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enoll\SD Model - Road Freight\data\"/>
    </mc:Choice>
  </mc:AlternateContent>
  <bookViews>
    <workbookView xWindow="0" yWindow="0" windowWidth="28800" windowHeight="12300" tabRatio="869"/>
  </bookViews>
  <sheets>
    <sheet name="Overview" sheetId="1" r:id="rId1"/>
    <sheet name="_Monetary Parameters" sheetId="7" r:id="rId2"/>
    <sheet name="_CAPEX Energy Storage" sheetId="3" r:id="rId3"/>
    <sheet name="_CAPEX Powertrain" sheetId="22" r:id="rId4"/>
    <sheet name="_CAPEX Chassis" sheetId="5" r:id="rId5"/>
    <sheet name="_CAPEX Integration Factor" sheetId="20" r:id="rId6"/>
    <sheet name="_CAPEX Top Up-Down" sheetId="19" r:id="rId7"/>
    <sheet name="_CAPEX Subsidies" sheetId="18" r:id="rId8"/>
    <sheet name="_Exgoneous Market Capacity " sheetId="6" r:id="rId9"/>
    <sheet name="_OPEX Tolls" sheetId="9" r:id="rId10"/>
    <sheet name="_OPEX O&amp;M" sheetId="11" r:id="rId11"/>
    <sheet name="_OPEX Insurance" sheetId="13" r:id="rId12"/>
    <sheet name="_OPEX Wages" sheetId="12" r:id="rId13"/>
    <sheet name="_OPEX Fuel Costs" sheetId="21" r:id="rId14"/>
    <sheet name="_OPEX Charging Infrastructure" sheetId="23" r:id="rId15"/>
    <sheet name="_Other TCO Parameters" sheetId="14" r:id="rId16"/>
  </sheets>
  <externalReferences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21" l="1"/>
  <c r="G111" i="21" s="1"/>
  <c r="H111" i="21" s="1"/>
  <c r="I111" i="21" s="1"/>
  <c r="J111" i="21" s="1"/>
  <c r="K111" i="21" s="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W111" i="21" s="1"/>
  <c r="X111" i="21" s="1"/>
  <c r="Y111" i="21" s="1"/>
  <c r="Z111" i="21" s="1"/>
  <c r="AA111" i="21" s="1"/>
  <c r="AB111" i="21" s="1"/>
  <c r="AC111" i="21" s="1"/>
  <c r="AD111" i="21" s="1"/>
  <c r="F91" i="21"/>
  <c r="G91" i="21" s="1"/>
  <c r="H91" i="21" s="1"/>
  <c r="I91" i="21" s="1"/>
  <c r="J91" i="21" s="1"/>
  <c r="K91" i="21" s="1"/>
  <c r="L91" i="21" s="1"/>
  <c r="M91" i="21" s="1"/>
  <c r="N91" i="21" s="1"/>
  <c r="O91" i="21" s="1"/>
  <c r="P91" i="21" s="1"/>
  <c r="Q91" i="21" s="1"/>
  <c r="R91" i="21" s="1"/>
  <c r="S91" i="21" s="1"/>
  <c r="T91" i="21" s="1"/>
  <c r="U91" i="21" s="1"/>
  <c r="V91" i="21" s="1"/>
  <c r="W91" i="21" s="1"/>
  <c r="X91" i="21" s="1"/>
  <c r="Y91" i="21" s="1"/>
  <c r="Z91" i="21" s="1"/>
  <c r="AA91" i="21" s="1"/>
  <c r="AB91" i="21" s="1"/>
  <c r="AC91" i="21" s="1"/>
  <c r="AD91" i="21" s="1"/>
  <c r="F71" i="21"/>
  <c r="G71" i="21" s="1"/>
  <c r="H71" i="21" s="1"/>
  <c r="I71" i="21" s="1"/>
  <c r="J71" i="21" s="1"/>
  <c r="K71" i="21" s="1"/>
  <c r="L71" i="21" s="1"/>
  <c r="M71" i="21" s="1"/>
  <c r="N71" i="21" s="1"/>
  <c r="O71" i="21" s="1"/>
  <c r="P71" i="21" s="1"/>
  <c r="Q71" i="21" s="1"/>
  <c r="R71" i="21" s="1"/>
  <c r="S71" i="21" s="1"/>
  <c r="T71" i="21" s="1"/>
  <c r="U71" i="21" s="1"/>
  <c r="V71" i="21" s="1"/>
  <c r="W71" i="21" s="1"/>
  <c r="X71" i="21" s="1"/>
  <c r="Y71" i="21" s="1"/>
  <c r="Z71" i="21" s="1"/>
  <c r="AA71" i="21" s="1"/>
  <c r="AB71" i="21" s="1"/>
  <c r="AC71" i="21" s="1"/>
  <c r="AD71" i="21" s="1"/>
  <c r="F51" i="21"/>
  <c r="G51" i="21" s="1"/>
  <c r="H51" i="21" s="1"/>
  <c r="I51" i="21" s="1"/>
  <c r="J51" i="21" s="1"/>
  <c r="K51" i="21" s="1"/>
  <c r="L51" i="21" s="1"/>
  <c r="M51" i="21" s="1"/>
  <c r="N51" i="21" s="1"/>
  <c r="O51" i="21" s="1"/>
  <c r="P51" i="21" s="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AB51" i="21" s="1"/>
  <c r="AC51" i="21" s="1"/>
  <c r="AD51" i="21" s="1"/>
  <c r="F31" i="2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AB31" i="21" s="1"/>
  <c r="AC31" i="21" s="1"/>
  <c r="AD31" i="21" s="1"/>
  <c r="J63" i="12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AB63" i="12" s="1"/>
  <c r="AC63" i="12" s="1"/>
  <c r="AD63" i="12" s="1"/>
  <c r="AE63" i="12" s="1"/>
  <c r="AF63" i="12" s="1"/>
  <c r="AG63" i="12" s="1"/>
  <c r="AH63" i="12" s="1"/>
  <c r="K54" i="12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AB54" i="12" s="1"/>
  <c r="AC54" i="12" s="1"/>
  <c r="AD54" i="12" s="1"/>
  <c r="AE54" i="12" s="1"/>
  <c r="AF54" i="12" s="1"/>
  <c r="AG54" i="12" s="1"/>
  <c r="AH54" i="12" s="1"/>
  <c r="J54" i="12"/>
  <c r="J45" i="12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AB45" i="12" s="1"/>
  <c r="AC45" i="12" s="1"/>
  <c r="AD45" i="12" s="1"/>
  <c r="AE45" i="12" s="1"/>
  <c r="AF45" i="12" s="1"/>
  <c r="AG45" i="12" s="1"/>
  <c r="AH45" i="12" s="1"/>
  <c r="J36" i="12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AC36" i="12" s="1"/>
  <c r="AD36" i="12" s="1"/>
  <c r="AE36" i="12" s="1"/>
  <c r="AF36" i="12" s="1"/>
  <c r="AG36" i="12" s="1"/>
  <c r="AH36" i="12" s="1"/>
  <c r="K27" i="12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AH27" i="12" s="1"/>
  <c r="J27" i="12"/>
  <c r="J115" i="11"/>
  <c r="K115" i="11" s="1"/>
  <c r="L115" i="11" s="1"/>
  <c r="M115" i="11" s="1"/>
  <c r="N115" i="11" s="1"/>
  <c r="O115" i="11" s="1"/>
  <c r="P115" i="11" s="1"/>
  <c r="Q115" i="11" s="1"/>
  <c r="R115" i="11" s="1"/>
  <c r="S115" i="11" s="1"/>
  <c r="T115" i="11" s="1"/>
  <c r="U115" i="11" s="1"/>
  <c r="V115" i="11" s="1"/>
  <c r="W115" i="11" s="1"/>
  <c r="X115" i="11" s="1"/>
  <c r="Y115" i="11" s="1"/>
  <c r="Z115" i="11" s="1"/>
  <c r="AA115" i="11" s="1"/>
  <c r="AB115" i="11" s="1"/>
  <c r="AC115" i="11" s="1"/>
  <c r="AD115" i="11" s="1"/>
  <c r="AE115" i="11" s="1"/>
  <c r="AF115" i="11" s="1"/>
  <c r="AG115" i="11" s="1"/>
  <c r="I115" i="11"/>
  <c r="J97" i="11"/>
  <c r="K97" i="11" s="1"/>
  <c r="L97" i="11" s="1"/>
  <c r="M97" i="11" s="1"/>
  <c r="N97" i="11" s="1"/>
  <c r="O97" i="11" s="1"/>
  <c r="P97" i="11" s="1"/>
  <c r="Q97" i="11" s="1"/>
  <c r="R97" i="11" s="1"/>
  <c r="S97" i="11" s="1"/>
  <c r="T97" i="11" s="1"/>
  <c r="U97" i="11" s="1"/>
  <c r="V97" i="11" s="1"/>
  <c r="W97" i="11" s="1"/>
  <c r="X97" i="11" s="1"/>
  <c r="Y97" i="11" s="1"/>
  <c r="Z97" i="11" s="1"/>
  <c r="AA97" i="11" s="1"/>
  <c r="AB97" i="11" s="1"/>
  <c r="AC97" i="11" s="1"/>
  <c r="AD97" i="11" s="1"/>
  <c r="AE97" i="11" s="1"/>
  <c r="AF97" i="11" s="1"/>
  <c r="AG97" i="11" s="1"/>
  <c r="I97" i="11"/>
  <c r="J79" i="11"/>
  <c r="K79" i="11" s="1"/>
  <c r="L79" i="11" s="1"/>
  <c r="M79" i="11" s="1"/>
  <c r="N79" i="11" s="1"/>
  <c r="O79" i="11" s="1"/>
  <c r="P79" i="11" s="1"/>
  <c r="Q79" i="11" s="1"/>
  <c r="R79" i="11" s="1"/>
  <c r="S79" i="11" s="1"/>
  <c r="T79" i="11" s="1"/>
  <c r="U79" i="11" s="1"/>
  <c r="V79" i="11" s="1"/>
  <c r="W79" i="11" s="1"/>
  <c r="X79" i="11" s="1"/>
  <c r="Y79" i="11" s="1"/>
  <c r="Z79" i="11" s="1"/>
  <c r="AA79" i="11" s="1"/>
  <c r="AB79" i="11" s="1"/>
  <c r="AC79" i="11" s="1"/>
  <c r="AD79" i="11" s="1"/>
  <c r="AE79" i="11" s="1"/>
  <c r="AF79" i="11" s="1"/>
  <c r="AG79" i="11" s="1"/>
  <c r="I79" i="11"/>
  <c r="K61" i="11"/>
  <c r="L61" i="11" s="1"/>
  <c r="M61" i="11" s="1"/>
  <c r="N61" i="11" s="1"/>
  <c r="O61" i="11" s="1"/>
  <c r="P61" i="11" s="1"/>
  <c r="Q61" i="11" s="1"/>
  <c r="R61" i="11" s="1"/>
  <c r="S61" i="11" s="1"/>
  <c r="T61" i="11" s="1"/>
  <c r="U61" i="11" s="1"/>
  <c r="V61" i="11" s="1"/>
  <c r="W61" i="11" s="1"/>
  <c r="X61" i="11" s="1"/>
  <c r="Y61" i="11" s="1"/>
  <c r="Z61" i="11" s="1"/>
  <c r="AA61" i="11" s="1"/>
  <c r="AB61" i="11" s="1"/>
  <c r="AC61" i="11" s="1"/>
  <c r="AD61" i="11" s="1"/>
  <c r="AE61" i="11" s="1"/>
  <c r="AF61" i="11" s="1"/>
  <c r="AG61" i="11" s="1"/>
  <c r="J61" i="11"/>
  <c r="I61" i="11"/>
  <c r="K43" i="11"/>
  <c r="L43" i="11" s="1"/>
  <c r="M43" i="11" s="1"/>
  <c r="N43" i="11" s="1"/>
  <c r="O43" i="11" s="1"/>
  <c r="P43" i="11" s="1"/>
  <c r="Q43" i="11" s="1"/>
  <c r="R43" i="11" s="1"/>
  <c r="S43" i="11" s="1"/>
  <c r="T43" i="11" s="1"/>
  <c r="U43" i="11" s="1"/>
  <c r="V43" i="11" s="1"/>
  <c r="W43" i="11" s="1"/>
  <c r="X43" i="11" s="1"/>
  <c r="Y43" i="11" s="1"/>
  <c r="Z43" i="11" s="1"/>
  <c r="AA43" i="11" s="1"/>
  <c r="AB43" i="11" s="1"/>
  <c r="AC43" i="11" s="1"/>
  <c r="AD43" i="11" s="1"/>
  <c r="AE43" i="11" s="1"/>
  <c r="AF43" i="11" s="1"/>
  <c r="AG43" i="11" s="1"/>
  <c r="J43" i="11"/>
  <c r="I43" i="11"/>
  <c r="J109" i="9"/>
  <c r="K109" i="9" s="1"/>
  <c r="L109" i="9" s="1"/>
  <c r="M109" i="9" s="1"/>
  <c r="N109" i="9" s="1"/>
  <c r="O109" i="9" s="1"/>
  <c r="P109" i="9" s="1"/>
  <c r="Q109" i="9" s="1"/>
  <c r="R109" i="9" s="1"/>
  <c r="S109" i="9" s="1"/>
  <c r="T109" i="9" s="1"/>
  <c r="U109" i="9" s="1"/>
  <c r="V109" i="9" s="1"/>
  <c r="W109" i="9" s="1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I109" i="9"/>
  <c r="J91" i="9"/>
  <c r="K91" i="9" s="1"/>
  <c r="L91" i="9" s="1"/>
  <c r="M91" i="9" s="1"/>
  <c r="N91" i="9" s="1"/>
  <c r="O91" i="9" s="1"/>
  <c r="P91" i="9" s="1"/>
  <c r="Q91" i="9" s="1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I91" i="9"/>
  <c r="I73" i="9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AB73" i="9" s="1"/>
  <c r="AC73" i="9" s="1"/>
  <c r="AD73" i="9" s="1"/>
  <c r="AE73" i="9" s="1"/>
  <c r="AF73" i="9" s="1"/>
  <c r="AG73" i="9" s="1"/>
  <c r="I55" i="9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I37" i="9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I109" i="18"/>
  <c r="H109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I106" i="18"/>
  <c r="H106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I105" i="18"/>
  <c r="H105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I104" i="18"/>
  <c r="H104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H28" i="18"/>
  <c r="H29" i="18"/>
  <c r="H30" i="18"/>
  <c r="H31" i="18"/>
  <c r="H32" i="18"/>
  <c r="H33" i="18"/>
  <c r="H34" i="18"/>
  <c r="H35" i="18"/>
  <c r="H36" i="18"/>
  <c r="H37" i="18"/>
  <c r="H38" i="18"/>
  <c r="H27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H10" i="18"/>
  <c r="H11" i="18"/>
  <c r="H12" i="18"/>
  <c r="H13" i="18"/>
  <c r="H14" i="18"/>
  <c r="H15" i="18"/>
  <c r="H16" i="18"/>
  <c r="H17" i="18"/>
  <c r="H18" i="18"/>
  <c r="H19" i="18"/>
  <c r="H20" i="18"/>
  <c r="H9" i="18"/>
  <c r="I98" i="18"/>
  <c r="J98" i="18" s="1"/>
  <c r="K98" i="18" s="1"/>
  <c r="L98" i="18" s="1"/>
  <c r="M98" i="18" s="1"/>
  <c r="N98" i="18" s="1"/>
  <c r="O98" i="18" s="1"/>
  <c r="P98" i="18" s="1"/>
  <c r="Q98" i="18" s="1"/>
  <c r="R98" i="18" s="1"/>
  <c r="S98" i="18" s="1"/>
  <c r="T98" i="18" s="1"/>
  <c r="U98" i="18" s="1"/>
  <c r="V98" i="18" s="1"/>
  <c r="W98" i="18" s="1"/>
  <c r="I80" i="18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V80" i="18" s="1"/>
  <c r="W80" i="18" s="1"/>
  <c r="I62" i="18"/>
  <c r="J62" i="18" s="1"/>
  <c r="K62" i="18" s="1"/>
  <c r="L62" i="18" s="1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I44" i="18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I26" i="18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E185" i="6"/>
  <c r="F185" i="6" s="1"/>
  <c r="G185" i="6" s="1"/>
  <c r="H185" i="6" s="1"/>
  <c r="I185" i="6" s="1"/>
  <c r="J185" i="6" s="1"/>
  <c r="K185" i="6" s="1"/>
  <c r="L185" i="6" s="1"/>
  <c r="M185" i="6" s="1"/>
  <c r="N185" i="6" s="1"/>
  <c r="O185" i="6" s="1"/>
  <c r="P185" i="6" s="1"/>
  <c r="Q185" i="6" s="1"/>
  <c r="R185" i="6" s="1"/>
  <c r="S185" i="6" s="1"/>
  <c r="E174" i="6"/>
  <c r="F174" i="6" s="1"/>
  <c r="G174" i="6" s="1"/>
  <c r="H174" i="6" s="1"/>
  <c r="I174" i="6" s="1"/>
  <c r="J174" i="6" s="1"/>
  <c r="K174" i="6" s="1"/>
  <c r="L174" i="6" s="1"/>
  <c r="M174" i="6" s="1"/>
  <c r="N174" i="6" s="1"/>
  <c r="O174" i="6" s="1"/>
  <c r="P174" i="6" s="1"/>
  <c r="Q174" i="6" s="1"/>
  <c r="R174" i="6" s="1"/>
  <c r="S174" i="6" s="1"/>
  <c r="E163" i="6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P163" i="6" s="1"/>
  <c r="Q163" i="6" s="1"/>
  <c r="R163" i="6" s="1"/>
  <c r="S163" i="6" s="1"/>
  <c r="E152" i="6"/>
  <c r="F152" i="6" s="1"/>
  <c r="G152" i="6" s="1"/>
  <c r="H152" i="6" s="1"/>
  <c r="I152" i="6" s="1"/>
  <c r="J152" i="6" s="1"/>
  <c r="K152" i="6" s="1"/>
  <c r="L152" i="6" s="1"/>
  <c r="M152" i="6" s="1"/>
  <c r="N152" i="6" s="1"/>
  <c r="O152" i="6" s="1"/>
  <c r="P152" i="6" s="1"/>
  <c r="Q152" i="6" s="1"/>
  <c r="R152" i="6" s="1"/>
  <c r="S152" i="6" s="1"/>
  <c r="E141" i="6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P141" i="6" s="1"/>
  <c r="Q141" i="6" s="1"/>
  <c r="R141" i="6" s="1"/>
  <c r="S141" i="6" s="1"/>
  <c r="E130" i="6"/>
  <c r="F130" i="6" s="1"/>
  <c r="G130" i="6" s="1"/>
  <c r="H130" i="6" s="1"/>
  <c r="I130" i="6" s="1"/>
  <c r="J130" i="6" s="1"/>
  <c r="K130" i="6" s="1"/>
  <c r="L130" i="6" s="1"/>
  <c r="M130" i="6" s="1"/>
  <c r="N130" i="6" s="1"/>
  <c r="O130" i="6" s="1"/>
  <c r="P130" i="6" s="1"/>
  <c r="Q130" i="6" s="1"/>
  <c r="R130" i="6" s="1"/>
  <c r="S130" i="6" s="1"/>
  <c r="E116" i="6"/>
  <c r="F116" i="6" s="1"/>
  <c r="G116" i="6" s="1"/>
  <c r="H116" i="6" s="1"/>
  <c r="I116" i="6" s="1"/>
  <c r="J116" i="6" s="1"/>
  <c r="K116" i="6" s="1"/>
  <c r="L116" i="6" s="1"/>
  <c r="M116" i="6" s="1"/>
  <c r="N116" i="6" s="1"/>
  <c r="O116" i="6" s="1"/>
  <c r="P116" i="6" s="1"/>
  <c r="Q116" i="6" s="1"/>
  <c r="R116" i="6" s="1"/>
  <c r="S116" i="6" s="1"/>
  <c r="E105" i="6"/>
  <c r="F105" i="6" s="1"/>
  <c r="G105" i="6" s="1"/>
  <c r="H105" i="6" s="1"/>
  <c r="I105" i="6" s="1"/>
  <c r="J105" i="6" s="1"/>
  <c r="K105" i="6" s="1"/>
  <c r="L105" i="6" s="1"/>
  <c r="M105" i="6" s="1"/>
  <c r="N105" i="6" s="1"/>
  <c r="O105" i="6" s="1"/>
  <c r="P105" i="6" s="1"/>
  <c r="Q105" i="6" s="1"/>
  <c r="R105" i="6" s="1"/>
  <c r="S105" i="6" s="1"/>
  <c r="E92" i="6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E78" i="6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E67" i="6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E56" i="6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F113" i="19"/>
  <c r="G113" i="19" s="1"/>
  <c r="H113" i="19" s="1"/>
  <c r="I113" i="19" s="1"/>
  <c r="J113" i="19" s="1"/>
  <c r="K113" i="19" s="1"/>
  <c r="L113" i="19" s="1"/>
  <c r="M113" i="19" s="1"/>
  <c r="N113" i="19" s="1"/>
  <c r="O113" i="19" s="1"/>
  <c r="P113" i="19" s="1"/>
  <c r="Q113" i="19" s="1"/>
  <c r="R113" i="19" s="1"/>
  <c r="S113" i="19" s="1"/>
  <c r="F101" i="19"/>
  <c r="G101" i="19" s="1"/>
  <c r="H101" i="19" s="1"/>
  <c r="I101" i="19" s="1"/>
  <c r="J101" i="19" s="1"/>
  <c r="K101" i="19" s="1"/>
  <c r="L101" i="19" s="1"/>
  <c r="M101" i="19" s="1"/>
  <c r="N101" i="19" s="1"/>
  <c r="O101" i="19" s="1"/>
  <c r="P101" i="19" s="1"/>
  <c r="Q101" i="19" s="1"/>
  <c r="R101" i="19" s="1"/>
  <c r="S101" i="19" s="1"/>
  <c r="F86" i="19"/>
  <c r="G86" i="19" s="1"/>
  <c r="H86" i="19" s="1"/>
  <c r="I86" i="19" s="1"/>
  <c r="J86" i="19" s="1"/>
  <c r="K86" i="19" s="1"/>
  <c r="L86" i="19" s="1"/>
  <c r="M86" i="19" s="1"/>
  <c r="N86" i="19" s="1"/>
  <c r="O86" i="19" s="1"/>
  <c r="P86" i="19" s="1"/>
  <c r="Q86" i="19" s="1"/>
  <c r="R86" i="19" s="1"/>
  <c r="S86" i="19" s="1"/>
  <c r="F74" i="19"/>
  <c r="G74" i="19" s="1"/>
  <c r="H74" i="19" s="1"/>
  <c r="I74" i="19" s="1"/>
  <c r="J74" i="19" s="1"/>
  <c r="K74" i="19" s="1"/>
  <c r="L74" i="19" s="1"/>
  <c r="M74" i="19" s="1"/>
  <c r="N74" i="19" s="1"/>
  <c r="O74" i="19" s="1"/>
  <c r="P74" i="19" s="1"/>
  <c r="Q74" i="19" s="1"/>
  <c r="R74" i="19" s="1"/>
  <c r="S74" i="19" s="1"/>
  <c r="F62" i="19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F47" i="19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F35" i="19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G23" i="19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R23" i="19" s="1"/>
  <c r="S23" i="19" s="1"/>
  <c r="F23" i="19"/>
  <c r="E119" i="19" l="1"/>
  <c r="F119" i="19" s="1"/>
  <c r="G119" i="19" s="1"/>
  <c r="H119" i="19" s="1"/>
  <c r="I119" i="19" s="1"/>
  <c r="J119" i="19" s="1"/>
  <c r="K119" i="19" s="1"/>
  <c r="L119" i="19" s="1"/>
  <c r="M119" i="19" s="1"/>
  <c r="N119" i="19" s="1"/>
  <c r="O119" i="19" s="1"/>
  <c r="P119" i="19" s="1"/>
  <c r="Q119" i="19" s="1"/>
  <c r="R119" i="19" s="1"/>
  <c r="S119" i="19" s="1"/>
  <c r="E118" i="19"/>
  <c r="E117" i="19"/>
  <c r="F117" i="19" s="1"/>
  <c r="G117" i="19" s="1"/>
  <c r="H117" i="19" s="1"/>
  <c r="I117" i="19" s="1"/>
  <c r="J117" i="19" s="1"/>
  <c r="K117" i="19" s="1"/>
  <c r="L117" i="19" s="1"/>
  <c r="M117" i="19" s="1"/>
  <c r="N117" i="19" s="1"/>
  <c r="O117" i="19" s="1"/>
  <c r="P117" i="19" s="1"/>
  <c r="Q117" i="19" s="1"/>
  <c r="R117" i="19" s="1"/>
  <c r="S117" i="19" s="1"/>
  <c r="E116" i="19"/>
  <c r="F116" i="19" s="1"/>
  <c r="G116" i="19" s="1"/>
  <c r="H116" i="19" s="1"/>
  <c r="I116" i="19" s="1"/>
  <c r="J116" i="19" s="1"/>
  <c r="K116" i="19" s="1"/>
  <c r="L116" i="19" s="1"/>
  <c r="M116" i="19" s="1"/>
  <c r="N116" i="19" s="1"/>
  <c r="O116" i="19" s="1"/>
  <c r="P116" i="19" s="1"/>
  <c r="Q116" i="19" s="1"/>
  <c r="R116" i="19" s="1"/>
  <c r="S116" i="19" s="1"/>
  <c r="E115" i="19"/>
  <c r="F115" i="19" s="1"/>
  <c r="G115" i="19" s="1"/>
  <c r="H115" i="19" s="1"/>
  <c r="I115" i="19" s="1"/>
  <c r="J115" i="19" s="1"/>
  <c r="K115" i="19" s="1"/>
  <c r="L115" i="19" s="1"/>
  <c r="M115" i="19" s="1"/>
  <c r="N115" i="19" s="1"/>
  <c r="O115" i="19" s="1"/>
  <c r="P115" i="19" s="1"/>
  <c r="Q115" i="19" s="1"/>
  <c r="R115" i="19" s="1"/>
  <c r="S115" i="19" s="1"/>
  <c r="E114" i="19"/>
  <c r="F114" i="19" s="1"/>
  <c r="G114" i="19" s="1"/>
  <c r="H114" i="19" s="1"/>
  <c r="I114" i="19" s="1"/>
  <c r="J114" i="19" s="1"/>
  <c r="K114" i="19" s="1"/>
  <c r="L114" i="19" s="1"/>
  <c r="M114" i="19" s="1"/>
  <c r="N114" i="19" s="1"/>
  <c r="O114" i="19" s="1"/>
  <c r="P114" i="19" s="1"/>
  <c r="Q114" i="19" s="1"/>
  <c r="R114" i="19" s="1"/>
  <c r="S114" i="19" s="1"/>
  <c r="E107" i="19"/>
  <c r="F107" i="19" s="1"/>
  <c r="G107" i="19" s="1"/>
  <c r="H107" i="19" s="1"/>
  <c r="I107" i="19" s="1"/>
  <c r="J107" i="19" s="1"/>
  <c r="K107" i="19" s="1"/>
  <c r="L107" i="19" s="1"/>
  <c r="M107" i="19" s="1"/>
  <c r="N107" i="19" s="1"/>
  <c r="O107" i="19" s="1"/>
  <c r="P107" i="19" s="1"/>
  <c r="Q107" i="19" s="1"/>
  <c r="R107" i="19" s="1"/>
  <c r="S107" i="19" s="1"/>
  <c r="E106" i="19"/>
  <c r="E105" i="19"/>
  <c r="F105" i="19" s="1"/>
  <c r="G105" i="19" s="1"/>
  <c r="H105" i="19" s="1"/>
  <c r="I105" i="19" s="1"/>
  <c r="J105" i="19" s="1"/>
  <c r="K105" i="19" s="1"/>
  <c r="L105" i="19" s="1"/>
  <c r="M105" i="19" s="1"/>
  <c r="N105" i="19" s="1"/>
  <c r="O105" i="19" s="1"/>
  <c r="P105" i="19" s="1"/>
  <c r="Q105" i="19" s="1"/>
  <c r="R105" i="19" s="1"/>
  <c r="S105" i="19" s="1"/>
  <c r="E104" i="19"/>
  <c r="F104" i="19" s="1"/>
  <c r="G104" i="19" s="1"/>
  <c r="H104" i="19" s="1"/>
  <c r="I104" i="19" s="1"/>
  <c r="J104" i="19" s="1"/>
  <c r="K104" i="19" s="1"/>
  <c r="L104" i="19" s="1"/>
  <c r="M104" i="19" s="1"/>
  <c r="N104" i="19" s="1"/>
  <c r="O104" i="19" s="1"/>
  <c r="P104" i="19" s="1"/>
  <c r="Q104" i="19" s="1"/>
  <c r="R104" i="19" s="1"/>
  <c r="S104" i="19" s="1"/>
  <c r="E103" i="19"/>
  <c r="F103" i="19" s="1"/>
  <c r="G103" i="19" s="1"/>
  <c r="H103" i="19" s="1"/>
  <c r="I103" i="19" s="1"/>
  <c r="J103" i="19" s="1"/>
  <c r="K103" i="19" s="1"/>
  <c r="L103" i="19" s="1"/>
  <c r="M103" i="19" s="1"/>
  <c r="N103" i="19" s="1"/>
  <c r="O103" i="19" s="1"/>
  <c r="P103" i="19" s="1"/>
  <c r="Q103" i="19" s="1"/>
  <c r="R103" i="19" s="1"/>
  <c r="S103" i="19" s="1"/>
  <c r="E102" i="19"/>
  <c r="F102" i="19" l="1"/>
  <c r="G102" i="19" s="1"/>
  <c r="H102" i="19" s="1"/>
  <c r="F106" i="19"/>
  <c r="F118" i="19"/>
  <c r="D34" i="23"/>
  <c r="D33" i="23"/>
  <c r="D32" i="23"/>
  <c r="D24" i="23"/>
  <c r="D23" i="23"/>
  <c r="D22" i="23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I65" i="12"/>
  <c r="I66" i="12"/>
  <c r="I6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I56" i="12"/>
  <c r="I57" i="12"/>
  <c r="I5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I47" i="12"/>
  <c r="I48" i="12"/>
  <c r="I4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I38" i="12"/>
  <c r="I39" i="12"/>
  <c r="I3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I29" i="12"/>
  <c r="I30" i="12"/>
  <c r="I28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I19" i="12"/>
  <c r="N2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I28" i="11"/>
  <c r="K28" i="11"/>
  <c r="M28" i="11"/>
  <c r="Q28" i="11"/>
  <c r="S28" i="11"/>
  <c r="U28" i="11"/>
  <c r="Y28" i="11"/>
  <c r="AA28" i="11"/>
  <c r="AC28" i="11"/>
  <c r="AG28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H38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H20" i="9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F50" i="20"/>
  <c r="E50" i="20"/>
  <c r="F48" i="20"/>
  <c r="E48" i="20"/>
  <c r="F35" i="20"/>
  <c r="E35" i="20"/>
  <c r="F33" i="20"/>
  <c r="E33" i="20"/>
  <c r="F20" i="20"/>
  <c r="E20" i="20"/>
  <c r="E18" i="20"/>
  <c r="F18" i="20"/>
  <c r="D50" i="20"/>
  <c r="D48" i="20"/>
  <c r="D35" i="20"/>
  <c r="D33" i="20"/>
  <c r="D20" i="20"/>
  <c r="D18" i="20"/>
  <c r="G118" i="19" l="1"/>
  <c r="G106" i="19"/>
  <c r="I102" i="19"/>
  <c r="AB28" i="11"/>
  <c r="T28" i="11"/>
  <c r="L28" i="11"/>
  <c r="Z28" i="11"/>
  <c r="R28" i="11"/>
  <c r="J28" i="11"/>
  <c r="AF28" i="11"/>
  <c r="X28" i="11"/>
  <c r="P28" i="11"/>
  <c r="H28" i="11"/>
  <c r="AE28" i="11"/>
  <c r="W28" i="11"/>
  <c r="O28" i="11"/>
  <c r="AD28" i="11"/>
  <c r="V28" i="11"/>
  <c r="H118" i="19" l="1"/>
  <c r="J102" i="19"/>
  <c r="H106" i="19"/>
  <c r="I118" i="19" l="1"/>
  <c r="I106" i="19"/>
  <c r="K102" i="19"/>
  <c r="J118" i="19" l="1"/>
  <c r="J106" i="19"/>
  <c r="L102" i="19"/>
  <c r="M102" i="19" l="1"/>
  <c r="K106" i="19"/>
  <c r="K118" i="19"/>
  <c r="N102" i="19" l="1"/>
  <c r="L118" i="19"/>
  <c r="L106" i="19"/>
  <c r="M106" i="19" l="1"/>
  <c r="O102" i="19"/>
  <c r="M118" i="19"/>
  <c r="N118" i="19" l="1"/>
  <c r="P102" i="19"/>
  <c r="N106" i="19"/>
  <c r="O118" i="19" l="1"/>
  <c r="O106" i="19"/>
  <c r="Q102" i="19"/>
  <c r="P118" i="19" l="1"/>
  <c r="R102" i="19"/>
  <c r="P106" i="19"/>
  <c r="Q106" i="19" l="1"/>
  <c r="S102" i="19"/>
  <c r="Q118" i="19"/>
  <c r="R118" i="19" l="1"/>
  <c r="R106" i="19"/>
  <c r="S106" i="19" l="1"/>
  <c r="S118" i="19"/>
  <c r="D43" i="22" l="1"/>
  <c r="F43" i="22"/>
  <c r="E43" i="22"/>
  <c r="F40" i="22"/>
  <c r="E40" i="22"/>
  <c r="D40" i="22"/>
  <c r="F39" i="22"/>
  <c r="E39" i="22"/>
  <c r="D39" i="22"/>
  <c r="D30" i="22"/>
  <c r="F30" i="22"/>
  <c r="E30" i="22"/>
  <c r="F27" i="22"/>
  <c r="E27" i="22"/>
  <c r="D19" i="22"/>
  <c r="F19" i="22"/>
  <c r="E19" i="22"/>
  <c r="F16" i="22"/>
  <c r="E16" i="22"/>
  <c r="D16" i="22"/>
  <c r="F15" i="22"/>
  <c r="E15" i="22"/>
  <c r="D15" i="22"/>
  <c r="F8" i="2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Q8" i="21" s="1"/>
  <c r="R8" i="21" s="1"/>
  <c r="S8" i="21" s="1"/>
  <c r="T8" i="21" s="1"/>
  <c r="U8" i="21" s="1"/>
  <c r="V8" i="21" s="1"/>
  <c r="W8" i="21" s="1"/>
  <c r="X8" i="21" s="1"/>
  <c r="Y8" i="21" s="1"/>
  <c r="Z8" i="21" s="1"/>
  <c r="AA8" i="21" s="1"/>
  <c r="AB8" i="21" s="1"/>
  <c r="AC8" i="21" s="1"/>
  <c r="AD8" i="21" s="1"/>
  <c r="D43" i="13" l="1"/>
  <c r="AG110" i="9" l="1"/>
  <c r="Y110" i="9"/>
  <c r="Q110" i="9"/>
  <c r="I110" i="9"/>
  <c r="AF110" i="9"/>
  <c r="X110" i="9"/>
  <c r="P110" i="9"/>
  <c r="H110" i="9"/>
  <c r="AE110" i="9"/>
  <c r="W110" i="9"/>
  <c r="O110" i="9"/>
  <c r="AD110" i="9"/>
  <c r="V110" i="9"/>
  <c r="N110" i="9"/>
  <c r="AC110" i="9"/>
  <c r="U110" i="9"/>
  <c r="M110" i="9"/>
  <c r="AB110" i="9"/>
  <c r="T110" i="9"/>
  <c r="L110" i="9"/>
  <c r="Z110" i="9"/>
  <c r="R110" i="9"/>
  <c r="J110" i="9"/>
  <c r="AA110" i="9"/>
  <c r="S110" i="9"/>
  <c r="K110" i="9"/>
  <c r="AG117" i="9"/>
  <c r="Y117" i="9"/>
  <c r="Q117" i="9"/>
  <c r="I117" i="9"/>
  <c r="AF117" i="9"/>
  <c r="X117" i="9"/>
  <c r="P117" i="9"/>
  <c r="H117" i="9"/>
  <c r="AE117" i="9"/>
  <c r="W117" i="9"/>
  <c r="O117" i="9"/>
  <c r="AD117" i="9"/>
  <c r="V117" i="9"/>
  <c r="N117" i="9"/>
  <c r="AA117" i="9"/>
  <c r="AC117" i="9"/>
  <c r="U117" i="9"/>
  <c r="M117" i="9"/>
  <c r="K117" i="9"/>
  <c r="AB117" i="9"/>
  <c r="T117" i="9"/>
  <c r="L117" i="9"/>
  <c r="Z117" i="9"/>
  <c r="R117" i="9"/>
  <c r="J117" i="9"/>
  <c r="S117" i="9"/>
  <c r="AE111" i="9"/>
  <c r="W111" i="9"/>
  <c r="O111" i="9"/>
  <c r="AD111" i="9"/>
  <c r="V111" i="9"/>
  <c r="N111" i="9"/>
  <c r="AC111" i="9"/>
  <c r="U111" i="9"/>
  <c r="M111" i="9"/>
  <c r="AB111" i="9"/>
  <c r="T111" i="9"/>
  <c r="L111" i="9"/>
  <c r="Q111" i="9"/>
  <c r="AA111" i="9"/>
  <c r="S111" i="9"/>
  <c r="K111" i="9"/>
  <c r="Z111" i="9"/>
  <c r="R111" i="9"/>
  <c r="J111" i="9"/>
  <c r="AG111" i="9"/>
  <c r="AF111" i="9"/>
  <c r="X111" i="9"/>
  <c r="P111" i="9"/>
  <c r="H111" i="9"/>
  <c r="Y111" i="9"/>
  <c r="I111" i="9"/>
  <c r="AA121" i="9"/>
  <c r="S121" i="9"/>
  <c r="K121" i="9"/>
  <c r="U121" i="9"/>
  <c r="Z121" i="9"/>
  <c r="R121" i="9"/>
  <c r="J121" i="9"/>
  <c r="AC121" i="9"/>
  <c r="AG121" i="9"/>
  <c r="Y121" i="9"/>
  <c r="Q121" i="9"/>
  <c r="I121" i="9"/>
  <c r="AF121" i="9"/>
  <c r="X121" i="9"/>
  <c r="P121" i="9"/>
  <c r="H121" i="9"/>
  <c r="M121" i="9"/>
  <c r="AE121" i="9"/>
  <c r="W121" i="9"/>
  <c r="O121" i="9"/>
  <c r="AD121" i="9"/>
  <c r="V121" i="9"/>
  <c r="N121" i="9"/>
  <c r="AB121" i="9"/>
  <c r="T121" i="9"/>
  <c r="L121" i="9"/>
  <c r="AA116" i="9"/>
  <c r="S116" i="9"/>
  <c r="K116" i="9"/>
  <c r="U116" i="9"/>
  <c r="Z116" i="9"/>
  <c r="R116" i="9"/>
  <c r="J116" i="9"/>
  <c r="AC116" i="9"/>
  <c r="AG116" i="9"/>
  <c r="Y116" i="9"/>
  <c r="Q116" i="9"/>
  <c r="I116" i="9"/>
  <c r="AF116" i="9"/>
  <c r="X116" i="9"/>
  <c r="P116" i="9"/>
  <c r="H116" i="9"/>
  <c r="AE116" i="9"/>
  <c r="W116" i="9"/>
  <c r="O116" i="9"/>
  <c r="AD116" i="9"/>
  <c r="V116" i="9"/>
  <c r="N116" i="9"/>
  <c r="M116" i="9"/>
  <c r="AB116" i="9"/>
  <c r="T116" i="9"/>
  <c r="L116" i="9"/>
  <c r="AC120" i="9"/>
  <c r="U120" i="9"/>
  <c r="M120" i="9"/>
  <c r="W120" i="9"/>
  <c r="AB120" i="9"/>
  <c r="T120" i="9"/>
  <c r="L120" i="9"/>
  <c r="AA120" i="9"/>
  <c r="S120" i="9"/>
  <c r="K120" i="9"/>
  <c r="AE120" i="9"/>
  <c r="Z120" i="9"/>
  <c r="R120" i="9"/>
  <c r="J120" i="9"/>
  <c r="O120" i="9"/>
  <c r="AG120" i="9"/>
  <c r="Y120" i="9"/>
  <c r="Q120" i="9"/>
  <c r="I120" i="9"/>
  <c r="AF120" i="9"/>
  <c r="X120" i="9"/>
  <c r="P120" i="9"/>
  <c r="H120" i="9"/>
  <c r="AD120" i="9"/>
  <c r="V120" i="9"/>
  <c r="N120" i="9"/>
  <c r="AE113" i="9"/>
  <c r="W113" i="9"/>
  <c r="O113" i="9"/>
  <c r="Y113" i="9"/>
  <c r="AD113" i="9"/>
  <c r="V113" i="9"/>
  <c r="N113" i="9"/>
  <c r="I113" i="9"/>
  <c r="AC113" i="9"/>
  <c r="U113" i="9"/>
  <c r="M113" i="9"/>
  <c r="AB113" i="9"/>
  <c r="T113" i="9"/>
  <c r="L113" i="9"/>
  <c r="AA113" i="9"/>
  <c r="S113" i="9"/>
  <c r="K113" i="9"/>
  <c r="Q113" i="9"/>
  <c r="Z113" i="9"/>
  <c r="R113" i="9"/>
  <c r="J113" i="9"/>
  <c r="AG113" i="9"/>
  <c r="AF113" i="9"/>
  <c r="X113" i="9"/>
  <c r="P113" i="9"/>
  <c r="H113" i="9"/>
  <c r="AG115" i="9"/>
  <c r="Y115" i="9"/>
  <c r="Q115" i="9"/>
  <c r="I115" i="9"/>
  <c r="S115" i="9"/>
  <c r="AF115" i="9"/>
  <c r="X115" i="9"/>
  <c r="P115" i="9"/>
  <c r="H115" i="9"/>
  <c r="AE115" i="9"/>
  <c r="W115" i="9"/>
  <c r="O115" i="9"/>
  <c r="AD115" i="9"/>
  <c r="V115" i="9"/>
  <c r="N115" i="9"/>
  <c r="K115" i="9"/>
  <c r="AC115" i="9"/>
  <c r="U115" i="9"/>
  <c r="M115" i="9"/>
  <c r="AB115" i="9"/>
  <c r="T115" i="9"/>
  <c r="L115" i="9"/>
  <c r="AA115" i="9"/>
  <c r="Z115" i="9"/>
  <c r="R115" i="9"/>
  <c r="J115" i="9"/>
  <c r="AG112" i="9"/>
  <c r="Y112" i="9"/>
  <c r="Q112" i="9"/>
  <c r="I112" i="9"/>
  <c r="AF112" i="9"/>
  <c r="X112" i="9"/>
  <c r="P112" i="9"/>
  <c r="H112" i="9"/>
  <c r="AE112" i="9"/>
  <c r="W112" i="9"/>
  <c r="O112" i="9"/>
  <c r="AD112" i="9"/>
  <c r="V112" i="9"/>
  <c r="N112" i="9"/>
  <c r="AA112" i="9"/>
  <c r="AC112" i="9"/>
  <c r="U112" i="9"/>
  <c r="M112" i="9"/>
  <c r="AB112" i="9"/>
  <c r="T112" i="9"/>
  <c r="L112" i="9"/>
  <c r="S112" i="9"/>
  <c r="Z112" i="9"/>
  <c r="R112" i="9"/>
  <c r="J112" i="9"/>
  <c r="K112" i="9"/>
  <c r="AA119" i="9"/>
  <c r="S119" i="9"/>
  <c r="K119" i="9"/>
  <c r="M119" i="9"/>
  <c r="Z119" i="9"/>
  <c r="R119" i="9"/>
  <c r="J119" i="9"/>
  <c r="AG119" i="9"/>
  <c r="Y119" i="9"/>
  <c r="Q119" i="9"/>
  <c r="I119" i="9"/>
  <c r="AF119" i="9"/>
  <c r="X119" i="9"/>
  <c r="P119" i="9"/>
  <c r="H119" i="9"/>
  <c r="U119" i="9"/>
  <c r="AE119" i="9"/>
  <c r="W119" i="9"/>
  <c r="O119" i="9"/>
  <c r="AC119" i="9"/>
  <c r="AD119" i="9"/>
  <c r="V119" i="9"/>
  <c r="N119" i="9"/>
  <c r="AB119" i="9"/>
  <c r="T119" i="9"/>
  <c r="L119" i="9"/>
  <c r="AA114" i="9"/>
  <c r="S114" i="9"/>
  <c r="K114" i="9"/>
  <c r="Z114" i="9"/>
  <c r="R114" i="9"/>
  <c r="J114" i="9"/>
  <c r="U114" i="9"/>
  <c r="AG114" i="9"/>
  <c r="Y114" i="9"/>
  <c r="Q114" i="9"/>
  <c r="I114" i="9"/>
  <c r="AF114" i="9"/>
  <c r="X114" i="9"/>
  <c r="P114" i="9"/>
  <c r="H114" i="9"/>
  <c r="AE114" i="9"/>
  <c r="W114" i="9"/>
  <c r="O114" i="9"/>
  <c r="M114" i="9"/>
  <c r="AD114" i="9"/>
  <c r="V114" i="9"/>
  <c r="N114" i="9"/>
  <c r="AB114" i="9"/>
  <c r="T114" i="9"/>
  <c r="L114" i="9"/>
  <c r="AC114" i="9"/>
  <c r="AC118" i="9"/>
  <c r="U118" i="9"/>
  <c r="M118" i="9"/>
  <c r="W118" i="9"/>
  <c r="AB118" i="9"/>
  <c r="T118" i="9"/>
  <c r="L118" i="9"/>
  <c r="AA118" i="9"/>
  <c r="S118" i="9"/>
  <c r="K118" i="9"/>
  <c r="Z118" i="9"/>
  <c r="R118" i="9"/>
  <c r="J118" i="9"/>
  <c r="AE118" i="9"/>
  <c r="AG118" i="9"/>
  <c r="Y118" i="9"/>
  <c r="Q118" i="9"/>
  <c r="I118" i="9"/>
  <c r="O118" i="9"/>
  <c r="AF118" i="9"/>
  <c r="X118" i="9"/>
  <c r="P118" i="9"/>
  <c r="H118" i="9"/>
  <c r="AD118" i="9"/>
  <c r="V118" i="9"/>
  <c r="N118" i="9"/>
  <c r="F16" i="3" l="1"/>
  <c r="E16" i="3"/>
  <c r="F54" i="3" l="1"/>
  <c r="E54" i="3"/>
  <c r="D54" i="3"/>
  <c r="F53" i="3"/>
  <c r="E53" i="3"/>
  <c r="D53" i="3"/>
  <c r="F41" i="3"/>
  <c r="E41" i="3"/>
  <c r="D41" i="3"/>
  <c r="F29" i="3"/>
  <c r="E29" i="3"/>
  <c r="D29" i="3"/>
  <c r="F28" i="3"/>
  <c r="E28" i="3"/>
  <c r="D28" i="3"/>
  <c r="AB126" i="11" l="1"/>
  <c r="T126" i="11"/>
  <c r="L126" i="11"/>
  <c r="U126" i="11"/>
  <c r="AA126" i="11"/>
  <c r="S126" i="11"/>
  <c r="K126" i="11"/>
  <c r="AD126" i="11"/>
  <c r="Z126" i="11"/>
  <c r="R126" i="11"/>
  <c r="J126" i="11"/>
  <c r="V126" i="11"/>
  <c r="AC126" i="11"/>
  <c r="AG126" i="11"/>
  <c r="Y126" i="11"/>
  <c r="Q126" i="11"/>
  <c r="I126" i="11"/>
  <c r="N126" i="11"/>
  <c r="AF126" i="11"/>
  <c r="X126" i="11"/>
  <c r="P126" i="11"/>
  <c r="H126" i="11"/>
  <c r="M126" i="11"/>
  <c r="AE126" i="11"/>
  <c r="W126" i="11"/>
  <c r="O126" i="11"/>
  <c r="AB122" i="11"/>
  <c r="T122" i="11"/>
  <c r="L122" i="11"/>
  <c r="AA122" i="11"/>
  <c r="S122" i="11"/>
  <c r="K122" i="11"/>
  <c r="Z122" i="11"/>
  <c r="R122" i="11"/>
  <c r="J122" i="11"/>
  <c r="AG122" i="11"/>
  <c r="Y122" i="11"/>
  <c r="Q122" i="11"/>
  <c r="I122" i="11"/>
  <c r="AF122" i="11"/>
  <c r="X122" i="11"/>
  <c r="P122" i="11"/>
  <c r="H122" i="11"/>
  <c r="AE122" i="11"/>
  <c r="W122" i="11"/>
  <c r="O122" i="11"/>
  <c r="AD122" i="11"/>
  <c r="V122" i="11"/>
  <c r="N122" i="11"/>
  <c r="AC122" i="11"/>
  <c r="U122" i="11"/>
  <c r="M122" i="11"/>
  <c r="E92" i="19" l="1"/>
  <c r="E91" i="19"/>
  <c r="E90" i="19"/>
  <c r="E89" i="19"/>
  <c r="E88" i="19"/>
  <c r="E87" i="19"/>
  <c r="E80" i="19"/>
  <c r="E79" i="19"/>
  <c r="E78" i="19"/>
  <c r="E77" i="19"/>
  <c r="E76" i="19"/>
  <c r="E75" i="19"/>
  <c r="E68" i="19"/>
  <c r="E67" i="19"/>
  <c r="E66" i="19"/>
  <c r="E65" i="19"/>
  <c r="E64" i="19"/>
  <c r="E63" i="19"/>
  <c r="E53" i="19"/>
  <c r="E52" i="19"/>
  <c r="E51" i="19"/>
  <c r="E50" i="19"/>
  <c r="E49" i="19"/>
  <c r="E48" i="19"/>
  <c r="E41" i="19"/>
  <c r="E40" i="19"/>
  <c r="E39" i="19"/>
  <c r="E38" i="19"/>
  <c r="E37" i="19"/>
  <c r="E36" i="19"/>
  <c r="E29" i="19"/>
  <c r="E28" i="19"/>
  <c r="E27" i="19"/>
  <c r="E26" i="19"/>
  <c r="E25" i="19"/>
  <c r="E24" i="19"/>
  <c r="E13" i="19"/>
  <c r="E14" i="19"/>
  <c r="E15" i="19"/>
  <c r="E16" i="19"/>
  <c r="E17" i="19"/>
  <c r="E12" i="19"/>
  <c r="F11" i="19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F92" i="19" l="1"/>
  <c r="F87" i="19"/>
  <c r="F89" i="19"/>
  <c r="F88" i="19"/>
  <c r="F90" i="19"/>
  <c r="F91" i="19"/>
  <c r="F75" i="19"/>
  <c r="F76" i="19"/>
  <c r="F77" i="19"/>
  <c r="F78" i="19"/>
  <c r="F79" i="19"/>
  <c r="F80" i="19"/>
  <c r="F68" i="19"/>
  <c r="F64" i="19"/>
  <c r="F63" i="19"/>
  <c r="F65" i="19"/>
  <c r="F66" i="19"/>
  <c r="F67" i="19"/>
  <c r="F52" i="19"/>
  <c r="F53" i="19"/>
  <c r="F48" i="19"/>
  <c r="F49" i="19"/>
  <c r="F50" i="19"/>
  <c r="F51" i="19"/>
  <c r="F41" i="19"/>
  <c r="F36" i="19"/>
  <c r="F37" i="19"/>
  <c r="F38" i="19"/>
  <c r="F40" i="19"/>
  <c r="F39" i="19"/>
  <c r="F28" i="19"/>
  <c r="F29" i="19"/>
  <c r="F24" i="19"/>
  <c r="F27" i="19"/>
  <c r="F25" i="19"/>
  <c r="F26" i="19"/>
  <c r="F16" i="19"/>
  <c r="F13" i="19"/>
  <c r="F14" i="19"/>
  <c r="F15" i="19"/>
  <c r="F12" i="19"/>
  <c r="F17" i="19"/>
  <c r="G92" i="19" l="1"/>
  <c r="G90" i="19"/>
  <c r="G89" i="19"/>
  <c r="G87" i="19"/>
  <c r="G88" i="19"/>
  <c r="G91" i="19"/>
  <c r="H92" i="19"/>
  <c r="G78" i="19"/>
  <c r="G77" i="19"/>
  <c r="G80" i="19"/>
  <c r="G76" i="19"/>
  <c r="G79" i="19"/>
  <c r="G75" i="19"/>
  <c r="G65" i="19"/>
  <c r="G63" i="19"/>
  <c r="G67" i="19"/>
  <c r="G64" i="19"/>
  <c r="G66" i="19"/>
  <c r="G68" i="19"/>
  <c r="G49" i="19"/>
  <c r="G48" i="19"/>
  <c r="G53" i="19"/>
  <c r="G50" i="19"/>
  <c r="G51" i="19"/>
  <c r="G52" i="19"/>
  <c r="G38" i="19"/>
  <c r="G37" i="19"/>
  <c r="G39" i="19"/>
  <c r="G36" i="19"/>
  <c r="G40" i="19"/>
  <c r="G41" i="19"/>
  <c r="G24" i="19"/>
  <c r="G28" i="19"/>
  <c r="G27" i="19"/>
  <c r="G25" i="19"/>
  <c r="G26" i="19"/>
  <c r="G29" i="19"/>
  <c r="G15" i="19"/>
  <c r="G14" i="19"/>
  <c r="G17" i="19"/>
  <c r="G13" i="19"/>
  <c r="G12" i="19"/>
  <c r="G16" i="19"/>
  <c r="H91" i="19" l="1"/>
  <c r="H90" i="19"/>
  <c r="H88" i="19"/>
  <c r="H87" i="19"/>
  <c r="I92" i="19"/>
  <c r="H89" i="19"/>
  <c r="H80" i="19"/>
  <c r="H75" i="19"/>
  <c r="H77" i="19"/>
  <c r="H76" i="19"/>
  <c r="H79" i="19"/>
  <c r="H78" i="19"/>
  <c r="H64" i="19"/>
  <c r="H68" i="19"/>
  <c r="H63" i="19"/>
  <c r="H67" i="19"/>
  <c r="H66" i="19"/>
  <c r="H65" i="19"/>
  <c r="H50" i="19"/>
  <c r="H52" i="19"/>
  <c r="H48" i="19"/>
  <c r="H53" i="19"/>
  <c r="H51" i="19"/>
  <c r="H49" i="19"/>
  <c r="H36" i="19"/>
  <c r="H39" i="19"/>
  <c r="H41" i="19"/>
  <c r="H37" i="19"/>
  <c r="H40" i="19"/>
  <c r="H38" i="19"/>
  <c r="H27" i="19"/>
  <c r="H28" i="19"/>
  <c r="H29" i="19"/>
  <c r="H25" i="19"/>
  <c r="H26" i="19"/>
  <c r="H24" i="19"/>
  <c r="H17" i="19"/>
  <c r="H13" i="19"/>
  <c r="H16" i="19"/>
  <c r="H14" i="19"/>
  <c r="H12" i="19"/>
  <c r="H15" i="19"/>
  <c r="I87" i="19" l="1"/>
  <c r="I88" i="19"/>
  <c r="I89" i="19"/>
  <c r="I90" i="19"/>
  <c r="J92" i="19"/>
  <c r="I91" i="19"/>
  <c r="I76" i="19"/>
  <c r="I77" i="19"/>
  <c r="I78" i="19"/>
  <c r="I75" i="19"/>
  <c r="I79" i="19"/>
  <c r="I80" i="19"/>
  <c r="I67" i="19"/>
  <c r="I63" i="19"/>
  <c r="I65" i="19"/>
  <c r="I68" i="19"/>
  <c r="I66" i="19"/>
  <c r="I64" i="19"/>
  <c r="I53" i="19"/>
  <c r="I48" i="19"/>
  <c r="I49" i="19"/>
  <c r="I52" i="19"/>
  <c r="I51" i="19"/>
  <c r="I50" i="19"/>
  <c r="I37" i="19"/>
  <c r="I41" i="19"/>
  <c r="I38" i="19"/>
  <c r="I39" i="19"/>
  <c r="I40" i="19"/>
  <c r="I36" i="19"/>
  <c r="I25" i="19"/>
  <c r="I29" i="19"/>
  <c r="I28" i="19"/>
  <c r="I24" i="19"/>
  <c r="I26" i="19"/>
  <c r="I27" i="19"/>
  <c r="I16" i="19"/>
  <c r="I15" i="19"/>
  <c r="I13" i="19"/>
  <c r="I14" i="19"/>
  <c r="I12" i="19"/>
  <c r="I17" i="19"/>
  <c r="J87" i="19" l="1"/>
  <c r="J90" i="19"/>
  <c r="J89" i="19"/>
  <c r="K92" i="19"/>
  <c r="J91" i="19"/>
  <c r="J88" i="19"/>
  <c r="J75" i="19"/>
  <c r="J78" i="19"/>
  <c r="J80" i="19"/>
  <c r="J77" i="19"/>
  <c r="J79" i="19"/>
  <c r="J76" i="19"/>
  <c r="J68" i="19"/>
  <c r="J65" i="19"/>
  <c r="J64" i="19"/>
  <c r="J63" i="19"/>
  <c r="J66" i="19"/>
  <c r="J67" i="19"/>
  <c r="J49" i="19"/>
  <c r="J52" i="19"/>
  <c r="J50" i="19"/>
  <c r="J48" i="19"/>
  <c r="J51" i="19"/>
  <c r="J53" i="19"/>
  <c r="J39" i="19"/>
  <c r="J38" i="19"/>
  <c r="J36" i="19"/>
  <c r="J41" i="19"/>
  <c r="J40" i="19"/>
  <c r="J37" i="19"/>
  <c r="J28" i="19"/>
  <c r="J24" i="19"/>
  <c r="J27" i="19"/>
  <c r="J29" i="19"/>
  <c r="J26" i="19"/>
  <c r="J25" i="19"/>
  <c r="J13" i="19"/>
  <c r="J14" i="19"/>
  <c r="J17" i="19"/>
  <c r="J15" i="19"/>
  <c r="J12" i="19"/>
  <c r="J16" i="19"/>
  <c r="K87" i="19" l="1"/>
  <c r="L92" i="19"/>
  <c r="K91" i="19"/>
  <c r="K89" i="19"/>
  <c r="K88" i="19"/>
  <c r="K90" i="19"/>
  <c r="K80" i="19"/>
  <c r="K78" i="19"/>
  <c r="K77" i="19"/>
  <c r="K76" i="19"/>
  <c r="K79" i="19"/>
  <c r="K75" i="19"/>
  <c r="K63" i="19"/>
  <c r="K64" i="19"/>
  <c r="K67" i="19"/>
  <c r="K65" i="19"/>
  <c r="K66" i="19"/>
  <c r="K68" i="19"/>
  <c r="K50" i="19"/>
  <c r="K48" i="19"/>
  <c r="K53" i="19"/>
  <c r="K52" i="19"/>
  <c r="K51" i="19"/>
  <c r="K49" i="19"/>
  <c r="K36" i="19"/>
  <c r="K41" i="19"/>
  <c r="K37" i="19"/>
  <c r="K38" i="19"/>
  <c r="K40" i="19"/>
  <c r="K39" i="19"/>
  <c r="K29" i="19"/>
  <c r="K27" i="19"/>
  <c r="K24" i="19"/>
  <c r="K25" i="19"/>
  <c r="K26" i="19"/>
  <c r="K28" i="19"/>
  <c r="K15" i="19"/>
  <c r="K17" i="19"/>
  <c r="K14" i="19"/>
  <c r="K16" i="19"/>
  <c r="K12" i="19"/>
  <c r="K13" i="19"/>
  <c r="M92" i="19" l="1"/>
  <c r="L89" i="19"/>
  <c r="L91" i="19"/>
  <c r="L90" i="19"/>
  <c r="L88" i="19"/>
  <c r="L87" i="19"/>
  <c r="L76" i="19"/>
  <c r="L77" i="19"/>
  <c r="L75" i="19"/>
  <c r="L78" i="19"/>
  <c r="L79" i="19"/>
  <c r="L80" i="19"/>
  <c r="L65" i="19"/>
  <c r="L68" i="19"/>
  <c r="L64" i="19"/>
  <c r="L67" i="19"/>
  <c r="L66" i="19"/>
  <c r="L63" i="19"/>
  <c r="L52" i="19"/>
  <c r="L53" i="19"/>
  <c r="L49" i="19"/>
  <c r="L48" i="19"/>
  <c r="L51" i="19"/>
  <c r="L50" i="19"/>
  <c r="L38" i="19"/>
  <c r="L37" i="19"/>
  <c r="L39" i="19"/>
  <c r="L41" i="19"/>
  <c r="L40" i="19"/>
  <c r="L36" i="19"/>
  <c r="L24" i="19"/>
  <c r="L25" i="19"/>
  <c r="L27" i="19"/>
  <c r="L28" i="19"/>
  <c r="L26" i="19"/>
  <c r="L29" i="19"/>
  <c r="L14" i="19"/>
  <c r="L13" i="19"/>
  <c r="L17" i="19"/>
  <c r="L16" i="19"/>
  <c r="L12" i="19"/>
  <c r="L15" i="19"/>
  <c r="E29" i="13"/>
  <c r="M88" i="19" l="1"/>
  <c r="N92" i="19"/>
  <c r="M90" i="19"/>
  <c r="M91" i="19"/>
  <c r="M87" i="19"/>
  <c r="M89" i="19"/>
  <c r="M75" i="19"/>
  <c r="M80" i="19"/>
  <c r="M77" i="19"/>
  <c r="M78" i="19"/>
  <c r="M79" i="19"/>
  <c r="M76" i="19"/>
  <c r="M64" i="19"/>
  <c r="M68" i="19"/>
  <c r="M67" i="19"/>
  <c r="M63" i="19"/>
  <c r="M66" i="19"/>
  <c r="M65" i="19"/>
  <c r="M48" i="19"/>
  <c r="M49" i="19"/>
  <c r="M53" i="19"/>
  <c r="M50" i="19"/>
  <c r="M51" i="19"/>
  <c r="M52" i="19"/>
  <c r="M41" i="19"/>
  <c r="M39" i="19"/>
  <c r="M36" i="19"/>
  <c r="M37" i="19"/>
  <c r="M40" i="19"/>
  <c r="M38" i="19"/>
  <c r="M29" i="19"/>
  <c r="M28" i="19"/>
  <c r="M27" i="19"/>
  <c r="M25" i="19"/>
  <c r="M26" i="19"/>
  <c r="M24" i="19"/>
  <c r="M17" i="19"/>
  <c r="M16" i="19"/>
  <c r="M13" i="19"/>
  <c r="M15" i="19"/>
  <c r="M12" i="19"/>
  <c r="M14" i="19"/>
  <c r="N89" i="19" l="1"/>
  <c r="N87" i="19"/>
  <c r="N91" i="19"/>
  <c r="N90" i="19"/>
  <c r="O92" i="19"/>
  <c r="N88" i="19"/>
  <c r="N77" i="19"/>
  <c r="N78" i="19"/>
  <c r="N76" i="19"/>
  <c r="N80" i="19"/>
  <c r="N79" i="19"/>
  <c r="N75" i="19"/>
  <c r="N63" i="19"/>
  <c r="N67" i="19"/>
  <c r="N68" i="19"/>
  <c r="N65" i="19"/>
  <c r="N66" i="19"/>
  <c r="N64" i="19"/>
  <c r="N49" i="19"/>
  <c r="N53" i="19"/>
  <c r="N50" i="19"/>
  <c r="N52" i="19"/>
  <c r="N51" i="19"/>
  <c r="N48" i="19"/>
  <c r="N38" i="19"/>
  <c r="N39" i="19"/>
  <c r="N37" i="19"/>
  <c r="N36" i="19"/>
  <c r="N40" i="19"/>
  <c r="N41" i="19"/>
  <c r="N24" i="19"/>
  <c r="N25" i="19"/>
  <c r="N27" i="19"/>
  <c r="N28" i="19"/>
  <c r="N26" i="19"/>
  <c r="N29" i="19"/>
  <c r="N13" i="19"/>
  <c r="N16" i="19"/>
  <c r="N15" i="19"/>
  <c r="N14" i="19"/>
  <c r="N12" i="19"/>
  <c r="N17" i="19"/>
  <c r="P92" i="19" l="1"/>
  <c r="O89" i="19"/>
  <c r="O90" i="19"/>
  <c r="O88" i="19"/>
  <c r="O91" i="19"/>
  <c r="O87" i="19"/>
  <c r="O76" i="19"/>
  <c r="O75" i="19"/>
  <c r="O78" i="19"/>
  <c r="O80" i="19"/>
  <c r="O79" i="19"/>
  <c r="O77" i="19"/>
  <c r="O65" i="19"/>
  <c r="O68" i="19"/>
  <c r="O64" i="19"/>
  <c r="O67" i="19"/>
  <c r="O66" i="19"/>
  <c r="O63" i="19"/>
  <c r="O48" i="19"/>
  <c r="O53" i="19"/>
  <c r="O52" i="19"/>
  <c r="O50" i="19"/>
  <c r="O51" i="19"/>
  <c r="O49" i="19"/>
  <c r="O39" i="19"/>
  <c r="O36" i="19"/>
  <c r="O41" i="19"/>
  <c r="O37" i="19"/>
  <c r="O40" i="19"/>
  <c r="O38" i="19"/>
  <c r="O25" i="19"/>
  <c r="O28" i="19"/>
  <c r="O27" i="19"/>
  <c r="O29" i="19"/>
  <c r="O26" i="19"/>
  <c r="O24" i="19"/>
  <c r="O14" i="19"/>
  <c r="O15" i="19"/>
  <c r="O16" i="19"/>
  <c r="O17" i="19"/>
  <c r="O12" i="19"/>
  <c r="O13" i="19"/>
  <c r="P88" i="19" l="1"/>
  <c r="P90" i="19"/>
  <c r="P87" i="19"/>
  <c r="P89" i="19"/>
  <c r="P91" i="19"/>
  <c r="Q92" i="19"/>
  <c r="P78" i="19"/>
  <c r="P80" i="19"/>
  <c r="P75" i="19"/>
  <c r="P77" i="19"/>
  <c r="P79" i="19"/>
  <c r="P76" i="19"/>
  <c r="P67" i="19"/>
  <c r="P64" i="19"/>
  <c r="P63" i="19"/>
  <c r="P68" i="19"/>
  <c r="P66" i="19"/>
  <c r="P65" i="19"/>
  <c r="P52" i="19"/>
  <c r="P50" i="19"/>
  <c r="P49" i="19"/>
  <c r="P53" i="19"/>
  <c r="P51" i="19"/>
  <c r="P48" i="19"/>
  <c r="P41" i="19"/>
  <c r="P37" i="19"/>
  <c r="P38" i="19"/>
  <c r="P36" i="19"/>
  <c r="P40" i="19"/>
  <c r="P39" i="19"/>
  <c r="P29" i="19"/>
  <c r="P27" i="19"/>
  <c r="P24" i="19"/>
  <c r="P28" i="19"/>
  <c r="P26" i="19"/>
  <c r="P25" i="19"/>
  <c r="P13" i="19"/>
  <c r="P17" i="19"/>
  <c r="P16" i="19"/>
  <c r="P15" i="19"/>
  <c r="P12" i="19"/>
  <c r="P14" i="19"/>
  <c r="Q88" i="19" l="1"/>
  <c r="Q89" i="19"/>
  <c r="Q91" i="19"/>
  <c r="Q87" i="19"/>
  <c r="R92" i="19"/>
  <c r="Q90" i="19"/>
  <c r="Q75" i="19"/>
  <c r="Q77" i="19"/>
  <c r="Q76" i="19"/>
  <c r="Q80" i="19"/>
  <c r="Q79" i="19"/>
  <c r="Q78" i="19"/>
  <c r="Q68" i="19"/>
  <c r="Q65" i="19"/>
  <c r="Q63" i="19"/>
  <c r="Q64" i="19"/>
  <c r="Q66" i="19"/>
  <c r="Q67" i="19"/>
  <c r="Q53" i="19"/>
  <c r="Q50" i="19"/>
  <c r="Q49" i="19"/>
  <c r="Q48" i="19"/>
  <c r="Q51" i="19"/>
  <c r="Q52" i="19"/>
  <c r="Q38" i="19"/>
  <c r="Q39" i="19"/>
  <c r="Q37" i="19"/>
  <c r="Q36" i="19"/>
  <c r="Q40" i="19"/>
  <c r="Q41" i="19"/>
  <c r="Q25" i="19"/>
  <c r="Q28" i="19"/>
  <c r="Q24" i="19"/>
  <c r="Q27" i="19"/>
  <c r="Q26" i="19"/>
  <c r="Q29" i="19"/>
  <c r="Q16" i="19"/>
  <c r="Q17" i="19"/>
  <c r="Q15" i="19"/>
  <c r="Q14" i="19"/>
  <c r="Q12" i="19"/>
  <c r="Q13" i="19"/>
  <c r="R87" i="19" l="1"/>
  <c r="R91" i="19"/>
  <c r="R90" i="19"/>
  <c r="R89" i="19"/>
  <c r="S92" i="19"/>
  <c r="R88" i="19"/>
  <c r="R80" i="19"/>
  <c r="R77" i="19"/>
  <c r="R78" i="19"/>
  <c r="R76" i="19"/>
  <c r="R79" i="19"/>
  <c r="R75" i="19"/>
  <c r="R64" i="19"/>
  <c r="R67" i="19"/>
  <c r="R65" i="19"/>
  <c r="R63" i="19"/>
  <c r="R66" i="19"/>
  <c r="R68" i="19"/>
  <c r="R50" i="19"/>
  <c r="R48" i="19"/>
  <c r="R49" i="19"/>
  <c r="R52" i="19"/>
  <c r="R51" i="19"/>
  <c r="R53" i="19"/>
  <c r="R39" i="19"/>
  <c r="R36" i="19"/>
  <c r="R37" i="19"/>
  <c r="R41" i="19"/>
  <c r="R40" i="19"/>
  <c r="R38" i="19"/>
  <c r="R27" i="19"/>
  <c r="R24" i="19"/>
  <c r="R29" i="19"/>
  <c r="R28" i="19"/>
  <c r="R26" i="19"/>
  <c r="R25" i="19"/>
  <c r="R13" i="19"/>
  <c r="R14" i="19"/>
  <c r="R15" i="19"/>
  <c r="R17" i="19"/>
  <c r="R12" i="19"/>
  <c r="R16" i="19"/>
  <c r="S89" i="19" l="1"/>
  <c r="S90" i="19"/>
  <c r="S88" i="19"/>
  <c r="S91" i="19"/>
  <c r="S87" i="19"/>
  <c r="S78" i="19"/>
  <c r="S76" i="19"/>
  <c r="S75" i="19"/>
  <c r="S77" i="19"/>
  <c r="S79" i="19"/>
  <c r="S80" i="19"/>
  <c r="S64" i="19"/>
  <c r="S63" i="19"/>
  <c r="S65" i="19"/>
  <c r="S66" i="19"/>
  <c r="S68" i="19"/>
  <c r="S67" i="19"/>
  <c r="S48" i="19"/>
  <c r="S52" i="19"/>
  <c r="S49" i="19"/>
  <c r="S53" i="19"/>
  <c r="S51" i="19"/>
  <c r="S50" i="19"/>
  <c r="S41" i="19"/>
  <c r="S37" i="19"/>
  <c r="S38" i="19"/>
  <c r="S36" i="19"/>
  <c r="S39" i="19"/>
  <c r="S40" i="19"/>
  <c r="S28" i="19"/>
  <c r="S29" i="19"/>
  <c r="S25" i="19"/>
  <c r="S24" i="19"/>
  <c r="S26" i="19"/>
  <c r="S27" i="19"/>
  <c r="S17" i="19"/>
  <c r="S15" i="19"/>
  <c r="S16" i="19"/>
  <c r="S14" i="19"/>
  <c r="S12" i="19"/>
  <c r="S13" i="19"/>
  <c r="E15" i="13" l="1"/>
  <c r="F15" i="13"/>
  <c r="E22" i="13"/>
  <c r="F22" i="13"/>
  <c r="F29" i="13"/>
  <c r="E43" i="13"/>
  <c r="F43" i="13"/>
  <c r="I8" i="18" l="1"/>
  <c r="J8" i="18" l="1"/>
  <c r="K8" i="18" l="1"/>
  <c r="D83" i="14"/>
  <c r="L8" i="18" l="1"/>
  <c r="M8" i="18" l="1"/>
  <c r="J18" i="12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E13" i="9"/>
  <c r="F13" i="9"/>
  <c r="D13" i="9"/>
  <c r="N8" i="18" l="1"/>
  <c r="O8" i="18" l="1"/>
  <c r="E109" i="11"/>
  <c r="E107" i="11"/>
  <c r="E106" i="11"/>
  <c r="E105" i="11"/>
  <c r="E103" i="11"/>
  <c r="E102" i="11"/>
  <c r="E91" i="11"/>
  <c r="E89" i="11"/>
  <c r="E88" i="11"/>
  <c r="E87" i="11"/>
  <c r="E85" i="11"/>
  <c r="E84" i="11"/>
  <c r="E45" i="11"/>
  <c r="AF106" i="11" l="1"/>
  <c r="X106" i="11"/>
  <c r="P106" i="11"/>
  <c r="H106" i="11"/>
  <c r="AE106" i="11"/>
  <c r="W106" i="11"/>
  <c r="O106" i="11"/>
  <c r="R106" i="11"/>
  <c r="AD106" i="11"/>
  <c r="V106" i="11"/>
  <c r="N106" i="11"/>
  <c r="J106" i="11"/>
  <c r="AC106" i="11"/>
  <c r="U106" i="11"/>
  <c r="M106" i="11"/>
  <c r="AA106" i="11"/>
  <c r="K106" i="11"/>
  <c r="AB106" i="11"/>
  <c r="T106" i="11"/>
  <c r="L106" i="11"/>
  <c r="S106" i="11"/>
  <c r="AG106" i="11"/>
  <c r="Y106" i="11"/>
  <c r="Q106" i="11"/>
  <c r="I106" i="11"/>
  <c r="Z106" i="11"/>
  <c r="AD107" i="11"/>
  <c r="V107" i="11"/>
  <c r="N107" i="11"/>
  <c r="AC107" i="11"/>
  <c r="P107" i="11"/>
  <c r="U107" i="11"/>
  <c r="AF107" i="11"/>
  <c r="AB107" i="11"/>
  <c r="T107" i="11"/>
  <c r="L107" i="11"/>
  <c r="X107" i="11"/>
  <c r="AA107" i="11"/>
  <c r="S107" i="11"/>
  <c r="K107" i="11"/>
  <c r="AG107" i="11"/>
  <c r="Q107" i="11"/>
  <c r="Z107" i="11"/>
  <c r="R107" i="11"/>
  <c r="J107" i="11"/>
  <c r="Y107" i="11"/>
  <c r="I107" i="11"/>
  <c r="H107" i="11"/>
  <c r="AE107" i="11"/>
  <c r="W107" i="11"/>
  <c r="O107" i="11"/>
  <c r="M107" i="11"/>
  <c r="Z109" i="11"/>
  <c r="R109" i="11"/>
  <c r="J109" i="11"/>
  <c r="AB109" i="11"/>
  <c r="AG109" i="11"/>
  <c r="Y109" i="11"/>
  <c r="Q109" i="11"/>
  <c r="I109" i="11"/>
  <c r="T109" i="11"/>
  <c r="AF109" i="11"/>
  <c r="X109" i="11"/>
  <c r="P109" i="11"/>
  <c r="H109" i="11"/>
  <c r="AE109" i="11"/>
  <c r="W109" i="11"/>
  <c r="O109" i="11"/>
  <c r="U109" i="11"/>
  <c r="L109" i="11"/>
  <c r="AD109" i="11"/>
  <c r="V109" i="11"/>
  <c r="N109" i="11"/>
  <c r="AC109" i="11"/>
  <c r="M109" i="11"/>
  <c r="AA109" i="11"/>
  <c r="S109" i="11"/>
  <c r="K109" i="11"/>
  <c r="Z105" i="11"/>
  <c r="R105" i="11"/>
  <c r="J105" i="11"/>
  <c r="V105" i="11"/>
  <c r="AA105" i="11"/>
  <c r="K105" i="11"/>
  <c r="AG105" i="11"/>
  <c r="Y105" i="11"/>
  <c r="Q105" i="11"/>
  <c r="I105" i="11"/>
  <c r="AF105" i="11"/>
  <c r="X105" i="11"/>
  <c r="P105" i="11"/>
  <c r="H105" i="11"/>
  <c r="AD105" i="11"/>
  <c r="S105" i="11"/>
  <c r="AE105" i="11"/>
  <c r="W105" i="11"/>
  <c r="O105" i="11"/>
  <c r="N105" i="11"/>
  <c r="AC105" i="11"/>
  <c r="U105" i="11"/>
  <c r="M105" i="11"/>
  <c r="AB105" i="11"/>
  <c r="T105" i="11"/>
  <c r="L105" i="11"/>
  <c r="AF102" i="11"/>
  <c r="X102" i="11"/>
  <c r="P102" i="11"/>
  <c r="H102" i="11"/>
  <c r="AB102" i="11"/>
  <c r="AG102" i="11"/>
  <c r="AE102" i="11"/>
  <c r="W102" i="11"/>
  <c r="O102" i="11"/>
  <c r="AD102" i="11"/>
  <c r="V102" i="11"/>
  <c r="N102" i="11"/>
  <c r="L102" i="11"/>
  <c r="Q102" i="11"/>
  <c r="AC102" i="11"/>
  <c r="U102" i="11"/>
  <c r="M102" i="11"/>
  <c r="T102" i="11"/>
  <c r="Y102" i="11"/>
  <c r="AA102" i="11"/>
  <c r="S102" i="11"/>
  <c r="K102" i="11"/>
  <c r="Z102" i="11"/>
  <c r="R102" i="11"/>
  <c r="J102" i="11"/>
  <c r="I102" i="11"/>
  <c r="AD103" i="11"/>
  <c r="V103" i="11"/>
  <c r="N103" i="11"/>
  <c r="R103" i="11"/>
  <c r="W103" i="11"/>
  <c r="AC103" i="11"/>
  <c r="U103" i="11"/>
  <c r="M103" i="11"/>
  <c r="AB103" i="11"/>
  <c r="T103" i="11"/>
  <c r="L103" i="11"/>
  <c r="J103" i="11"/>
  <c r="AE103" i="11"/>
  <c r="O103" i="11"/>
  <c r="AA103" i="11"/>
  <c r="S103" i="11"/>
  <c r="K103" i="11"/>
  <c r="Z103" i="11"/>
  <c r="AG103" i="11"/>
  <c r="Y103" i="11"/>
  <c r="Q103" i="11"/>
  <c r="I103" i="11"/>
  <c r="AF103" i="11"/>
  <c r="X103" i="11"/>
  <c r="P103" i="11"/>
  <c r="H103" i="11"/>
  <c r="Z91" i="11"/>
  <c r="R91" i="11"/>
  <c r="J91" i="11"/>
  <c r="AG91" i="11"/>
  <c r="Y91" i="11"/>
  <c r="Q91" i="11"/>
  <c r="I91" i="11"/>
  <c r="T91" i="11"/>
  <c r="AF91" i="11"/>
  <c r="X91" i="11"/>
  <c r="P91" i="11"/>
  <c r="H91" i="11"/>
  <c r="L91" i="11"/>
  <c r="AE91" i="11"/>
  <c r="W91" i="11"/>
  <c r="O91" i="11"/>
  <c r="AD91" i="11"/>
  <c r="V91" i="11"/>
  <c r="N91" i="11"/>
  <c r="AC91" i="11"/>
  <c r="U91" i="11"/>
  <c r="M91" i="11"/>
  <c r="AA91" i="11"/>
  <c r="S91" i="11"/>
  <c r="K91" i="11"/>
  <c r="AB91" i="11"/>
  <c r="AF88" i="11"/>
  <c r="X88" i="11"/>
  <c r="P88" i="11"/>
  <c r="H88" i="11"/>
  <c r="AE88" i="11"/>
  <c r="W88" i="11"/>
  <c r="O88" i="11"/>
  <c r="AD88" i="11"/>
  <c r="V88" i="11"/>
  <c r="N88" i="11"/>
  <c r="AC88" i="11"/>
  <c r="U88" i="11"/>
  <c r="M88" i="11"/>
  <c r="J88" i="11"/>
  <c r="AB88" i="11"/>
  <c r="T88" i="11"/>
  <c r="L88" i="11"/>
  <c r="R88" i="11"/>
  <c r="AA88" i="11"/>
  <c r="S88" i="11"/>
  <c r="K88" i="11"/>
  <c r="Z88" i="11"/>
  <c r="AG88" i="11"/>
  <c r="Y88" i="11"/>
  <c r="Q88" i="11"/>
  <c r="I88" i="11"/>
  <c r="AD89" i="11"/>
  <c r="V89" i="11"/>
  <c r="N89" i="11"/>
  <c r="P89" i="11"/>
  <c r="AC89" i="11"/>
  <c r="U89" i="11"/>
  <c r="M89" i="11"/>
  <c r="H89" i="11"/>
  <c r="AB89" i="11"/>
  <c r="T89" i="11"/>
  <c r="L89" i="11"/>
  <c r="X89" i="11"/>
  <c r="AA89" i="11"/>
  <c r="S89" i="11"/>
  <c r="K89" i="11"/>
  <c r="Z89" i="11"/>
  <c r="R89" i="11"/>
  <c r="J89" i="11"/>
  <c r="AG89" i="11"/>
  <c r="Y89" i="11"/>
  <c r="Q89" i="11"/>
  <c r="I89" i="11"/>
  <c r="AE89" i="11"/>
  <c r="W89" i="11"/>
  <c r="O89" i="11"/>
  <c r="AF89" i="11"/>
  <c r="AD85" i="11"/>
  <c r="V85" i="11"/>
  <c r="N85" i="11"/>
  <c r="AE85" i="11"/>
  <c r="AC85" i="11"/>
  <c r="U85" i="11"/>
  <c r="M85" i="11"/>
  <c r="P85" i="11"/>
  <c r="W85" i="11"/>
  <c r="AB85" i="11"/>
  <c r="T85" i="11"/>
  <c r="L85" i="11"/>
  <c r="H85" i="11"/>
  <c r="O85" i="11"/>
  <c r="AA85" i="11"/>
  <c r="S85" i="11"/>
  <c r="K85" i="11"/>
  <c r="Z85" i="11"/>
  <c r="R85" i="11"/>
  <c r="J85" i="11"/>
  <c r="AF85" i="11"/>
  <c r="AG85" i="11"/>
  <c r="Y85" i="11"/>
  <c r="Q85" i="11"/>
  <c r="I85" i="11"/>
  <c r="X85" i="11"/>
  <c r="AF84" i="11"/>
  <c r="X84" i="11"/>
  <c r="P84" i="11"/>
  <c r="H84" i="11"/>
  <c r="R84" i="11"/>
  <c r="Y84" i="11"/>
  <c r="AE84" i="11"/>
  <c r="W84" i="11"/>
  <c r="O84" i="11"/>
  <c r="J84" i="11"/>
  <c r="Q84" i="11"/>
  <c r="AD84" i="11"/>
  <c r="V84" i="11"/>
  <c r="N84" i="11"/>
  <c r="AC84" i="11"/>
  <c r="U84" i="11"/>
  <c r="M84" i="11"/>
  <c r="AB84" i="11"/>
  <c r="T84" i="11"/>
  <c r="L84" i="11"/>
  <c r="AA84" i="11"/>
  <c r="S84" i="11"/>
  <c r="K84" i="11"/>
  <c r="Z84" i="11"/>
  <c r="AG84" i="11"/>
  <c r="I84" i="11"/>
  <c r="Z87" i="11"/>
  <c r="R87" i="11"/>
  <c r="J87" i="11"/>
  <c r="AB87" i="11"/>
  <c r="AA87" i="11"/>
  <c r="AG87" i="11"/>
  <c r="Y87" i="11"/>
  <c r="Q87" i="11"/>
  <c r="I87" i="11"/>
  <c r="T87" i="11"/>
  <c r="S87" i="11"/>
  <c r="AF87" i="11"/>
  <c r="X87" i="11"/>
  <c r="P87" i="11"/>
  <c r="H87" i="11"/>
  <c r="K87" i="11"/>
  <c r="AE87" i="11"/>
  <c r="W87" i="11"/>
  <c r="O87" i="11"/>
  <c r="AD87" i="11"/>
  <c r="V87" i="11"/>
  <c r="N87" i="11"/>
  <c r="AC87" i="11"/>
  <c r="U87" i="11"/>
  <c r="M87" i="11"/>
  <c r="L87" i="11"/>
  <c r="AD45" i="11"/>
  <c r="V45" i="11"/>
  <c r="N45" i="11"/>
  <c r="Y45" i="11"/>
  <c r="P45" i="11"/>
  <c r="AC45" i="11"/>
  <c r="U45" i="11"/>
  <c r="M45" i="11"/>
  <c r="I45" i="11"/>
  <c r="H45" i="11"/>
  <c r="AB45" i="11"/>
  <c r="T45" i="11"/>
  <c r="L45" i="11"/>
  <c r="AA45" i="11"/>
  <c r="S45" i="11"/>
  <c r="K45" i="11"/>
  <c r="Q45" i="11"/>
  <c r="X45" i="11"/>
  <c r="Z45" i="11"/>
  <c r="R45" i="11"/>
  <c r="J45" i="11"/>
  <c r="AE45" i="11"/>
  <c r="W45" i="11"/>
  <c r="O45" i="11"/>
  <c r="AG45" i="11"/>
  <c r="AF45" i="11"/>
  <c r="E98" i="11"/>
  <c r="P8" i="18"/>
  <c r="E99" i="11"/>
  <c r="E101" i="11"/>
  <c r="E44" i="11"/>
  <c r="E53" i="11"/>
  <c r="E48" i="11"/>
  <c r="E47" i="11"/>
  <c r="E49" i="11"/>
  <c r="E55" i="11"/>
  <c r="E51" i="11"/>
  <c r="E52" i="11"/>
  <c r="AE98" i="11" l="1"/>
  <c r="W98" i="11"/>
  <c r="O98" i="11"/>
  <c r="K98" i="11"/>
  <c r="R98" i="11"/>
  <c r="AD98" i="11"/>
  <c r="V98" i="11"/>
  <c r="N98" i="11"/>
  <c r="S98" i="11"/>
  <c r="AC98" i="11"/>
  <c r="U98" i="11"/>
  <c r="M98" i="11"/>
  <c r="J98" i="11"/>
  <c r="AB98" i="11"/>
  <c r="T98" i="11"/>
  <c r="L98" i="11"/>
  <c r="AA98" i="11"/>
  <c r="Z98" i="11"/>
  <c r="AG98" i="11"/>
  <c r="Y98" i="11"/>
  <c r="Q98" i="11"/>
  <c r="I98" i="11"/>
  <c r="AF98" i="11"/>
  <c r="X98" i="11"/>
  <c r="P98" i="11"/>
  <c r="H98" i="11"/>
  <c r="AG101" i="11"/>
  <c r="Y101" i="11"/>
  <c r="Q101" i="11"/>
  <c r="I101" i="11"/>
  <c r="AC101" i="11"/>
  <c r="AF101" i="11"/>
  <c r="X101" i="11"/>
  <c r="P101" i="11"/>
  <c r="H101" i="11"/>
  <c r="AB101" i="11"/>
  <c r="AE101" i="11"/>
  <c r="W101" i="11"/>
  <c r="O101" i="11"/>
  <c r="M101" i="11"/>
  <c r="T101" i="11"/>
  <c r="AD101" i="11"/>
  <c r="V101" i="11"/>
  <c r="N101" i="11"/>
  <c r="U101" i="11"/>
  <c r="L101" i="11"/>
  <c r="AA101" i="11"/>
  <c r="S101" i="11"/>
  <c r="K101" i="11"/>
  <c r="Z101" i="11"/>
  <c r="R101" i="11"/>
  <c r="J101" i="11"/>
  <c r="AC99" i="11"/>
  <c r="U99" i="11"/>
  <c r="M99" i="11"/>
  <c r="Y99" i="11"/>
  <c r="AB99" i="11"/>
  <c r="T99" i="11"/>
  <c r="L99" i="11"/>
  <c r="AG99" i="11"/>
  <c r="Q99" i="11"/>
  <c r="H99" i="11"/>
  <c r="AA99" i="11"/>
  <c r="S99" i="11"/>
  <c r="K99" i="11"/>
  <c r="I99" i="11"/>
  <c r="P99" i="11"/>
  <c r="Z99" i="11"/>
  <c r="R99" i="11"/>
  <c r="J99" i="11"/>
  <c r="AF99" i="11"/>
  <c r="X99" i="11"/>
  <c r="AE99" i="11"/>
  <c r="W99" i="11"/>
  <c r="O99" i="11"/>
  <c r="AD99" i="11"/>
  <c r="V99" i="11"/>
  <c r="N99" i="11"/>
  <c r="AF52" i="11"/>
  <c r="X52" i="11"/>
  <c r="P52" i="11"/>
  <c r="H52" i="11"/>
  <c r="AE52" i="11"/>
  <c r="W52" i="11"/>
  <c r="O52" i="11"/>
  <c r="AD52" i="11"/>
  <c r="V52" i="11"/>
  <c r="N52" i="11"/>
  <c r="AC52" i="11"/>
  <c r="U52" i="11"/>
  <c r="M52" i="11"/>
  <c r="AB52" i="11"/>
  <c r="T52" i="11"/>
  <c r="L52" i="11"/>
  <c r="Z52" i="11"/>
  <c r="R52" i="11"/>
  <c r="AA52" i="11"/>
  <c r="S52" i="11"/>
  <c r="K52" i="11"/>
  <c r="J52" i="11"/>
  <c r="AG52" i="11"/>
  <c r="Y52" i="11"/>
  <c r="Q52" i="11"/>
  <c r="I52" i="11"/>
  <c r="AD53" i="11"/>
  <c r="V53" i="11"/>
  <c r="N53" i="11"/>
  <c r="AC53" i="11"/>
  <c r="U53" i="11"/>
  <c r="M53" i="11"/>
  <c r="AB53" i="11"/>
  <c r="T53" i="11"/>
  <c r="L53" i="11"/>
  <c r="AA53" i="11"/>
  <c r="S53" i="11"/>
  <c r="K53" i="11"/>
  <c r="H53" i="11"/>
  <c r="Z53" i="11"/>
  <c r="R53" i="11"/>
  <c r="J53" i="11"/>
  <c r="AF53" i="11"/>
  <c r="X53" i="11"/>
  <c r="AG53" i="11"/>
  <c r="Y53" i="11"/>
  <c r="Q53" i="11"/>
  <c r="I53" i="11"/>
  <c r="P53" i="11"/>
  <c r="AE53" i="11"/>
  <c r="W53" i="11"/>
  <c r="O53" i="11"/>
  <c r="Z55" i="11"/>
  <c r="R55" i="11"/>
  <c r="J55" i="11"/>
  <c r="AG55" i="11"/>
  <c r="Y55" i="11"/>
  <c r="Q55" i="11"/>
  <c r="I55" i="11"/>
  <c r="AF55" i="11"/>
  <c r="X55" i="11"/>
  <c r="P55" i="11"/>
  <c r="H55" i="11"/>
  <c r="AE55" i="11"/>
  <c r="W55" i="11"/>
  <c r="O55" i="11"/>
  <c r="L55" i="11"/>
  <c r="AD55" i="11"/>
  <c r="V55" i="11"/>
  <c r="N55" i="11"/>
  <c r="AB55" i="11"/>
  <c r="AC55" i="11"/>
  <c r="U55" i="11"/>
  <c r="M55" i="11"/>
  <c r="T55" i="11"/>
  <c r="AA55" i="11"/>
  <c r="S55" i="11"/>
  <c r="K55" i="11"/>
  <c r="Z51" i="11"/>
  <c r="R51" i="11"/>
  <c r="J51" i="11"/>
  <c r="AG51" i="11"/>
  <c r="Y51" i="11"/>
  <c r="Q51" i="11"/>
  <c r="I51" i="11"/>
  <c r="T51" i="11"/>
  <c r="AF51" i="11"/>
  <c r="X51" i="11"/>
  <c r="P51" i="11"/>
  <c r="H51" i="11"/>
  <c r="AE51" i="11"/>
  <c r="W51" i="11"/>
  <c r="O51" i="11"/>
  <c r="L51" i="11"/>
  <c r="AD51" i="11"/>
  <c r="V51" i="11"/>
  <c r="N51" i="11"/>
  <c r="AC51" i="11"/>
  <c r="U51" i="11"/>
  <c r="M51" i="11"/>
  <c r="AA51" i="11"/>
  <c r="S51" i="11"/>
  <c r="K51" i="11"/>
  <c r="AB51" i="11"/>
  <c r="AD49" i="11"/>
  <c r="V49" i="11"/>
  <c r="N49" i="11"/>
  <c r="AC49" i="11"/>
  <c r="U49" i="11"/>
  <c r="M49" i="11"/>
  <c r="H49" i="11"/>
  <c r="AB49" i="11"/>
  <c r="T49" i="11"/>
  <c r="L49" i="11"/>
  <c r="AF49" i="11"/>
  <c r="AA49" i="11"/>
  <c r="S49" i="11"/>
  <c r="K49" i="11"/>
  <c r="Z49" i="11"/>
  <c r="R49" i="11"/>
  <c r="J49" i="11"/>
  <c r="P49" i="11"/>
  <c r="AG49" i="11"/>
  <c r="Y49" i="11"/>
  <c r="Q49" i="11"/>
  <c r="I49" i="11"/>
  <c r="AE49" i="11"/>
  <c r="W49" i="11"/>
  <c r="O49" i="11"/>
  <c r="X49" i="11"/>
  <c r="AF48" i="11"/>
  <c r="X48" i="11"/>
  <c r="P48" i="11"/>
  <c r="H48" i="11"/>
  <c r="Z48" i="11"/>
  <c r="AE48" i="11"/>
  <c r="W48" i="11"/>
  <c r="O48" i="11"/>
  <c r="AD48" i="11"/>
  <c r="V48" i="11"/>
  <c r="N48" i="11"/>
  <c r="J48" i="11"/>
  <c r="AC48" i="11"/>
  <c r="U48" i="11"/>
  <c r="M48" i="11"/>
  <c r="R48" i="11"/>
  <c r="AB48" i="11"/>
  <c r="T48" i="11"/>
  <c r="L48" i="11"/>
  <c r="AA48" i="11"/>
  <c r="S48" i="11"/>
  <c r="K48" i="11"/>
  <c r="AG48" i="11"/>
  <c r="Y48" i="11"/>
  <c r="Q48" i="11"/>
  <c r="I48" i="11"/>
  <c r="Z47" i="11"/>
  <c r="R47" i="11"/>
  <c r="J47" i="11"/>
  <c r="AC47" i="11"/>
  <c r="AG47" i="11"/>
  <c r="Y47" i="11"/>
  <c r="Q47" i="11"/>
  <c r="I47" i="11"/>
  <c r="AF47" i="11"/>
  <c r="X47" i="11"/>
  <c r="P47" i="11"/>
  <c r="H47" i="11"/>
  <c r="AE47" i="11"/>
  <c r="W47" i="11"/>
  <c r="O47" i="11"/>
  <c r="M47" i="11"/>
  <c r="L47" i="11"/>
  <c r="AD47" i="11"/>
  <c r="V47" i="11"/>
  <c r="N47" i="11"/>
  <c r="AB47" i="11"/>
  <c r="AA47" i="11"/>
  <c r="S47" i="11"/>
  <c r="K47" i="11"/>
  <c r="U47" i="11"/>
  <c r="T47" i="11"/>
  <c r="AF44" i="11"/>
  <c r="X44" i="11"/>
  <c r="P44" i="11"/>
  <c r="H44" i="11"/>
  <c r="AE44" i="11"/>
  <c r="W44" i="11"/>
  <c r="O44" i="11"/>
  <c r="AD44" i="11"/>
  <c r="V44" i="11"/>
  <c r="N44" i="11"/>
  <c r="AA44" i="11"/>
  <c r="Z44" i="11"/>
  <c r="AC44" i="11"/>
  <c r="U44" i="11"/>
  <c r="M44" i="11"/>
  <c r="J44" i="11"/>
  <c r="AB44" i="11"/>
  <c r="T44" i="11"/>
  <c r="L44" i="11"/>
  <c r="S44" i="11"/>
  <c r="AG44" i="11"/>
  <c r="Y44" i="11"/>
  <c r="Q44" i="11"/>
  <c r="I44" i="11"/>
  <c r="K44" i="11"/>
  <c r="R44" i="11"/>
  <c r="AB118" i="11"/>
  <c r="T118" i="11"/>
  <c r="L118" i="11"/>
  <c r="AA118" i="11"/>
  <c r="S118" i="11"/>
  <c r="K118" i="11"/>
  <c r="AD118" i="11"/>
  <c r="Z118" i="11"/>
  <c r="R118" i="11"/>
  <c r="J118" i="11"/>
  <c r="AG118" i="11"/>
  <c r="Y118" i="11"/>
  <c r="Q118" i="11"/>
  <c r="I118" i="11"/>
  <c r="V118" i="11"/>
  <c r="AF118" i="11"/>
  <c r="X118" i="11"/>
  <c r="P118" i="11"/>
  <c r="H118" i="11"/>
  <c r="AE118" i="11"/>
  <c r="W118" i="11"/>
  <c r="O118" i="11"/>
  <c r="N118" i="11"/>
  <c r="AC118" i="11"/>
  <c r="U118" i="11"/>
  <c r="M118" i="11"/>
  <c r="Q8" i="18"/>
  <c r="E37" i="11"/>
  <c r="E35" i="11"/>
  <c r="E34" i="11"/>
  <c r="I25" i="11"/>
  <c r="I35" i="11" l="1"/>
  <c r="Q35" i="11"/>
  <c r="Y35" i="11"/>
  <c r="AG35" i="11"/>
  <c r="O35" i="11"/>
  <c r="AF35" i="11"/>
  <c r="J35" i="11"/>
  <c r="R35" i="11"/>
  <c r="Z35" i="11"/>
  <c r="N35" i="11"/>
  <c r="H35" i="11"/>
  <c r="K35" i="11"/>
  <c r="S35" i="11"/>
  <c r="AA35" i="11"/>
  <c r="X35" i="11"/>
  <c r="L35" i="11"/>
  <c r="T35" i="11"/>
  <c r="AB35" i="11"/>
  <c r="AD35" i="11"/>
  <c r="AE35" i="11"/>
  <c r="M35" i="11"/>
  <c r="U35" i="11"/>
  <c r="AC35" i="11"/>
  <c r="V35" i="11"/>
  <c r="W35" i="11"/>
  <c r="P35" i="11"/>
  <c r="M37" i="11"/>
  <c r="U37" i="11"/>
  <c r="AC37" i="11"/>
  <c r="Z37" i="11"/>
  <c r="T37" i="11"/>
  <c r="N37" i="11"/>
  <c r="V37" i="11"/>
  <c r="AD37" i="11"/>
  <c r="R37" i="11"/>
  <c r="O37" i="11"/>
  <c r="W37" i="11"/>
  <c r="AE37" i="11"/>
  <c r="J37" i="11"/>
  <c r="L37" i="11"/>
  <c r="H37" i="11"/>
  <c r="P37" i="11"/>
  <c r="X37" i="11"/>
  <c r="AF37" i="11"/>
  <c r="K37" i="11"/>
  <c r="AA37" i="11"/>
  <c r="AB37" i="11"/>
  <c r="I37" i="11"/>
  <c r="Q37" i="11"/>
  <c r="Y37" i="11"/>
  <c r="AG37" i="11"/>
  <c r="S37" i="11"/>
  <c r="K34" i="11"/>
  <c r="S34" i="11"/>
  <c r="AA34" i="11"/>
  <c r="P34" i="11"/>
  <c r="R34" i="11"/>
  <c r="L34" i="11"/>
  <c r="T34" i="11"/>
  <c r="AB34" i="11"/>
  <c r="I34" i="11"/>
  <c r="M34" i="11"/>
  <c r="U34" i="11"/>
  <c r="AC34" i="11"/>
  <c r="AF34" i="11"/>
  <c r="AG34" i="11"/>
  <c r="J34" i="11"/>
  <c r="N34" i="11"/>
  <c r="V34" i="11"/>
  <c r="AD34" i="11"/>
  <c r="X34" i="11"/>
  <c r="Y34" i="11"/>
  <c r="Z34" i="11"/>
  <c r="O34" i="11"/>
  <c r="W34" i="11"/>
  <c r="AE34" i="11"/>
  <c r="H34" i="11"/>
  <c r="Q34" i="11"/>
  <c r="R8" i="18"/>
  <c r="J25" i="11"/>
  <c r="E67" i="11"/>
  <c r="E66" i="11"/>
  <c r="E69" i="11"/>
  <c r="E71" i="11"/>
  <c r="E70" i="11"/>
  <c r="E73" i="11"/>
  <c r="E83" i="11"/>
  <c r="E81" i="11"/>
  <c r="E80" i="11"/>
  <c r="E65" i="11"/>
  <c r="E63" i="11"/>
  <c r="E62" i="11"/>
  <c r="AF80" i="11" l="1"/>
  <c r="X80" i="11"/>
  <c r="P80" i="11"/>
  <c r="H80" i="11"/>
  <c r="AG80" i="11"/>
  <c r="AE80" i="11"/>
  <c r="W80" i="11"/>
  <c r="O80" i="11"/>
  <c r="AD80" i="11"/>
  <c r="V80" i="11"/>
  <c r="N80" i="11"/>
  <c r="Q80" i="11"/>
  <c r="AC80" i="11"/>
  <c r="U80" i="11"/>
  <c r="M80" i="11"/>
  <c r="I80" i="11"/>
  <c r="AB80" i="11"/>
  <c r="T80" i="11"/>
  <c r="L80" i="11"/>
  <c r="Z80" i="11"/>
  <c r="J80" i="11"/>
  <c r="Y80" i="11"/>
  <c r="AA80" i="11"/>
  <c r="S80" i="11"/>
  <c r="K80" i="11"/>
  <c r="R80" i="11"/>
  <c r="AD81" i="11"/>
  <c r="V81" i="11"/>
  <c r="N81" i="11"/>
  <c r="AC81" i="11"/>
  <c r="U81" i="11"/>
  <c r="M81" i="11"/>
  <c r="AB81" i="11"/>
  <c r="T81" i="11"/>
  <c r="L81" i="11"/>
  <c r="W81" i="11"/>
  <c r="AA81" i="11"/>
  <c r="S81" i="11"/>
  <c r="K81" i="11"/>
  <c r="O81" i="11"/>
  <c r="Z81" i="11"/>
  <c r="R81" i="11"/>
  <c r="J81" i="11"/>
  <c r="X81" i="11"/>
  <c r="AE81" i="11"/>
  <c r="AG81" i="11"/>
  <c r="Y81" i="11"/>
  <c r="Q81" i="11"/>
  <c r="I81" i="11"/>
  <c r="AF81" i="11"/>
  <c r="P81" i="11"/>
  <c r="H81" i="11"/>
  <c r="Z83" i="11"/>
  <c r="R83" i="11"/>
  <c r="J83" i="11"/>
  <c r="AG83" i="11"/>
  <c r="Y83" i="11"/>
  <c r="Q83" i="11"/>
  <c r="I83" i="11"/>
  <c r="AF83" i="11"/>
  <c r="X83" i="11"/>
  <c r="P83" i="11"/>
  <c r="H83" i="11"/>
  <c r="S83" i="11"/>
  <c r="AE83" i="11"/>
  <c r="W83" i="11"/>
  <c r="O83" i="11"/>
  <c r="K83" i="11"/>
  <c r="AD83" i="11"/>
  <c r="V83" i="11"/>
  <c r="N83" i="11"/>
  <c r="T83" i="11"/>
  <c r="AA83" i="11"/>
  <c r="AC83" i="11"/>
  <c r="U83" i="11"/>
  <c r="M83" i="11"/>
  <c r="AB83" i="11"/>
  <c r="L83" i="11"/>
  <c r="AF70" i="11"/>
  <c r="X70" i="11"/>
  <c r="P70" i="11"/>
  <c r="H70" i="11"/>
  <c r="AG70" i="11"/>
  <c r="AE70" i="11"/>
  <c r="W70" i="11"/>
  <c r="O70" i="11"/>
  <c r="AD70" i="11"/>
  <c r="V70" i="11"/>
  <c r="N70" i="11"/>
  <c r="Q70" i="11"/>
  <c r="AC70" i="11"/>
  <c r="U70" i="11"/>
  <c r="M70" i="11"/>
  <c r="J70" i="11"/>
  <c r="I70" i="11"/>
  <c r="AB70" i="11"/>
  <c r="T70" i="11"/>
  <c r="L70" i="11"/>
  <c r="R70" i="11"/>
  <c r="AA70" i="11"/>
  <c r="S70" i="11"/>
  <c r="K70" i="11"/>
  <c r="Z70" i="11"/>
  <c r="Y70" i="11"/>
  <c r="AD71" i="11"/>
  <c r="V71" i="11"/>
  <c r="N71" i="11"/>
  <c r="AC71" i="11"/>
  <c r="U71" i="11"/>
  <c r="M71" i="11"/>
  <c r="W71" i="11"/>
  <c r="AB71" i="11"/>
  <c r="T71" i="11"/>
  <c r="L71" i="11"/>
  <c r="AA71" i="11"/>
  <c r="S71" i="11"/>
  <c r="K71" i="11"/>
  <c r="AF71" i="11"/>
  <c r="H71" i="11"/>
  <c r="Z71" i="11"/>
  <c r="R71" i="11"/>
  <c r="J71" i="11"/>
  <c r="P71" i="11"/>
  <c r="AE71" i="11"/>
  <c r="AG71" i="11"/>
  <c r="Y71" i="11"/>
  <c r="Q71" i="11"/>
  <c r="I71" i="11"/>
  <c r="X71" i="11"/>
  <c r="O71" i="11"/>
  <c r="Z73" i="11"/>
  <c r="R73" i="11"/>
  <c r="J73" i="11"/>
  <c r="S73" i="11"/>
  <c r="AG73" i="11"/>
  <c r="Y73" i="11"/>
  <c r="Q73" i="11"/>
  <c r="I73" i="11"/>
  <c r="AF73" i="11"/>
  <c r="X73" i="11"/>
  <c r="P73" i="11"/>
  <c r="H73" i="11"/>
  <c r="AE73" i="11"/>
  <c r="W73" i="11"/>
  <c r="O73" i="11"/>
  <c r="AB73" i="11"/>
  <c r="AD73" i="11"/>
  <c r="V73" i="11"/>
  <c r="N73" i="11"/>
  <c r="T73" i="11"/>
  <c r="AA73" i="11"/>
  <c r="AC73" i="11"/>
  <c r="U73" i="11"/>
  <c r="M73" i="11"/>
  <c r="L73" i="11"/>
  <c r="K73" i="11"/>
  <c r="AG69" i="11"/>
  <c r="Y69" i="11"/>
  <c r="Q69" i="11"/>
  <c r="I69" i="11"/>
  <c r="W69" i="11"/>
  <c r="O69" i="11"/>
  <c r="T69" i="11"/>
  <c r="L69" i="11"/>
  <c r="AF69" i="11"/>
  <c r="X69" i="11"/>
  <c r="P69" i="11"/>
  <c r="H69" i="11"/>
  <c r="AE69" i="11"/>
  <c r="AD69" i="11"/>
  <c r="V69" i="11"/>
  <c r="N69" i="11"/>
  <c r="AC69" i="11"/>
  <c r="U69" i="11"/>
  <c r="M69" i="11"/>
  <c r="AB69" i="11"/>
  <c r="AA69" i="11"/>
  <c r="S69" i="11"/>
  <c r="K69" i="11"/>
  <c r="Z69" i="11"/>
  <c r="R69" i="11"/>
  <c r="J69" i="11"/>
  <c r="AE66" i="11"/>
  <c r="W66" i="11"/>
  <c r="O66" i="11"/>
  <c r="AC66" i="11"/>
  <c r="U66" i="11"/>
  <c r="J66" i="11"/>
  <c r="AD66" i="11"/>
  <c r="V66" i="11"/>
  <c r="N66" i="11"/>
  <c r="M66" i="11"/>
  <c r="Z66" i="11"/>
  <c r="AB66" i="11"/>
  <c r="T66" i="11"/>
  <c r="L66" i="11"/>
  <c r="AA66" i="11"/>
  <c r="S66" i="11"/>
  <c r="K66" i="11"/>
  <c r="R66" i="11"/>
  <c r="AG66" i="11"/>
  <c r="Y66" i="11"/>
  <c r="Q66" i="11"/>
  <c r="I66" i="11"/>
  <c r="AF66" i="11"/>
  <c r="X66" i="11"/>
  <c r="P66" i="11"/>
  <c r="H66" i="11"/>
  <c r="H67" i="11"/>
  <c r="AC67" i="11"/>
  <c r="U67" i="11"/>
  <c r="M67" i="11"/>
  <c r="AA67" i="11"/>
  <c r="S67" i="11"/>
  <c r="X67" i="11"/>
  <c r="AB67" i="11"/>
  <c r="T67" i="11"/>
  <c r="L67" i="11"/>
  <c r="K67" i="11"/>
  <c r="Z67" i="11"/>
  <c r="R67" i="11"/>
  <c r="J67" i="11"/>
  <c r="AG67" i="11"/>
  <c r="Y67" i="11"/>
  <c r="Q67" i="11"/>
  <c r="I67" i="11"/>
  <c r="AF67" i="11"/>
  <c r="AE67" i="11"/>
  <c r="W67" i="11"/>
  <c r="O67" i="11"/>
  <c r="AD67" i="11"/>
  <c r="V67" i="11"/>
  <c r="N67" i="11"/>
  <c r="P67" i="11"/>
  <c r="Z65" i="11"/>
  <c r="R65" i="11"/>
  <c r="J65" i="11"/>
  <c r="AG65" i="11"/>
  <c r="Y65" i="11"/>
  <c r="Q65" i="11"/>
  <c r="I65" i="11"/>
  <c r="AF65" i="11"/>
  <c r="X65" i="11"/>
  <c r="P65" i="11"/>
  <c r="H65" i="11"/>
  <c r="AE65" i="11"/>
  <c r="W65" i="11"/>
  <c r="O65" i="11"/>
  <c r="AD65" i="11"/>
  <c r="V65" i="11"/>
  <c r="N65" i="11"/>
  <c r="S65" i="11"/>
  <c r="AC65" i="11"/>
  <c r="U65" i="11"/>
  <c r="M65" i="11"/>
  <c r="K65" i="11"/>
  <c r="AB65" i="11"/>
  <c r="T65" i="11"/>
  <c r="L65" i="11"/>
  <c r="AA65" i="11"/>
  <c r="AF62" i="11"/>
  <c r="X62" i="11"/>
  <c r="P62" i="11"/>
  <c r="H62" i="11"/>
  <c r="AE62" i="11"/>
  <c r="W62" i="11"/>
  <c r="O62" i="11"/>
  <c r="AD62" i="11"/>
  <c r="V62" i="11"/>
  <c r="N62" i="11"/>
  <c r="AC62" i="11"/>
  <c r="U62" i="11"/>
  <c r="M62" i="11"/>
  <c r="AB62" i="11"/>
  <c r="T62" i="11"/>
  <c r="L62" i="11"/>
  <c r="AA62" i="11"/>
  <c r="S62" i="11"/>
  <c r="K62" i="11"/>
  <c r="AG62" i="11"/>
  <c r="Q62" i="11"/>
  <c r="Z62" i="11"/>
  <c r="R62" i="11"/>
  <c r="J62" i="11"/>
  <c r="Y62" i="11"/>
  <c r="I62" i="11"/>
  <c r="AD63" i="11"/>
  <c r="V63" i="11"/>
  <c r="N63" i="11"/>
  <c r="AC63" i="11"/>
  <c r="U63" i="11"/>
  <c r="M63" i="11"/>
  <c r="AB63" i="11"/>
  <c r="T63" i="11"/>
  <c r="L63" i="11"/>
  <c r="AA63" i="11"/>
  <c r="S63" i="11"/>
  <c r="K63" i="11"/>
  <c r="Z63" i="11"/>
  <c r="R63" i="11"/>
  <c r="J63" i="11"/>
  <c r="AG63" i="11"/>
  <c r="Y63" i="11"/>
  <c r="Q63" i="11"/>
  <c r="I63" i="11"/>
  <c r="W63" i="11"/>
  <c r="AF63" i="11"/>
  <c r="X63" i="11"/>
  <c r="P63" i="11"/>
  <c r="H63" i="11"/>
  <c r="AE63" i="11"/>
  <c r="O63" i="11"/>
  <c r="S8" i="18"/>
  <c r="K25" i="11"/>
  <c r="E124" i="11"/>
  <c r="E127" i="11"/>
  <c r="E125" i="11"/>
  <c r="Z127" i="11" l="1"/>
  <c r="R127" i="11"/>
  <c r="J127" i="11"/>
  <c r="L127" i="11"/>
  <c r="AG127" i="11"/>
  <c r="Y127" i="11"/>
  <c r="Q127" i="11"/>
  <c r="I127" i="11"/>
  <c r="K127" i="11"/>
  <c r="AF127" i="11"/>
  <c r="X127" i="11"/>
  <c r="P127" i="11"/>
  <c r="H127" i="11"/>
  <c r="AE127" i="11"/>
  <c r="W127" i="11"/>
  <c r="O127" i="11"/>
  <c r="AB127" i="11"/>
  <c r="AA127" i="11"/>
  <c r="AD127" i="11"/>
  <c r="V127" i="11"/>
  <c r="N127" i="11"/>
  <c r="T127" i="11"/>
  <c r="S127" i="11"/>
  <c r="AC127" i="11"/>
  <c r="U127" i="11"/>
  <c r="M127" i="11"/>
  <c r="AF124" i="11"/>
  <c r="X124" i="11"/>
  <c r="P124" i="11"/>
  <c r="H124" i="11"/>
  <c r="J124" i="11"/>
  <c r="AE124" i="11"/>
  <c r="W124" i="11"/>
  <c r="O124" i="11"/>
  <c r="AD124" i="11"/>
  <c r="V124" i="11"/>
  <c r="N124" i="11"/>
  <c r="AC124" i="11"/>
  <c r="U124" i="11"/>
  <c r="M124" i="11"/>
  <c r="Z124" i="11"/>
  <c r="Y124" i="11"/>
  <c r="I124" i="11"/>
  <c r="AB124" i="11"/>
  <c r="T124" i="11"/>
  <c r="L124" i="11"/>
  <c r="R124" i="11"/>
  <c r="AG124" i="11"/>
  <c r="Q124" i="11"/>
  <c r="AA124" i="11"/>
  <c r="S124" i="11"/>
  <c r="K124" i="11"/>
  <c r="AD125" i="11"/>
  <c r="V125" i="11"/>
  <c r="N125" i="11"/>
  <c r="AC125" i="11"/>
  <c r="U125" i="11"/>
  <c r="M125" i="11"/>
  <c r="AB125" i="11"/>
  <c r="T125" i="11"/>
  <c r="L125" i="11"/>
  <c r="AA125" i="11"/>
  <c r="S125" i="11"/>
  <c r="K125" i="11"/>
  <c r="P125" i="11"/>
  <c r="AE125" i="11"/>
  <c r="O125" i="11"/>
  <c r="Z125" i="11"/>
  <c r="R125" i="11"/>
  <c r="J125" i="11"/>
  <c r="AF125" i="11"/>
  <c r="X125" i="11"/>
  <c r="H125" i="11"/>
  <c r="W125" i="11"/>
  <c r="AG125" i="11"/>
  <c r="Y125" i="11"/>
  <c r="Q125" i="11"/>
  <c r="I125" i="11"/>
  <c r="T8" i="18"/>
  <c r="L25" i="11"/>
  <c r="U8" i="18" l="1"/>
  <c r="M25" i="11"/>
  <c r="I19" i="9"/>
  <c r="V8" i="18" l="1"/>
  <c r="N25" i="11"/>
  <c r="J19" i="9"/>
  <c r="K19" i="9" l="1"/>
  <c r="W8" i="18"/>
  <c r="O25" i="11"/>
  <c r="D61" i="3"/>
  <c r="F61" i="3"/>
  <c r="E61" i="3"/>
  <c r="D58" i="3"/>
  <c r="F58" i="3"/>
  <c r="E58" i="3"/>
  <c r="D44" i="3"/>
  <c r="F44" i="3"/>
  <c r="E44" i="3"/>
  <c r="D32" i="3"/>
  <c r="F32" i="3"/>
  <c r="E32" i="3"/>
  <c r="D19" i="3"/>
  <c r="F19" i="3"/>
  <c r="E19" i="3"/>
  <c r="L19" i="9" l="1"/>
  <c r="P25" i="11"/>
  <c r="M19" i="9" l="1"/>
  <c r="Q25" i="11"/>
  <c r="N19" i="9" l="1"/>
  <c r="R25" i="11"/>
  <c r="O19" i="9" l="1"/>
  <c r="S25" i="11"/>
  <c r="P19" i="9" l="1"/>
  <c r="T25" i="11"/>
  <c r="Q19" i="9" l="1"/>
  <c r="U25" i="11"/>
  <c r="R19" i="9" l="1"/>
  <c r="V25" i="11"/>
  <c r="S19" i="9" l="1"/>
  <c r="W25" i="11"/>
  <c r="T19" i="9" l="1"/>
  <c r="X25" i="11"/>
  <c r="U19" i="9" l="1"/>
  <c r="Y25" i="11"/>
  <c r="V19" i="9" l="1"/>
  <c r="Z25" i="11"/>
  <c r="W19" i="9" l="1"/>
  <c r="AA25" i="11"/>
  <c r="X19" i="9" l="1"/>
  <c r="AB25" i="11"/>
  <c r="Y19" i="9" l="1"/>
  <c r="AC25" i="11"/>
  <c r="Z19" i="9" l="1"/>
  <c r="AD25" i="11"/>
  <c r="AA19" i="9" l="1"/>
  <c r="AE25" i="11"/>
  <c r="AB19" i="9" l="1"/>
  <c r="AF25" i="11"/>
  <c r="AC19" i="9" l="1"/>
  <c r="AG25" i="11"/>
  <c r="AD19" i="9" l="1"/>
  <c r="AE19" i="9" l="1"/>
  <c r="AF19" i="9" l="1"/>
  <c r="E27" i="11"/>
  <c r="E29" i="11"/>
  <c r="E26" i="11"/>
  <c r="O27" i="11" l="1"/>
  <c r="AE27" i="11"/>
  <c r="H27" i="11"/>
  <c r="P27" i="11"/>
  <c r="X27" i="11"/>
  <c r="AF27" i="11"/>
  <c r="I27" i="11"/>
  <c r="Q27" i="11"/>
  <c r="Y27" i="11"/>
  <c r="AG27" i="11"/>
  <c r="J27" i="11"/>
  <c r="R27" i="11"/>
  <c r="Z27" i="11"/>
  <c r="K27" i="11"/>
  <c r="S27" i="11"/>
  <c r="AA27" i="11"/>
  <c r="L27" i="11"/>
  <c r="T27" i="11"/>
  <c r="AB27" i="11"/>
  <c r="M27" i="11"/>
  <c r="U27" i="11"/>
  <c r="AC27" i="11"/>
  <c r="N27" i="11"/>
  <c r="V27" i="11"/>
  <c r="AD27" i="11"/>
  <c r="W27" i="11"/>
  <c r="K29" i="11"/>
  <c r="S29" i="11"/>
  <c r="AA29" i="11"/>
  <c r="L29" i="11"/>
  <c r="T29" i="11"/>
  <c r="AB29" i="11"/>
  <c r="AG29" i="11"/>
  <c r="M29" i="11"/>
  <c r="U29" i="11"/>
  <c r="AC29" i="11"/>
  <c r="N29" i="11"/>
  <c r="V29" i="11"/>
  <c r="AD29" i="11"/>
  <c r="O29" i="11"/>
  <c r="W29" i="11"/>
  <c r="AE29" i="11"/>
  <c r="H29" i="11"/>
  <c r="P29" i="11"/>
  <c r="X29" i="11"/>
  <c r="AF29" i="11"/>
  <c r="I29" i="11"/>
  <c r="Q29" i="11"/>
  <c r="Y29" i="11"/>
  <c r="J29" i="11"/>
  <c r="R29" i="11"/>
  <c r="Z29" i="11"/>
  <c r="J26" i="11"/>
  <c r="R26" i="11"/>
  <c r="Z26" i="11"/>
  <c r="H26" i="11"/>
  <c r="K26" i="11"/>
  <c r="S26" i="11"/>
  <c r="AA26" i="11"/>
  <c r="L26" i="11"/>
  <c r="T26" i="11"/>
  <c r="AB26" i="11"/>
  <c r="M26" i="11"/>
  <c r="U26" i="11"/>
  <c r="AC26" i="11"/>
  <c r="V26" i="11"/>
  <c r="N26" i="11"/>
  <c r="AD26" i="11"/>
  <c r="O26" i="11"/>
  <c r="W26" i="11"/>
  <c r="AE26" i="11"/>
  <c r="P26" i="11"/>
  <c r="X26" i="11"/>
  <c r="AF26" i="11"/>
  <c r="I26" i="11"/>
  <c r="Q26" i="11"/>
  <c r="Y26" i="11"/>
  <c r="AG26" i="11"/>
  <c r="AG19" i="9"/>
  <c r="E117" i="11"/>
  <c r="E119" i="11"/>
  <c r="E116" i="11"/>
  <c r="Z119" i="11" l="1"/>
  <c r="R119" i="11"/>
  <c r="J119" i="11"/>
  <c r="AG119" i="11"/>
  <c r="Y119" i="11"/>
  <c r="Q119" i="11"/>
  <c r="I119" i="11"/>
  <c r="AF119" i="11"/>
  <c r="X119" i="11"/>
  <c r="P119" i="11"/>
  <c r="H119" i="11"/>
  <c r="AE119" i="11"/>
  <c r="W119" i="11"/>
  <c r="O119" i="11"/>
  <c r="AD119" i="11"/>
  <c r="V119" i="11"/>
  <c r="N119" i="11"/>
  <c r="AC119" i="11"/>
  <c r="U119" i="11"/>
  <c r="M119" i="11"/>
  <c r="AB119" i="11"/>
  <c r="T119" i="11"/>
  <c r="L119" i="11"/>
  <c r="AA119" i="11"/>
  <c r="S119" i="11"/>
  <c r="K119" i="11"/>
  <c r="AD117" i="11"/>
  <c r="V117" i="11"/>
  <c r="N117" i="11"/>
  <c r="AC117" i="11"/>
  <c r="U117" i="11"/>
  <c r="M117" i="11"/>
  <c r="AB117" i="11"/>
  <c r="T117" i="11"/>
  <c r="L117" i="11"/>
  <c r="AF117" i="11"/>
  <c r="AA117" i="11"/>
  <c r="S117" i="11"/>
  <c r="K117" i="11"/>
  <c r="Z117" i="11"/>
  <c r="R117" i="11"/>
  <c r="J117" i="11"/>
  <c r="P117" i="11"/>
  <c r="AG117" i="11"/>
  <c r="Y117" i="11"/>
  <c r="Q117" i="11"/>
  <c r="I117" i="11"/>
  <c r="X117" i="11"/>
  <c r="H117" i="11"/>
  <c r="AE117" i="11"/>
  <c r="W117" i="11"/>
  <c r="O117" i="11"/>
  <c r="AF116" i="11"/>
  <c r="X116" i="11"/>
  <c r="P116" i="11"/>
  <c r="H116" i="11"/>
  <c r="AE116" i="11"/>
  <c r="W116" i="11"/>
  <c r="O116" i="11"/>
  <c r="AD116" i="11"/>
  <c r="V116" i="11"/>
  <c r="N116" i="11"/>
  <c r="AC116" i="11"/>
  <c r="U116" i="11"/>
  <c r="M116" i="11"/>
  <c r="AB116" i="11"/>
  <c r="T116" i="11"/>
  <c r="L116" i="11"/>
  <c r="AA116" i="11"/>
  <c r="S116" i="11"/>
  <c r="K116" i="11"/>
  <c r="Z116" i="11"/>
  <c r="R116" i="11"/>
  <c r="J116" i="11"/>
  <c r="AG116" i="11"/>
  <c r="Y116" i="11"/>
  <c r="Q116" i="11"/>
  <c r="I116" i="11"/>
  <c r="E31" i="11"/>
  <c r="E33" i="11"/>
  <c r="E30" i="11"/>
  <c r="O33" i="11" l="1"/>
  <c r="AE33" i="11"/>
  <c r="H33" i="11"/>
  <c r="X33" i="11"/>
  <c r="I33" i="11"/>
  <c r="Q33" i="11"/>
  <c r="Y33" i="11"/>
  <c r="AG33" i="11"/>
  <c r="J33" i="11"/>
  <c r="R33" i="11"/>
  <c r="Z33" i="11"/>
  <c r="K33" i="11"/>
  <c r="S33" i="11"/>
  <c r="AA33" i="11"/>
  <c r="L33" i="11"/>
  <c r="T33" i="11"/>
  <c r="AB33" i="11"/>
  <c r="M33" i="11"/>
  <c r="U33" i="11"/>
  <c r="AC33" i="11"/>
  <c r="N33" i="11"/>
  <c r="V33" i="11"/>
  <c r="AD33" i="11"/>
  <c r="W33" i="11"/>
  <c r="P33" i="11"/>
  <c r="AF33" i="11"/>
  <c r="K31" i="11"/>
  <c r="S31" i="11"/>
  <c r="AA31" i="11"/>
  <c r="T31" i="11"/>
  <c r="M31" i="11"/>
  <c r="U31" i="11"/>
  <c r="AC31" i="11"/>
  <c r="N31" i="11"/>
  <c r="V31" i="11"/>
  <c r="AD31" i="11"/>
  <c r="L31" i="11"/>
  <c r="O31" i="11"/>
  <c r="W31" i="11"/>
  <c r="AE31" i="11"/>
  <c r="AB31" i="11"/>
  <c r="H31" i="11"/>
  <c r="P31" i="11"/>
  <c r="X31" i="11"/>
  <c r="AF31" i="11"/>
  <c r="I31" i="11"/>
  <c r="Q31" i="11"/>
  <c r="Y31" i="11"/>
  <c r="AG31" i="11"/>
  <c r="J31" i="11"/>
  <c r="R31" i="11"/>
  <c r="Z31" i="11"/>
  <c r="M30" i="11"/>
  <c r="U30" i="11"/>
  <c r="AC30" i="11"/>
  <c r="N30" i="11"/>
  <c r="O30" i="11"/>
  <c r="W30" i="11"/>
  <c r="AE30" i="11"/>
  <c r="H30" i="11"/>
  <c r="P30" i="11"/>
  <c r="X30" i="11"/>
  <c r="AF30" i="11"/>
  <c r="I30" i="11"/>
  <c r="Q30" i="11"/>
  <c r="Y30" i="11"/>
  <c r="AG30" i="11"/>
  <c r="J30" i="11"/>
  <c r="R30" i="11"/>
  <c r="Z30" i="11"/>
  <c r="K30" i="11"/>
  <c r="S30" i="11"/>
  <c r="AA30" i="11"/>
  <c r="AD30" i="11"/>
  <c r="L30" i="11"/>
  <c r="T30" i="11"/>
  <c r="AB30" i="11"/>
  <c r="V30" i="11"/>
  <c r="E120" i="11"/>
  <c r="E123" i="11"/>
  <c r="E121" i="11"/>
  <c r="AD121" i="11" l="1"/>
  <c r="V121" i="11"/>
  <c r="N121" i="11"/>
  <c r="AC121" i="11"/>
  <c r="M121" i="11"/>
  <c r="AB121" i="11"/>
  <c r="T121" i="11"/>
  <c r="L121" i="11"/>
  <c r="AA121" i="11"/>
  <c r="S121" i="11"/>
  <c r="K121" i="11"/>
  <c r="Z121" i="11"/>
  <c r="R121" i="11"/>
  <c r="J121" i="11"/>
  <c r="AG121" i="11"/>
  <c r="Y121" i="11"/>
  <c r="Q121" i="11"/>
  <c r="I121" i="11"/>
  <c r="AF121" i="11"/>
  <c r="X121" i="11"/>
  <c r="P121" i="11"/>
  <c r="H121" i="11"/>
  <c r="AE121" i="11"/>
  <c r="W121" i="11"/>
  <c r="O121" i="11"/>
  <c r="U121" i="11"/>
  <c r="Z123" i="11"/>
  <c r="R123" i="11"/>
  <c r="J123" i="11"/>
  <c r="AG123" i="11"/>
  <c r="Y123" i="11"/>
  <c r="Q123" i="11"/>
  <c r="AF123" i="11"/>
  <c r="X123" i="11"/>
  <c r="P123" i="11"/>
  <c r="H123" i="11"/>
  <c r="AE123" i="11"/>
  <c r="W123" i="11"/>
  <c r="O123" i="11"/>
  <c r="AD123" i="11"/>
  <c r="V123" i="11"/>
  <c r="N123" i="11"/>
  <c r="AC123" i="11"/>
  <c r="U123" i="11"/>
  <c r="M123" i="11"/>
  <c r="AB123" i="11"/>
  <c r="T123" i="11"/>
  <c r="L123" i="11"/>
  <c r="AA123" i="11"/>
  <c r="S123" i="11"/>
  <c r="K123" i="11"/>
  <c r="I123" i="11"/>
  <c r="AF120" i="11"/>
  <c r="X120" i="11"/>
  <c r="P120" i="11"/>
  <c r="H120" i="11"/>
  <c r="AE120" i="11"/>
  <c r="O120" i="11"/>
  <c r="AD120" i="11"/>
  <c r="V120" i="11"/>
  <c r="N120" i="11"/>
  <c r="AC120" i="11"/>
  <c r="U120" i="11"/>
  <c r="M120" i="11"/>
  <c r="AB120" i="11"/>
  <c r="T120" i="11"/>
  <c r="L120" i="11"/>
  <c r="AA120" i="11"/>
  <c r="S120" i="11"/>
  <c r="K120" i="11"/>
  <c r="Z120" i="11"/>
  <c r="R120" i="11"/>
  <c r="J120" i="11"/>
  <c r="AG120" i="11"/>
  <c r="Y120" i="11"/>
  <c r="Q120" i="11"/>
  <c r="I120" i="11"/>
  <c r="W120" i="11"/>
</calcChain>
</file>

<file path=xl/sharedStrings.xml><?xml version="1.0" encoding="utf-8"?>
<sst xmlns="http://schemas.openxmlformats.org/spreadsheetml/2006/main" count="2213" uniqueCount="186">
  <si>
    <t>Sheets:</t>
  </si>
  <si>
    <t>ICE-D</t>
  </si>
  <si>
    <t>ICE-NG</t>
  </si>
  <si>
    <t>Brazil</t>
  </si>
  <si>
    <t>China</t>
  </si>
  <si>
    <t>EU</t>
  </si>
  <si>
    <t>India</t>
  </si>
  <si>
    <t>US</t>
  </si>
  <si>
    <t>USD/vehicle</t>
  </si>
  <si>
    <t>Rest of World</t>
  </si>
  <si>
    <t>Li-ion Battery (pack)</t>
  </si>
  <si>
    <t>Mid</t>
  </si>
  <si>
    <t>High</t>
  </si>
  <si>
    <t>Low</t>
  </si>
  <si>
    <t>All</t>
  </si>
  <si>
    <t>Base Year Cost</t>
  </si>
  <si>
    <t>USD/kWh</t>
  </si>
  <si>
    <t>Base Year Cummulative Installed Capacity</t>
  </si>
  <si>
    <t>GWh</t>
  </si>
  <si>
    <t>Experience Rate</t>
  </si>
  <si>
    <t>Learning Parameter "b"</t>
  </si>
  <si>
    <t>Hydrogen Storage Tank (700 bar)</t>
  </si>
  <si>
    <t>LDV</t>
  </si>
  <si>
    <t>MDV/HDV</t>
  </si>
  <si>
    <t>`</t>
  </si>
  <si>
    <t>Natural Gas Tank (CNG/LNG)</t>
  </si>
  <si>
    <t xml:space="preserve">Base Year Cost (CNG Tank @ 200 bar) </t>
  </si>
  <si>
    <t>Experience Rate (CNG Tank @ 200 bar)</t>
  </si>
  <si>
    <t xml:space="preserve">Base Year Cost (LNG Tank @ -125C) </t>
  </si>
  <si>
    <t xml:space="preserve">Experience Rate (LNG Tank @ -125C) </t>
  </si>
  <si>
    <t xml:space="preserve">Electric Drive System (electric motor; power electronics; plug-in charger; generator) </t>
  </si>
  <si>
    <t>USD/kW</t>
  </si>
  <si>
    <t>GW</t>
  </si>
  <si>
    <t>Fuel Cell System (stack; bi-polar plates; compressor; humidifier; coolant loops)</t>
  </si>
  <si>
    <t xml:space="preserve">Internal Combustion Engine Powertrain (internal combustion engine; transmission; aftertreatment) </t>
  </si>
  <si>
    <t>MDV</t>
  </si>
  <si>
    <t>HDV</t>
  </si>
  <si>
    <t>-</t>
  </si>
  <si>
    <t>_CAPEX</t>
  </si>
  <si>
    <t>_CAPEX Energy Storage</t>
  </si>
  <si>
    <t>_CAPEX Powertrain</t>
  </si>
  <si>
    <t>_CAPEX Chassis</t>
  </si>
  <si>
    <t>Exogenous Market Capacity Data - Capacity Installations, Forecasted Projections</t>
  </si>
  <si>
    <t>CAPEX Data - Chassis -  Costs</t>
  </si>
  <si>
    <t>[1]</t>
  </si>
  <si>
    <t>Exogenous Applications/Markets:</t>
  </si>
  <si>
    <t>Transport (xEV excl. commercial vehicles: cars, buses)</t>
  </si>
  <si>
    <t>[2]</t>
  </si>
  <si>
    <t>Electronics</t>
  </si>
  <si>
    <t>[3]</t>
  </si>
  <si>
    <t>Stationary Storage</t>
  </si>
  <si>
    <t>Stationary (residential heating)</t>
  </si>
  <si>
    <t>Portable (small "moveable" APU's)</t>
  </si>
  <si>
    <t>_OPEX</t>
  </si>
  <si>
    <t>_Exogenous Market Capacity</t>
  </si>
  <si>
    <t>_OPEX Tolls</t>
  </si>
  <si>
    <t>_OPEX Fuel Costs</t>
  </si>
  <si>
    <t>_OPEX O&amp;M</t>
  </si>
  <si>
    <t>_OPEX Insurance</t>
  </si>
  <si>
    <t>_Other TCO Parameters</t>
  </si>
  <si>
    <t>_OPEX Wages</t>
  </si>
  <si>
    <t>Monetary Parameters</t>
  </si>
  <si>
    <t>_Monetary Parameters</t>
  </si>
  <si>
    <t>OPEX Data - Tolls</t>
  </si>
  <si>
    <t>USD/km</t>
  </si>
  <si>
    <t>Base Year</t>
  </si>
  <si>
    <t>%</t>
  </si>
  <si>
    <t>Scenario Selection</t>
  </si>
  <si>
    <t>Brasil</t>
  </si>
  <si>
    <t>OPEX Data - O&amp;M</t>
  </si>
  <si>
    <t>Relative Drive-technology O&amp;M Percentage Reduction (as compared to ICE-D)</t>
  </si>
  <si>
    <t>% reduction</t>
  </si>
  <si>
    <t>Percentage of Total km Driven on Toll Roads</t>
  </si>
  <si>
    <t>OPEX Data - Wages</t>
  </si>
  <si>
    <t>USD/year</t>
  </si>
  <si>
    <t>Yearly Wage Percentage Increase</t>
  </si>
  <si>
    <t>Scrappage Value</t>
  </si>
  <si>
    <t>Lifetime</t>
  </si>
  <si>
    <t>OPEX Data - Insurance</t>
  </si>
  <si>
    <t>% of CAPEX</t>
  </si>
  <si>
    <t>Error (+/-):</t>
  </si>
  <si>
    <t>Diesel</t>
  </si>
  <si>
    <t>Mean</t>
  </si>
  <si>
    <t>Std</t>
  </si>
  <si>
    <t>Electricity</t>
  </si>
  <si>
    <t>USD/L</t>
  </si>
  <si>
    <t>USD/kg</t>
  </si>
  <si>
    <t>Other TCO Parameters Data</t>
  </si>
  <si>
    <t>years</t>
  </si>
  <si>
    <t>Annual Working Days</t>
  </si>
  <si>
    <t>days</t>
  </si>
  <si>
    <t>link</t>
  </si>
  <si>
    <t>Charging Equipment</t>
  </si>
  <si>
    <t>Power Level (kW)</t>
  </si>
  <si>
    <t>USD/charger</t>
  </si>
  <si>
    <t>Installation</t>
  </si>
  <si>
    <t xml:space="preserve">O&amp;M </t>
  </si>
  <si>
    <t>% of Equipment Cost</t>
  </si>
  <si>
    <t>Station Utilization</t>
  </si>
  <si>
    <t>OPEX Infrastructure</t>
  </si>
  <si>
    <t>Daily Utilization Rate</t>
  </si>
  <si>
    <t>Charge Days Per Year</t>
  </si>
  <si>
    <t>Charge Power Selection</t>
  </si>
  <si>
    <t>kW</t>
  </si>
  <si>
    <t>Annual Kilometers Travelled (AKT)</t>
  </si>
  <si>
    <t>CAPEX Data - Vehicle Subsidies</t>
  </si>
  <si>
    <t>Cost of Capital</t>
  </si>
  <si>
    <t>CAPEX POWERTRAIN</t>
  </si>
  <si>
    <t>CAPEX ENERGY STORAGE</t>
  </si>
  <si>
    <t>Electric Drive System</t>
  </si>
  <si>
    <t>Fuel Cell System</t>
  </si>
  <si>
    <t>Li-ion Battery</t>
  </si>
  <si>
    <t>Hydrogen Tank</t>
  </si>
  <si>
    <t>Natural Gas Tank</t>
  </si>
  <si>
    <t>ICE Powertrain</t>
  </si>
  <si>
    <t>Experience Rate Scenario Selection</t>
  </si>
  <si>
    <t>Natural Gas (LNG)</t>
  </si>
  <si>
    <t>Natural Gas (CNG)</t>
  </si>
  <si>
    <t>a</t>
  </si>
  <si>
    <t>b</t>
  </si>
  <si>
    <t>Battery Plug-In Charging Station (Equipment)</t>
  </si>
  <si>
    <t>Battery Plug-In Charging Station (Installation)</t>
  </si>
  <si>
    <t>Margin</t>
  </si>
  <si>
    <t>1EURO -&gt; xUSD</t>
  </si>
  <si>
    <t>1CNY -&gt; xUSD</t>
  </si>
  <si>
    <t>1INR -&gt; xUSD</t>
  </si>
  <si>
    <t>1BRL -&gt; xUSD</t>
  </si>
  <si>
    <t>CAPEX Data - Integration Factor</t>
  </si>
  <si>
    <t>Integration Factor</t>
  </si>
  <si>
    <t>BEV</t>
  </si>
  <si>
    <t>FCEV</t>
  </si>
  <si>
    <t>Integration Factor - BEV</t>
  </si>
  <si>
    <t>Integration Factor - FCEV</t>
  </si>
  <si>
    <t>Integration Factor - ICE-NG</t>
  </si>
  <si>
    <t>Integration Factor - BEV - LDV</t>
  </si>
  <si>
    <t>NOTE: we assume the integration factor for BEVs is entirely endogenous</t>
  </si>
  <si>
    <t>Integration Factor - BEV - MDV/HDV</t>
  </si>
  <si>
    <t>Integration Factor - FCEV - LDV</t>
  </si>
  <si>
    <t>NOTE: we assume the integration factor for FCEVs is entirely endogenous</t>
  </si>
  <si>
    <t>Integration Factor - FCEV - MDV/HDV</t>
  </si>
  <si>
    <t>Integration Factor - ICE-NG - LDV</t>
  </si>
  <si>
    <t>Integration Factor - ICE-NG - MDV/HDV</t>
  </si>
  <si>
    <t>NOTE: we assume the integration factor for ICE-NG is entirely endogenous</t>
  </si>
  <si>
    <t>Transport (ICE vehicles excl. commercial vehicles: cars)</t>
  </si>
  <si>
    <t>NOTE: we assume the natural gas tank deployment is entirely endogenous</t>
  </si>
  <si>
    <t>GDP Weights</t>
  </si>
  <si>
    <t>Transport (ICE vehicles excl. commercial vehicles: cars, buses)</t>
  </si>
  <si>
    <t>vehicles (units)</t>
  </si>
  <si>
    <t>Diesel Tank</t>
  </si>
  <si>
    <t>Region Specific Gross Margin (OEM Profit Margin + Dealer &amp; Logistics Margin)</t>
  </si>
  <si>
    <t>Region CAPEX Differentiation Data - Top up/down of vehicle component prices</t>
  </si>
  <si>
    <t>Differentiated Exogenous Capacity Addition Contributions by Region</t>
  </si>
  <si>
    <t>Hydrogen (renewable)</t>
  </si>
  <si>
    <t>Fuel Costs</t>
  </si>
  <si>
    <t>Most likely</t>
  </si>
  <si>
    <t>Biodiesel</t>
  </si>
  <si>
    <t>Weights</t>
  </si>
  <si>
    <t>Currency Conversions</t>
  </si>
  <si>
    <t>Conversion Rate</t>
  </si>
  <si>
    <t>(unitless)</t>
  </si>
  <si>
    <t>Application Segment</t>
  </si>
  <si>
    <t>CAPEX Data - Energy Storage - Costs, Experience Curves, Cummulative Installed Capacity</t>
  </si>
  <si>
    <t>CAPEX Data - Powertrain - Costs, Experience Curves, Cummulative Installed Capacity</t>
  </si>
  <si>
    <t>Base Year Factor</t>
  </si>
  <si>
    <t>Projected Years (for "mid" wage only)</t>
  </si>
  <si>
    <t>OPEX Data - Charging Infrastructure</t>
  </si>
  <si>
    <t>(All regions, but top up/down included to differentiate between regions)</t>
  </si>
  <si>
    <t>Exponential Functional Form Parameters (a and b)</t>
  </si>
  <si>
    <t>GVW (kg)</t>
  </si>
  <si>
    <t>(All Applications and Technologies)</t>
  </si>
  <si>
    <t>Projected Years (default: same as base year)</t>
  </si>
  <si>
    <t>Unit:</t>
  </si>
  <si>
    <t>Annual Deployment (GWh)</t>
  </si>
  <si>
    <t>Annual Deployment (GW)</t>
  </si>
  <si>
    <t>Annual Deployment (vehicles)</t>
  </si>
  <si>
    <t>CAPEX Powertrain</t>
  </si>
  <si>
    <t>CAPEX Energy Storage</t>
  </si>
  <si>
    <t>vehicles</t>
  </si>
  <si>
    <t>Vehicle Lifetime</t>
  </si>
  <si>
    <t>Infrastructure Lifetime</t>
  </si>
  <si>
    <t>Top Up/Down (%)</t>
  </si>
  <si>
    <t>_CAPEX Integration Factor</t>
  </si>
  <si>
    <t>_CAPEX Top Up-Down</t>
  </si>
  <si>
    <t>_CAPEX Subsidies</t>
  </si>
  <si>
    <t>_OPEX Charging Infrastructure</t>
  </si>
  <si>
    <t>Total Cost of Ownership (TCO)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</si>
</sst>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-* #,##0_-;\-* #,##0_-;_-* &quot;-&quot;??_-;_-@_-"/>
    <numFmt numFmtId="168" formatCode="0.000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2" tint="-9.9978637043366805E-2"/>
      <name val="Arial"/>
      <family val="2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i/>
      <sz val="11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/>
    <xf numFmtId="0" fontId="5" fillId="0" borderId="0" xfId="0" applyFont="1" applyFill="1"/>
    <xf numFmtId="0" fontId="5" fillId="0" borderId="2" xfId="0" applyFont="1" applyBorder="1"/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Fill="1"/>
    <xf numFmtId="9" fontId="3" fillId="0" borderId="0" xfId="2" applyFont="1"/>
    <xf numFmtId="9" fontId="3" fillId="0" borderId="0" xfId="2" applyFont="1" applyBorder="1"/>
    <xf numFmtId="0" fontId="6" fillId="0" borderId="0" xfId="0" applyFont="1"/>
    <xf numFmtId="165" fontId="3" fillId="0" borderId="0" xfId="2" applyNumberFormat="1" applyFont="1"/>
    <xf numFmtId="10" fontId="3" fillId="0" borderId="0" xfId="0" applyNumberFormat="1" applyFont="1"/>
    <xf numFmtId="10" fontId="3" fillId="0" borderId="0" xfId="2" applyNumberFormat="1" applyFont="1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/>
    <xf numFmtId="2" fontId="3" fillId="4" borderId="0" xfId="0" applyNumberFormat="1" applyFont="1" applyFill="1"/>
    <xf numFmtId="9" fontId="3" fillId="4" borderId="0" xfId="2" applyFont="1" applyFill="1"/>
    <xf numFmtId="0" fontId="3" fillId="0" borderId="0" xfId="0" applyFont="1" applyFill="1" applyAlignment="1">
      <alignment horizontal="right"/>
    </xf>
    <xf numFmtId="4" fontId="3" fillId="0" borderId="0" xfId="0" applyNumberFormat="1" applyFont="1" applyFill="1"/>
    <xf numFmtId="9" fontId="3" fillId="0" borderId="0" xfId="2" applyFont="1" applyFill="1"/>
    <xf numFmtId="0" fontId="8" fillId="0" borderId="0" xfId="0" applyFont="1"/>
    <xf numFmtId="0" fontId="7" fillId="0" borderId="0" xfId="0" applyFont="1"/>
    <xf numFmtId="0" fontId="3" fillId="3" borderId="0" xfId="0" applyFont="1" applyFill="1"/>
    <xf numFmtId="0" fontId="10" fillId="0" borderId="0" xfId="0" applyFont="1" applyFill="1"/>
    <xf numFmtId="9" fontId="3" fillId="5" borderId="0" xfId="2" applyFont="1" applyFill="1"/>
    <xf numFmtId="166" fontId="3" fillId="0" borderId="0" xfId="0" applyNumberFormat="1" applyFont="1"/>
    <xf numFmtId="0" fontId="3" fillId="0" borderId="0" xfId="0" applyFont="1" applyAlignment="1">
      <alignment horizontal="right"/>
    </xf>
    <xf numFmtId="0" fontId="9" fillId="0" borderId="0" xfId="0" applyFont="1"/>
    <xf numFmtId="0" fontId="3" fillId="0" borderId="0" xfId="0" applyFont="1" applyFill="1" applyBorder="1"/>
    <xf numFmtId="165" fontId="3" fillId="5" borderId="0" xfId="2" applyNumberFormat="1" applyFont="1" applyFill="1"/>
    <xf numFmtId="2" fontId="3" fillId="0" borderId="0" xfId="0" applyNumberFormat="1" applyFont="1" applyFill="1" applyBorder="1"/>
    <xf numFmtId="9" fontId="3" fillId="0" borderId="0" xfId="0" applyNumberFormat="1" applyFont="1" applyFill="1"/>
    <xf numFmtId="2" fontId="3" fillId="0" borderId="0" xfId="0" applyNumberFormat="1" applyFont="1" applyFill="1"/>
    <xf numFmtId="166" fontId="3" fillId="0" borderId="0" xfId="0" applyNumberFormat="1" applyFont="1" applyFill="1"/>
    <xf numFmtId="0" fontId="3" fillId="6" borderId="0" xfId="0" applyFont="1" applyFill="1"/>
    <xf numFmtId="0" fontId="5" fillId="7" borderId="0" xfId="0" applyFont="1" applyFill="1"/>
    <xf numFmtId="0" fontId="6" fillId="0" borderId="1" xfId="0" applyFont="1" applyBorder="1"/>
    <xf numFmtId="0" fontId="6" fillId="0" borderId="1" xfId="0" applyFont="1" applyFill="1" applyBorder="1"/>
    <xf numFmtId="1" fontId="3" fillId="0" borderId="0" xfId="0" applyNumberFormat="1" applyFont="1" applyFill="1"/>
    <xf numFmtId="0" fontId="3" fillId="0" borderId="0" xfId="0" applyNumberFormat="1" applyFont="1" applyFill="1"/>
    <xf numFmtId="2" fontId="3" fillId="0" borderId="0" xfId="2" applyNumberFormat="1" applyFont="1"/>
    <xf numFmtId="0" fontId="4" fillId="0" borderId="0" xfId="0" applyFont="1" applyFill="1"/>
    <xf numFmtId="0" fontId="0" fillId="0" borderId="0" xfId="0" applyFill="1" applyBorder="1"/>
    <xf numFmtId="1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9" fontId="3" fillId="0" borderId="0" xfId="0" applyNumberFormat="1" applyFont="1"/>
    <xf numFmtId="166" fontId="3" fillId="6" borderId="0" xfId="0" applyNumberFormat="1" applyFont="1" applyFill="1"/>
    <xf numFmtId="166" fontId="5" fillId="7" borderId="0" xfId="0" applyNumberFormat="1" applyFont="1" applyFill="1"/>
    <xf numFmtId="0" fontId="5" fillId="2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0" borderId="0" xfId="0" applyFont="1" applyFill="1"/>
    <xf numFmtId="1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8" fillId="0" borderId="0" xfId="0" applyFont="1" applyFill="1" applyBorder="1"/>
    <xf numFmtId="0" fontId="15" fillId="0" borderId="0" xfId="3" applyFont="1" applyAlignment="1">
      <alignment horizontal="right"/>
    </xf>
    <xf numFmtId="0" fontId="5" fillId="0" borderId="1" xfId="0" applyFont="1" applyBorder="1"/>
    <xf numFmtId="0" fontId="5" fillId="8" borderId="0" xfId="0" applyFont="1" applyFill="1" applyAlignment="1">
      <alignment horizontal="right"/>
    </xf>
    <xf numFmtId="0" fontId="5" fillId="3" borderId="0" xfId="0" applyFont="1" applyFill="1"/>
    <xf numFmtId="0" fontId="3" fillId="4" borderId="0" xfId="0" applyNumberFormat="1" applyFont="1" applyFill="1" applyAlignment="1">
      <alignment horizontal="right"/>
    </xf>
    <xf numFmtId="166" fontId="3" fillId="0" borderId="0" xfId="2" applyNumberFormat="1" applyFont="1"/>
    <xf numFmtId="0" fontId="17" fillId="8" borderId="0" xfId="0" applyFont="1" applyFill="1" applyAlignment="1">
      <alignment horizontal="right"/>
    </xf>
    <xf numFmtId="168" fontId="3" fillId="0" borderId="0" xfId="0" applyNumberFormat="1" applyFont="1" applyFill="1"/>
    <xf numFmtId="168" fontId="3" fillId="0" borderId="0" xfId="0" applyNumberFormat="1" applyFont="1"/>
    <xf numFmtId="2" fontId="10" fillId="0" borderId="0" xfId="0" applyNumberFormat="1" applyFont="1" applyFill="1"/>
    <xf numFmtId="9" fontId="3" fillId="0" borderId="0" xfId="2" applyFont="1" applyFill="1" applyAlignment="1">
      <alignment horizontal="right"/>
    </xf>
    <xf numFmtId="0" fontId="16" fillId="0" borderId="0" xfId="0" applyFont="1" applyFill="1" applyBorder="1"/>
    <xf numFmtId="4" fontId="3" fillId="0" borderId="0" xfId="0" applyNumberFormat="1" applyFont="1" applyFill="1" applyBorder="1"/>
    <xf numFmtId="0" fontId="10" fillId="0" borderId="0" xfId="0" applyFont="1" applyFill="1" applyBorder="1"/>
    <xf numFmtId="9" fontId="3" fillId="0" borderId="0" xfId="0" applyNumberFormat="1" applyFont="1" applyFill="1" applyBorder="1"/>
    <xf numFmtId="9" fontId="0" fillId="0" borderId="0" xfId="2" applyFont="1" applyFill="1" applyBorder="1"/>
    <xf numFmtId="9" fontId="3" fillId="0" borderId="0" xfId="2" applyFont="1" applyFill="1" applyAlignment="1"/>
    <xf numFmtId="0" fontId="3" fillId="0" borderId="0" xfId="0" applyNumberFormat="1" applyFont="1" applyFill="1" applyAlignment="1">
      <alignment horizontal="right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9" fontId="3" fillId="5" borderId="0" xfId="2" applyFont="1" applyFill="1" applyAlignment="1">
      <alignment horizontal="right"/>
    </xf>
    <xf numFmtId="169" fontId="3" fillId="0" borderId="0" xfId="1" applyNumberFormat="1" applyFont="1"/>
    <xf numFmtId="0" fontId="0" fillId="0" borderId="0" xfId="0" applyAlignment="1">
      <alignment horizontal="right"/>
    </xf>
    <xf numFmtId="0" fontId="5" fillId="0" borderId="1" xfId="0" applyFont="1" applyFill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9" fontId="3" fillId="9" borderId="0" xfId="2" applyFont="1" applyFill="1"/>
    <xf numFmtId="0" fontId="5" fillId="0" borderId="0" xfId="0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12" fillId="0" borderId="0" xfId="0" applyFont="1" applyBorder="1"/>
    <xf numFmtId="43" fontId="13" fillId="0" borderId="0" xfId="1" applyFont="1" applyBorder="1"/>
    <xf numFmtId="167" fontId="13" fillId="0" borderId="0" xfId="1" applyNumberFormat="1" applyFont="1" applyBorder="1"/>
    <xf numFmtId="0" fontId="13" fillId="0" borderId="0" xfId="0" applyFont="1" applyBorder="1" applyAlignment="1">
      <alignment horizontal="center"/>
    </xf>
    <xf numFmtId="0" fontId="5" fillId="7" borderId="0" xfId="0" applyFont="1" applyFill="1" applyBorder="1" applyAlignment="1">
      <alignment horizontal="right" wrapText="1"/>
    </xf>
    <xf numFmtId="9" fontId="3" fillId="6" borderId="0" xfId="2" applyFont="1" applyFill="1" applyBorder="1" applyAlignment="1">
      <alignment horizontal="right"/>
    </xf>
    <xf numFmtId="166" fontId="3" fillId="0" borderId="0" xfId="0" applyNumberFormat="1" applyFont="1" applyFill="1" applyBorder="1"/>
    <xf numFmtId="0" fontId="7" fillId="0" borderId="1" xfId="0" applyFont="1" applyBorder="1"/>
    <xf numFmtId="0" fontId="11" fillId="0" borderId="0" xfId="0" applyFont="1" applyBorder="1"/>
    <xf numFmtId="2" fontId="3" fillId="0" borderId="0" xfId="0" applyNumberFormat="1" applyFont="1" applyFill="1" applyBorder="1" applyAlignment="1">
      <alignment horizontal="right"/>
    </xf>
    <xf numFmtId="9" fontId="3" fillId="4" borderId="0" xfId="2" applyNumberFormat="1" applyFont="1" applyFill="1" applyAlignment="1">
      <alignment horizontal="right"/>
    </xf>
    <xf numFmtId="9" fontId="3" fillId="4" borderId="0" xfId="2" applyFont="1" applyFill="1" applyAlignment="1">
      <alignment horizontal="right"/>
    </xf>
    <xf numFmtId="1" fontId="5" fillId="8" borderId="0" xfId="0" applyNumberFormat="1" applyFont="1" applyFill="1"/>
    <xf numFmtId="1" fontId="5" fillId="7" borderId="0" xfId="0" applyNumberFormat="1" applyFont="1" applyFill="1" applyBorder="1"/>
    <xf numFmtId="1" fontId="5" fillId="8" borderId="0" xfId="0" applyNumberFormat="1" applyFont="1" applyFill="1" applyBorder="1"/>
    <xf numFmtId="1" fontId="3" fillId="6" borderId="0" xfId="0" applyNumberFormat="1" applyFont="1" applyFill="1" applyBorder="1"/>
    <xf numFmtId="1" fontId="3" fillId="0" borderId="0" xfId="2" applyNumberFormat="1" applyFont="1" applyBorder="1"/>
    <xf numFmtId="2" fontId="3" fillId="0" borderId="0" xfId="2" applyNumberFormat="1" applyFont="1" applyFill="1" applyBorder="1"/>
    <xf numFmtId="2" fontId="3" fillId="0" borderId="0" xfId="2" applyNumberFormat="1" applyFont="1" applyBorder="1"/>
    <xf numFmtId="0" fontId="3" fillId="6" borderId="0" xfId="0" applyFont="1" applyFill="1" applyBorder="1"/>
    <xf numFmtId="166" fontId="3" fillId="0" borderId="0" xfId="2" applyNumberFormat="1" applyFont="1" applyBorder="1"/>
    <xf numFmtId="166" fontId="3" fillId="6" borderId="0" xfId="0" applyNumberFormat="1" applyFont="1" applyFill="1" applyBorder="1"/>
    <xf numFmtId="168" fontId="3" fillId="6" borderId="0" xfId="0" applyNumberFormat="1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5" fillId="7" borderId="0" xfId="0" applyFont="1" applyFill="1" applyBorder="1"/>
    <xf numFmtId="166" fontId="5" fillId="7" borderId="0" xfId="0" applyNumberFormat="1" applyFont="1" applyFill="1" applyBorder="1"/>
    <xf numFmtId="1" fontId="5" fillId="8" borderId="0" xfId="0" applyNumberFormat="1" applyFont="1" applyFill="1" applyBorder="1" applyAlignment="1">
      <alignment horizontal="right"/>
    </xf>
    <xf numFmtId="9" fontId="3" fillId="0" borderId="0" xfId="2" applyFont="1" applyFill="1" applyBorder="1"/>
    <xf numFmtId="165" fontId="3" fillId="0" borderId="0" xfId="2" applyNumberFormat="1" applyFont="1" applyFill="1" applyBorder="1"/>
    <xf numFmtId="1" fontId="3" fillId="0" borderId="0" xfId="2" applyNumberFormat="1" applyFont="1" applyFill="1" applyBorder="1"/>
    <xf numFmtId="0" fontId="4" fillId="0" borderId="0" xfId="0" applyFont="1" applyFill="1" applyBorder="1"/>
    <xf numFmtId="3" fontId="3" fillId="0" borderId="0" xfId="0" applyNumberFormat="1" applyFont="1" applyFill="1" applyBorder="1"/>
    <xf numFmtId="10" fontId="3" fillId="4" borderId="0" xfId="2" applyNumberFormat="1" applyFont="1" applyFill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ss-fs.d.ethz.ch\home$\benoll\Documents\Mobility\SD%20Model\Experience%20Curves\Experience_Curve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oll/Freight-Model/data/TCO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XOG_CAP_INSTALLATIONS"/>
      <sheetName val="Passenger Car Forecasts"/>
      <sheetName val="Bus Forecasts"/>
      <sheetName val="Historical EV Data"/>
      <sheetName val="Passenger Car Models"/>
      <sheetName val="Van Models"/>
      <sheetName val="Bus Models"/>
      <sheetName val="Truck Models"/>
      <sheetName val="Energy Storage - Cost"/>
      <sheetName val="Energy Storage - Cap"/>
      <sheetName val="Powertrain - Cost"/>
      <sheetName val="Powertrain - Cap"/>
      <sheetName val="Infrastructure - Cost"/>
      <sheetName val="Infrastructure - Cap"/>
      <sheetName val="Images"/>
      <sheetName val="FuelCellDeployment"/>
    </sheetNames>
    <sheetDataSet>
      <sheetData sheetId="0"/>
      <sheetData sheetId="1">
        <row r="45">
          <cell r="E45">
            <v>4.4357635486079996</v>
          </cell>
          <cell r="F45">
            <v>4.3340301338879996</v>
          </cell>
          <cell r="G45">
            <v>5.4004576536959998</v>
          </cell>
          <cell r="H45">
            <v>6.9490455592320002</v>
          </cell>
          <cell r="I45">
            <v>9.0212338836479997</v>
          </cell>
          <cell r="J45">
            <v>11.698409358719999</v>
          </cell>
          <cell r="K45">
            <v>13.258383940032001</v>
          </cell>
          <cell r="L45">
            <v>15.315452252351999</v>
          </cell>
          <cell r="M45">
            <v>18.346361343744</v>
          </cell>
          <cell r="N45">
            <v>22.193191087871998</v>
          </cell>
          <cell r="O45">
            <v>26.381061104832</v>
          </cell>
          <cell r="P45">
            <v>32.908799660352003</v>
          </cell>
          <cell r="Q45">
            <v>41.437233149760004</v>
          </cell>
          <cell r="R45">
            <v>61.488235857215997</v>
          </cell>
          <cell r="S45">
            <v>103.75090966732799</v>
          </cell>
          <cell r="T45">
            <v>146.38953044486399</v>
          </cell>
        </row>
        <row r="71">
          <cell r="E71">
            <v>40520.851377999992</v>
          </cell>
          <cell r="F71">
            <v>41483.838725999987</v>
          </cell>
          <cell r="G71">
            <v>42758.228513999988</v>
          </cell>
          <cell r="H71">
            <v>43638.227745999982</v>
          </cell>
          <cell r="I71">
            <v>43703.379701999998</v>
          </cell>
          <cell r="J71">
            <v>42381.766373999992</v>
          </cell>
          <cell r="K71">
            <v>41885.49252</v>
          </cell>
          <cell r="L71">
            <v>40813.154903999988</v>
          </cell>
          <cell r="M71">
            <v>39324.11231199999</v>
          </cell>
          <cell r="N71">
            <v>37418.287863999998</v>
          </cell>
          <cell r="O71">
            <v>35505.342405999989</v>
          </cell>
          <cell r="P71">
            <v>33749.628079999995</v>
          </cell>
          <cell r="Q71">
            <v>31018.012487999989</v>
          </cell>
          <cell r="R71">
            <v>28862.552913999993</v>
          </cell>
          <cell r="S71">
            <v>26295.904503999995</v>
          </cell>
          <cell r="T71">
            <v>24447.186519999996</v>
          </cell>
        </row>
        <row r="100">
          <cell r="E100">
            <v>524.8693199999999</v>
          </cell>
          <cell r="F100">
            <v>730.12459999999999</v>
          </cell>
          <cell r="G100">
            <v>1195.1815199999999</v>
          </cell>
          <cell r="H100">
            <v>1450.1294800000001</v>
          </cell>
          <cell r="I100">
            <v>1913.0653200000002</v>
          </cell>
          <cell r="J100">
            <v>2417.2917199999997</v>
          </cell>
          <cell r="K100">
            <v>2877.6258000000003</v>
          </cell>
          <cell r="L100">
            <v>3488.1474800000001</v>
          </cell>
          <cell r="M100">
            <v>4195.8473600000007</v>
          </cell>
          <cell r="N100">
            <v>4851.0738799999999</v>
          </cell>
          <cell r="O100">
            <v>5506.8871199999994</v>
          </cell>
          <cell r="P100">
            <v>6260.1056800000006</v>
          </cell>
          <cell r="Q100">
            <v>6811.08428</v>
          </cell>
          <cell r="R100">
            <v>7518.3257199999998</v>
          </cell>
          <cell r="S100">
            <v>8182.83212</v>
          </cell>
          <cell r="T100">
            <v>8714.97516</v>
          </cell>
        </row>
        <row r="128">
          <cell r="E128">
            <v>1.4192857142857145</v>
          </cell>
          <cell r="F128">
            <v>2.1857000000000002</v>
          </cell>
          <cell r="G128">
            <v>3.3659780000000001</v>
          </cell>
          <cell r="H128">
            <v>5.1836061200000003</v>
          </cell>
          <cell r="I128">
            <v>7.9827534248000012</v>
          </cell>
          <cell r="J128">
            <v>12.293440274192003</v>
          </cell>
          <cell r="K128">
            <v>18.931898022255684</v>
          </cell>
          <cell r="L128">
            <v>29.155122954273757</v>
          </cell>
          <cell r="M128">
            <v>44.898889349581587</v>
          </cell>
          <cell r="N128">
            <v>69.144289598355641</v>
          </cell>
          <cell r="O128">
            <v>106.48220598146769</v>
          </cell>
          <cell r="P128">
            <v>163.98259721146025</v>
          </cell>
          <cell r="Q128">
            <v>252.53319970564877</v>
          </cell>
          <cell r="R128">
            <v>388.90112754669912</v>
          </cell>
          <cell r="S128">
            <v>598.90773642191675</v>
          </cell>
          <cell r="T128">
            <v>922.31791408975175</v>
          </cell>
        </row>
        <row r="158">
          <cell r="E158">
            <v>10475.941973999999</v>
          </cell>
          <cell r="F158">
            <v>10715.411133</v>
          </cell>
          <cell r="G158">
            <v>10969.137287</v>
          </cell>
          <cell r="H158">
            <v>11153.343543000001</v>
          </cell>
          <cell r="I158">
            <v>11100.667141</v>
          </cell>
          <cell r="J158">
            <v>10737.270917</v>
          </cell>
          <cell r="K158">
            <v>10553.78666</v>
          </cell>
          <cell r="L158">
            <v>10200.344531999999</v>
          </cell>
          <cell r="M158">
            <v>9775.6293960000003</v>
          </cell>
          <cell r="N158">
            <v>9260.6352119999992</v>
          </cell>
          <cell r="O158">
            <v>8745.0815729999995</v>
          </cell>
          <cell r="P158">
            <v>8290.0456400000003</v>
          </cell>
          <cell r="Q158">
            <v>7614.1040039999998</v>
          </cell>
          <cell r="R158">
            <v>7089.1274869999997</v>
          </cell>
          <cell r="S158">
            <v>6474.3113320000002</v>
          </cell>
          <cell r="T158">
            <v>6034.507885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_Monetary Parameters"/>
      <sheetName val="_CAPEX"/>
      <sheetName val="_CAPEX Energy Storage"/>
      <sheetName val="_CAPEX Powertrain"/>
      <sheetName val="_CAPEX Chassis"/>
      <sheetName val="_CAPEX Integration Factor"/>
      <sheetName val="_CAPEX Top Up-Down"/>
      <sheetName val="_Exgoneous Market Capacity "/>
      <sheetName val="_CAPEX Subsidies"/>
      <sheetName val="_OPEX Tolls"/>
      <sheetName val="_OPEX Fuel Costs"/>
      <sheetName val="_OPEX Infrastructure"/>
      <sheetName val="_OPEX O&amp;M"/>
      <sheetName val="_OPEX Insurance"/>
      <sheetName val="_OPEX Wages"/>
      <sheetName val="_Other TCO Parameters"/>
    </sheetNames>
    <sheetDataSet>
      <sheetData sheetId="0"/>
      <sheetData sheetId="1">
        <row r="8">
          <cell r="D8">
            <v>1.2442019074925694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9"/>
  <sheetViews>
    <sheetView tabSelected="1" zoomScale="130" zoomScaleNormal="130" workbookViewId="0">
      <selection activeCell="P5" sqref="P5"/>
    </sheetView>
  </sheetViews>
  <sheetFormatPr defaultRowHeight="15" x14ac:dyDescent="0.25"/>
  <cols>
    <col min="1" max="1" width="3.7109375" customWidth="1"/>
    <col min="2" max="2" width="13.140625" customWidth="1"/>
    <col min="3" max="3" width="38.140625" customWidth="1"/>
    <col min="4" max="4" width="9.140625" style="2"/>
  </cols>
  <sheetData>
    <row r="1" spans="2:5" x14ac:dyDescent="0.25">
      <c r="E1" s="2"/>
    </row>
    <row r="2" spans="2:5" ht="18" x14ac:dyDescent="0.25">
      <c r="B2" s="1" t="s">
        <v>185</v>
      </c>
      <c r="C2" s="2"/>
      <c r="E2" s="2"/>
    </row>
    <row r="3" spans="2:5" x14ac:dyDescent="0.25">
      <c r="B3" s="2"/>
      <c r="C3" s="2"/>
      <c r="E3" s="2"/>
    </row>
    <row r="4" spans="2:5" x14ac:dyDescent="0.25">
      <c r="B4" s="2" t="s">
        <v>0</v>
      </c>
      <c r="C4" s="2" t="s">
        <v>62</v>
      </c>
      <c r="D4" s="62" t="s">
        <v>91</v>
      </c>
      <c r="E4" s="2"/>
    </row>
    <row r="5" spans="2:5" x14ac:dyDescent="0.25">
      <c r="B5" s="2"/>
      <c r="C5" s="2" t="s">
        <v>38</v>
      </c>
      <c r="D5" s="62"/>
      <c r="E5" s="2"/>
    </row>
    <row r="6" spans="2:5" x14ac:dyDescent="0.25">
      <c r="B6" s="2"/>
      <c r="C6" s="33" t="s">
        <v>39</v>
      </c>
      <c r="D6" s="62" t="s">
        <v>91</v>
      </c>
      <c r="E6" s="2"/>
    </row>
    <row r="7" spans="2:5" x14ac:dyDescent="0.25">
      <c r="B7" s="2"/>
      <c r="C7" s="33" t="s">
        <v>40</v>
      </c>
      <c r="D7" s="62" t="s">
        <v>91</v>
      </c>
      <c r="E7" s="2"/>
    </row>
    <row r="8" spans="2:5" x14ac:dyDescent="0.25">
      <c r="B8" s="2"/>
      <c r="C8" s="33" t="s">
        <v>41</v>
      </c>
      <c r="D8" s="62" t="s">
        <v>91</v>
      </c>
      <c r="E8" s="2"/>
    </row>
    <row r="9" spans="2:5" x14ac:dyDescent="0.25">
      <c r="B9" s="2"/>
      <c r="C9" s="33" t="s">
        <v>181</v>
      </c>
      <c r="D9" s="62" t="s">
        <v>91</v>
      </c>
      <c r="E9" s="2"/>
    </row>
    <row r="10" spans="2:5" x14ac:dyDescent="0.25">
      <c r="B10" s="2"/>
      <c r="C10" s="33" t="s">
        <v>182</v>
      </c>
      <c r="D10" s="62" t="s">
        <v>91</v>
      </c>
      <c r="E10" s="2"/>
    </row>
    <row r="11" spans="2:5" x14ac:dyDescent="0.25">
      <c r="B11" s="2"/>
      <c r="C11" s="33" t="s">
        <v>183</v>
      </c>
      <c r="D11" s="62" t="s">
        <v>91</v>
      </c>
      <c r="E11" s="2"/>
    </row>
    <row r="12" spans="2:5" x14ac:dyDescent="0.25">
      <c r="B12" s="2"/>
      <c r="C12" s="2" t="s">
        <v>54</v>
      </c>
      <c r="D12" s="62" t="s">
        <v>91</v>
      </c>
      <c r="E12" s="2"/>
    </row>
    <row r="13" spans="2:5" x14ac:dyDescent="0.25">
      <c r="B13" s="2"/>
      <c r="C13" s="2" t="s">
        <v>53</v>
      </c>
      <c r="D13" s="62"/>
      <c r="E13" s="2"/>
    </row>
    <row r="14" spans="2:5" x14ac:dyDescent="0.25">
      <c r="B14" s="2"/>
      <c r="C14" s="33" t="s">
        <v>55</v>
      </c>
      <c r="D14" s="62" t="s">
        <v>91</v>
      </c>
      <c r="E14" s="2"/>
    </row>
    <row r="15" spans="2:5" x14ac:dyDescent="0.25">
      <c r="B15" s="2"/>
      <c r="C15" s="33" t="s">
        <v>57</v>
      </c>
      <c r="D15" s="62" t="s">
        <v>91</v>
      </c>
      <c r="E15" s="2"/>
    </row>
    <row r="16" spans="2:5" x14ac:dyDescent="0.25">
      <c r="B16" s="2"/>
      <c r="C16" s="33" t="s">
        <v>58</v>
      </c>
      <c r="D16" s="62" t="s">
        <v>91</v>
      </c>
      <c r="E16" s="2"/>
    </row>
    <row r="17" spans="1:5" x14ac:dyDescent="0.25">
      <c r="B17" s="2"/>
      <c r="C17" s="33" t="s">
        <v>60</v>
      </c>
      <c r="D17" s="62" t="s">
        <v>91</v>
      </c>
      <c r="E17" s="2"/>
    </row>
    <row r="18" spans="1:5" x14ac:dyDescent="0.25">
      <c r="B18" s="2"/>
      <c r="C18" s="33" t="s">
        <v>56</v>
      </c>
      <c r="D18" s="62" t="s">
        <v>91</v>
      </c>
      <c r="E18" s="2"/>
    </row>
    <row r="19" spans="1:5" x14ac:dyDescent="0.25">
      <c r="B19" s="2"/>
      <c r="C19" s="33" t="s">
        <v>184</v>
      </c>
      <c r="D19" s="62" t="s">
        <v>91</v>
      </c>
      <c r="E19" s="2"/>
    </row>
    <row r="20" spans="1:5" x14ac:dyDescent="0.25">
      <c r="A20" s="2"/>
      <c r="B20" s="2"/>
      <c r="C20" s="2" t="s">
        <v>59</v>
      </c>
      <c r="D20" s="62" t="s">
        <v>91</v>
      </c>
      <c r="E20" s="2"/>
    </row>
    <row r="21" spans="1:5" x14ac:dyDescent="0.25">
      <c r="B21" s="2"/>
      <c r="C21" s="2"/>
      <c r="E21" s="2"/>
    </row>
    <row r="22" spans="1:5" x14ac:dyDescent="0.25">
      <c r="A22" s="2"/>
      <c r="B22" s="2"/>
      <c r="C22" s="2"/>
      <c r="E22" s="2"/>
    </row>
    <row r="23" spans="1:5" x14ac:dyDescent="0.25">
      <c r="A23" s="2"/>
      <c r="E23" s="2"/>
    </row>
    <row r="24" spans="1:5" x14ac:dyDescent="0.25">
      <c r="A24" s="2"/>
      <c r="E24" s="2"/>
    </row>
    <row r="25" spans="1:5" x14ac:dyDescent="0.25">
      <c r="A25" s="2"/>
      <c r="E25" s="2"/>
    </row>
    <row r="26" spans="1:5" x14ac:dyDescent="0.25">
      <c r="A26" s="2"/>
      <c r="C26" s="2"/>
      <c r="E26" s="2"/>
    </row>
    <row r="27" spans="1:5" x14ac:dyDescent="0.25">
      <c r="A27" s="2"/>
      <c r="B27" s="2"/>
      <c r="C27" s="2"/>
      <c r="E27" s="2"/>
    </row>
    <row r="28" spans="1:5" x14ac:dyDescent="0.25">
      <c r="A28" s="2"/>
      <c r="B28" s="2"/>
      <c r="C28" s="2"/>
      <c r="E28" s="2"/>
    </row>
    <row r="29" spans="1:5" x14ac:dyDescent="0.25">
      <c r="B29" s="2"/>
    </row>
  </sheetData>
  <hyperlinks>
    <hyperlink ref="D4" location="'_Monetary Parameters'!A1" display="link"/>
    <hyperlink ref="D6" location="'_CAPEX Energy Storage'!A1" display="link"/>
    <hyperlink ref="D7" location="'_CAPEX Powertrain'!A1" display="link"/>
    <hyperlink ref="D8" location="'_CAPEX Chassis'!A1" display="link"/>
    <hyperlink ref="D12" location="'_Exgoneous Market Capacity '!A1" display="link"/>
    <hyperlink ref="D14" location="'_OPEX Tolls'!A1" display="link"/>
    <hyperlink ref="D18" location="'_OPEX Fuel Costs'!A1" display="link"/>
    <hyperlink ref="D15" location="'_OPEX O&amp;M'!A1" display="link"/>
    <hyperlink ref="D16" location="'_OPEX Insurance'!A1" display="link"/>
    <hyperlink ref="D17" location="'_OPEX Wages'!A1" display="link"/>
    <hyperlink ref="D20" location="'_Other TCO Parameters'!A1" display="link"/>
    <hyperlink ref="D19" location="'_OPEX Infrastructure'!A1" display="link"/>
    <hyperlink ref="D9" location="'_CAPEX Integration Factor'!A1" display="link"/>
    <hyperlink ref="D10" location="'_CAPEX Top Up-Down'!A1" display="link"/>
    <hyperlink ref="D11" location="'_CAPEX Subsidies'!A1" display="link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H123"/>
  <sheetViews>
    <sheetView zoomScale="55" zoomScaleNormal="55" workbookViewId="0">
      <selection activeCell="H6" sqref="H6"/>
    </sheetView>
  </sheetViews>
  <sheetFormatPr defaultRowHeight="15" x14ac:dyDescent="0.25"/>
  <cols>
    <col min="1" max="1" width="3.85546875" style="4" customWidth="1"/>
    <col min="3" max="3" width="19.28515625" bestFit="1" customWidth="1"/>
    <col min="4" max="4" width="12.5703125" customWidth="1"/>
    <col min="5" max="5" width="10.7109375" bestFit="1" customWidth="1"/>
    <col min="6" max="6" width="10.85546875" customWidth="1"/>
    <col min="7" max="7" width="6.85546875" customWidth="1"/>
    <col min="9" max="9" width="9.42578125" customWidth="1"/>
  </cols>
  <sheetData>
    <row r="2" spans="1:34" ht="18" x14ac:dyDescent="0.25">
      <c r="B2" s="1" t="s">
        <v>63</v>
      </c>
    </row>
    <row r="3" spans="1:34" x14ac:dyDescent="0.25">
      <c r="M3" s="3"/>
      <c r="N3" s="3"/>
      <c r="O3" s="3"/>
      <c r="P3" s="3"/>
      <c r="Q3" s="3"/>
      <c r="R3" s="3"/>
      <c r="S3" s="3"/>
      <c r="T3" s="3"/>
      <c r="U3" s="3"/>
      <c r="V3" s="3"/>
    </row>
    <row r="4" spans="1:34" s="2" customFormat="1" x14ac:dyDescent="0.2">
      <c r="A4" s="6"/>
      <c r="G4" s="21"/>
      <c r="M4" s="48"/>
      <c r="N4" s="21"/>
      <c r="O4" s="69"/>
      <c r="P4" s="21"/>
      <c r="Q4" s="21"/>
      <c r="R4" s="26"/>
      <c r="S4" s="21"/>
      <c r="T4" s="21"/>
      <c r="U4" s="21"/>
      <c r="V4" s="21"/>
    </row>
    <row r="5" spans="1:34" s="2" customFormat="1" x14ac:dyDescent="0.2">
      <c r="A5" s="6"/>
      <c r="B5" s="19"/>
      <c r="C5" s="19" t="s">
        <v>72</v>
      </c>
      <c r="D5" s="19"/>
      <c r="E5" s="19"/>
      <c r="F5" s="19"/>
      <c r="G5" s="35"/>
      <c r="H5" s="6"/>
      <c r="I5" s="6"/>
      <c r="J5" s="6"/>
      <c r="M5" s="48"/>
      <c r="N5" s="21"/>
      <c r="O5" s="69"/>
      <c r="P5" s="21"/>
      <c r="Q5" s="21"/>
      <c r="R5" s="26"/>
      <c r="S5" s="21"/>
      <c r="T5" s="21"/>
      <c r="U5" s="21"/>
      <c r="V5" s="21"/>
    </row>
    <row r="6" spans="1:34" s="2" customFormat="1" x14ac:dyDescent="0.2">
      <c r="A6" s="6"/>
      <c r="B6" s="6"/>
      <c r="C6" s="6"/>
      <c r="D6" s="6"/>
      <c r="E6" s="6"/>
      <c r="F6" s="6"/>
      <c r="G6" s="35"/>
      <c r="H6" s="6"/>
      <c r="I6" s="6"/>
      <c r="J6" s="6"/>
      <c r="M6" s="48"/>
      <c r="N6" s="21"/>
      <c r="O6" s="69"/>
      <c r="P6" s="21"/>
      <c r="Q6" s="21"/>
      <c r="R6" s="26"/>
      <c r="S6" s="38"/>
      <c r="T6" s="21"/>
      <c r="U6" s="21"/>
      <c r="V6" s="21"/>
    </row>
    <row r="7" spans="1:34" s="2" customFormat="1" ht="15.75" x14ac:dyDescent="0.25">
      <c r="A7" s="6"/>
      <c r="D7" s="68" t="s">
        <v>22</v>
      </c>
      <c r="E7" s="68" t="s">
        <v>35</v>
      </c>
      <c r="F7" s="68" t="s">
        <v>36</v>
      </c>
      <c r="G7" s="21"/>
      <c r="M7" s="48"/>
      <c r="N7" s="21"/>
      <c r="O7" s="69"/>
      <c r="P7" s="21"/>
      <c r="Q7" s="21"/>
      <c r="R7" s="26"/>
      <c r="S7" s="21"/>
      <c r="T7" s="21"/>
      <c r="U7" s="21"/>
      <c r="V7" s="21"/>
    </row>
    <row r="8" spans="1:34" s="2" customFormat="1" x14ac:dyDescent="0.25">
      <c r="A8" s="6"/>
      <c r="B8"/>
      <c r="C8" s="65" t="s">
        <v>68</v>
      </c>
      <c r="D8" s="23">
        <v>0.1</v>
      </c>
      <c r="E8" s="23">
        <v>0.9</v>
      </c>
      <c r="F8" s="23">
        <v>0.9</v>
      </c>
      <c r="G8" s="46"/>
      <c r="M8" s="21"/>
      <c r="N8" s="21"/>
      <c r="O8" s="69"/>
      <c r="P8" s="21"/>
      <c r="Q8" s="21"/>
      <c r="R8" s="26"/>
      <c r="S8" s="21"/>
      <c r="T8" s="21"/>
      <c r="U8" s="21"/>
      <c r="V8" s="21"/>
    </row>
    <row r="9" spans="1:34" s="2" customFormat="1" x14ac:dyDescent="0.25">
      <c r="A9" s="6"/>
      <c r="B9"/>
      <c r="C9" s="65" t="s">
        <v>4</v>
      </c>
      <c r="D9" s="23">
        <v>0.3</v>
      </c>
      <c r="E9" s="23">
        <v>0.75</v>
      </c>
      <c r="F9" s="23">
        <v>0.9</v>
      </c>
      <c r="G9" s="26"/>
      <c r="H9" s="13"/>
      <c r="I9" s="13"/>
      <c r="M9" s="21"/>
      <c r="N9" s="21"/>
      <c r="O9" s="69"/>
      <c r="P9" s="21"/>
      <c r="Q9" s="21"/>
      <c r="R9" s="26"/>
      <c r="S9" s="21"/>
      <c r="T9" s="21"/>
      <c r="U9" s="21"/>
      <c r="V9" s="21"/>
    </row>
    <row r="10" spans="1:34" s="2" customFormat="1" x14ac:dyDescent="0.25">
      <c r="A10" s="6"/>
      <c r="B10"/>
      <c r="C10" s="65" t="s">
        <v>5</v>
      </c>
      <c r="D10" s="23">
        <v>0.3</v>
      </c>
      <c r="E10" s="23">
        <v>0.75</v>
      </c>
      <c r="F10" s="23">
        <v>0.9</v>
      </c>
      <c r="G10" s="26"/>
      <c r="H10" s="13"/>
      <c r="I10" s="13"/>
      <c r="M10" s="3"/>
      <c r="N10" s="21"/>
      <c r="O10" s="69"/>
      <c r="P10" s="21"/>
      <c r="Q10" s="21"/>
      <c r="R10" s="26"/>
      <c r="S10" s="21"/>
      <c r="T10" s="21"/>
      <c r="U10" s="21"/>
      <c r="V10" s="21"/>
    </row>
    <row r="11" spans="1:34" s="2" customFormat="1" x14ac:dyDescent="0.25">
      <c r="A11" s="6"/>
      <c r="B11"/>
      <c r="C11" s="65" t="s">
        <v>6</v>
      </c>
      <c r="D11" s="23">
        <v>0.3</v>
      </c>
      <c r="E11" s="23">
        <v>0.75</v>
      </c>
      <c r="F11" s="23">
        <v>0.9</v>
      </c>
      <c r="G11" s="26"/>
      <c r="H11" s="13"/>
      <c r="I11" s="13"/>
      <c r="M11" s="3"/>
      <c r="N11" s="21"/>
      <c r="O11" s="69"/>
      <c r="P11" s="21"/>
      <c r="Q11" s="21"/>
      <c r="R11" s="26"/>
      <c r="S11" s="21"/>
      <c r="T11" s="21"/>
      <c r="U11" s="21"/>
      <c r="V11" s="21"/>
    </row>
    <row r="12" spans="1:34" s="2" customFormat="1" x14ac:dyDescent="0.25">
      <c r="A12" s="6"/>
      <c r="B12"/>
      <c r="C12" s="65" t="s">
        <v>7</v>
      </c>
      <c r="D12" s="23">
        <v>0.02</v>
      </c>
      <c r="E12" s="23">
        <v>0.05</v>
      </c>
      <c r="F12" s="23">
        <v>0.1</v>
      </c>
      <c r="G12" s="26"/>
      <c r="H12" s="13"/>
      <c r="I12" s="13"/>
      <c r="M12" s="3"/>
      <c r="N12" s="21"/>
      <c r="O12" s="69"/>
      <c r="P12" s="21"/>
      <c r="Q12" s="21"/>
      <c r="R12" s="26"/>
      <c r="S12" s="21"/>
      <c r="T12" s="21"/>
      <c r="U12" s="21"/>
      <c r="V12" s="21"/>
    </row>
    <row r="13" spans="1:34" s="2" customFormat="1" x14ac:dyDescent="0.25">
      <c r="A13" s="6"/>
      <c r="C13" s="65" t="s">
        <v>9</v>
      </c>
      <c r="D13" s="23">
        <f>AVERAGE(D8:D12)</f>
        <v>0.20400000000000001</v>
      </c>
      <c r="E13" s="23">
        <f>AVERAGE(E8:E12)</f>
        <v>0.6399999999999999</v>
      </c>
      <c r="F13" s="23">
        <f>AVERAGE(F8:F12)</f>
        <v>0.74</v>
      </c>
      <c r="G13" s="13"/>
      <c r="H13" s="13"/>
      <c r="I13" s="13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34" s="2" customFormat="1" ht="14.25" x14ac:dyDescent="0.2">
      <c r="A14" s="6"/>
      <c r="G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34" s="2" customFormat="1" ht="14.25" x14ac:dyDescent="0.2">
      <c r="A15" s="6"/>
      <c r="G15" s="21"/>
    </row>
    <row r="16" spans="1:34" s="6" customFormat="1" ht="14.25" x14ac:dyDescent="0.2">
      <c r="B16" s="19">
        <v>1</v>
      </c>
      <c r="C16" s="19" t="s">
        <v>3</v>
      </c>
      <c r="D16" s="19"/>
      <c r="E16" s="19"/>
      <c r="F16" s="19"/>
      <c r="G16" s="20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3:34" s="6" customFormat="1" ht="14.25" x14ac:dyDescent="0.2">
      <c r="G17" s="35"/>
    </row>
    <row r="18" spans="3:34" s="4" customFormat="1" x14ac:dyDescent="0.25">
      <c r="D18" s="6"/>
      <c r="E18" s="6" t="s">
        <v>65</v>
      </c>
      <c r="F18" s="6"/>
      <c r="G18" s="6"/>
      <c r="H18" s="6" t="s">
        <v>170</v>
      </c>
      <c r="I18" s="6"/>
      <c r="J18" s="6"/>
      <c r="K18" s="6"/>
    </row>
    <row r="19" spans="3:34" s="4" customFormat="1" x14ac:dyDescent="0.25">
      <c r="C19" s="6"/>
      <c r="E19" s="111">
        <v>2020</v>
      </c>
      <c r="F19" s="50"/>
      <c r="G19" s="50"/>
      <c r="H19" s="112">
        <v>2020</v>
      </c>
      <c r="I19" s="112">
        <f>H19+1</f>
        <v>2021</v>
      </c>
      <c r="J19" s="112">
        <f t="shared" ref="J19:AG19" si="0">I19+1</f>
        <v>2022</v>
      </c>
      <c r="K19" s="112">
        <f t="shared" si="0"/>
        <v>2023</v>
      </c>
      <c r="L19" s="112">
        <f t="shared" si="0"/>
        <v>2024</v>
      </c>
      <c r="M19" s="112">
        <f t="shared" si="0"/>
        <v>2025</v>
      </c>
      <c r="N19" s="112">
        <f t="shared" si="0"/>
        <v>2026</v>
      </c>
      <c r="O19" s="112">
        <f t="shared" si="0"/>
        <v>2027</v>
      </c>
      <c r="P19" s="112">
        <f t="shared" si="0"/>
        <v>2028</v>
      </c>
      <c r="Q19" s="112">
        <f t="shared" si="0"/>
        <v>2029</v>
      </c>
      <c r="R19" s="112">
        <f t="shared" si="0"/>
        <v>2030</v>
      </c>
      <c r="S19" s="112">
        <f t="shared" si="0"/>
        <v>2031</v>
      </c>
      <c r="T19" s="112">
        <f t="shared" si="0"/>
        <v>2032</v>
      </c>
      <c r="U19" s="112">
        <f t="shared" si="0"/>
        <v>2033</v>
      </c>
      <c r="V19" s="112">
        <f>U19+1</f>
        <v>2034</v>
      </c>
      <c r="W19" s="112">
        <f t="shared" si="0"/>
        <v>2035</v>
      </c>
      <c r="X19" s="112">
        <f t="shared" si="0"/>
        <v>2036</v>
      </c>
      <c r="Y19" s="112">
        <f t="shared" si="0"/>
        <v>2037</v>
      </c>
      <c r="Z19" s="112">
        <f t="shared" si="0"/>
        <v>2038</v>
      </c>
      <c r="AA19" s="112">
        <f t="shared" si="0"/>
        <v>2039</v>
      </c>
      <c r="AB19" s="112">
        <f t="shared" si="0"/>
        <v>2040</v>
      </c>
      <c r="AC19" s="112">
        <f t="shared" si="0"/>
        <v>2041</v>
      </c>
      <c r="AD19" s="112">
        <f t="shared" si="0"/>
        <v>2042</v>
      </c>
      <c r="AE19" s="112">
        <f t="shared" si="0"/>
        <v>2043</v>
      </c>
      <c r="AF19" s="112">
        <f t="shared" si="0"/>
        <v>2044</v>
      </c>
      <c r="AG19" s="112">
        <f t="shared" si="0"/>
        <v>2045</v>
      </c>
    </row>
    <row r="20" spans="3:34" s="4" customFormat="1" x14ac:dyDescent="0.25">
      <c r="C20" s="91" t="s">
        <v>22</v>
      </c>
      <c r="D20" s="91" t="s">
        <v>129</v>
      </c>
      <c r="E20" s="117">
        <v>0.04</v>
      </c>
      <c r="F20" s="35" t="s">
        <v>64</v>
      </c>
      <c r="G20" s="35"/>
      <c r="H20" s="118">
        <f>$E20</f>
        <v>0.04</v>
      </c>
      <c r="I20" s="118">
        <f t="shared" ref="I20:AG25" si="1">$E20</f>
        <v>0.04</v>
      </c>
      <c r="J20" s="118">
        <f t="shared" si="1"/>
        <v>0.04</v>
      </c>
      <c r="K20" s="118">
        <f t="shared" si="1"/>
        <v>0.04</v>
      </c>
      <c r="L20" s="118">
        <f t="shared" si="1"/>
        <v>0.04</v>
      </c>
      <c r="M20" s="118">
        <f t="shared" si="1"/>
        <v>0.04</v>
      </c>
      <c r="N20" s="118">
        <f t="shared" si="1"/>
        <v>0.04</v>
      </c>
      <c r="O20" s="118">
        <f t="shared" si="1"/>
        <v>0.04</v>
      </c>
      <c r="P20" s="118">
        <f t="shared" si="1"/>
        <v>0.04</v>
      </c>
      <c r="Q20" s="118">
        <f t="shared" si="1"/>
        <v>0.04</v>
      </c>
      <c r="R20" s="118">
        <f t="shared" si="1"/>
        <v>0.04</v>
      </c>
      <c r="S20" s="118">
        <f t="shared" si="1"/>
        <v>0.04</v>
      </c>
      <c r="T20" s="118">
        <f t="shared" si="1"/>
        <v>0.04</v>
      </c>
      <c r="U20" s="118">
        <f t="shared" si="1"/>
        <v>0.04</v>
      </c>
      <c r="V20" s="118">
        <f t="shared" si="1"/>
        <v>0.04</v>
      </c>
      <c r="W20" s="118">
        <f t="shared" si="1"/>
        <v>0.04</v>
      </c>
      <c r="X20" s="118">
        <f t="shared" si="1"/>
        <v>0.04</v>
      </c>
      <c r="Y20" s="118">
        <f t="shared" si="1"/>
        <v>0.04</v>
      </c>
      <c r="Z20" s="118">
        <f t="shared" si="1"/>
        <v>0.04</v>
      </c>
      <c r="AA20" s="118">
        <f t="shared" si="1"/>
        <v>0.04</v>
      </c>
      <c r="AB20" s="118">
        <f t="shared" si="1"/>
        <v>0.04</v>
      </c>
      <c r="AC20" s="118">
        <f t="shared" si="1"/>
        <v>0.04</v>
      </c>
      <c r="AD20" s="118">
        <f t="shared" si="1"/>
        <v>0.04</v>
      </c>
      <c r="AE20" s="118">
        <f t="shared" si="1"/>
        <v>0.04</v>
      </c>
      <c r="AF20" s="118">
        <f t="shared" si="1"/>
        <v>0.04</v>
      </c>
      <c r="AG20" s="118">
        <f t="shared" si="1"/>
        <v>0.04</v>
      </c>
      <c r="AH20" s="35" t="s">
        <v>64</v>
      </c>
    </row>
    <row r="21" spans="3:34" s="4" customFormat="1" x14ac:dyDescent="0.25">
      <c r="C21" s="91"/>
      <c r="D21" s="91" t="s">
        <v>130</v>
      </c>
      <c r="E21" s="117">
        <v>0.04</v>
      </c>
      <c r="F21" s="35" t="s">
        <v>64</v>
      </c>
      <c r="G21" s="35"/>
      <c r="H21" s="118">
        <f t="shared" ref="H21:W31" si="2">$E21</f>
        <v>0.04</v>
      </c>
      <c r="I21" s="118">
        <f t="shared" si="1"/>
        <v>0.04</v>
      </c>
      <c r="J21" s="118">
        <f t="shared" si="1"/>
        <v>0.04</v>
      </c>
      <c r="K21" s="118">
        <f t="shared" si="1"/>
        <v>0.04</v>
      </c>
      <c r="L21" s="118">
        <f t="shared" si="1"/>
        <v>0.04</v>
      </c>
      <c r="M21" s="118">
        <f t="shared" si="1"/>
        <v>0.04</v>
      </c>
      <c r="N21" s="118">
        <f t="shared" si="1"/>
        <v>0.04</v>
      </c>
      <c r="O21" s="118">
        <f t="shared" si="1"/>
        <v>0.04</v>
      </c>
      <c r="P21" s="118">
        <f t="shared" si="1"/>
        <v>0.04</v>
      </c>
      <c r="Q21" s="118">
        <f t="shared" si="1"/>
        <v>0.04</v>
      </c>
      <c r="R21" s="118">
        <f t="shared" si="1"/>
        <v>0.04</v>
      </c>
      <c r="S21" s="118">
        <f t="shared" si="1"/>
        <v>0.04</v>
      </c>
      <c r="T21" s="118">
        <f t="shared" si="1"/>
        <v>0.04</v>
      </c>
      <c r="U21" s="118">
        <f t="shared" si="1"/>
        <v>0.04</v>
      </c>
      <c r="V21" s="118">
        <f t="shared" si="1"/>
        <v>0.04</v>
      </c>
      <c r="W21" s="118">
        <f t="shared" si="1"/>
        <v>0.04</v>
      </c>
      <c r="X21" s="118">
        <f t="shared" si="1"/>
        <v>0.04</v>
      </c>
      <c r="Y21" s="118">
        <f t="shared" si="1"/>
        <v>0.04</v>
      </c>
      <c r="Z21" s="118">
        <f t="shared" si="1"/>
        <v>0.04</v>
      </c>
      <c r="AA21" s="118">
        <f t="shared" si="1"/>
        <v>0.04</v>
      </c>
      <c r="AB21" s="118">
        <f t="shared" si="1"/>
        <v>0.04</v>
      </c>
      <c r="AC21" s="118">
        <f t="shared" si="1"/>
        <v>0.04</v>
      </c>
      <c r="AD21" s="118">
        <f t="shared" si="1"/>
        <v>0.04</v>
      </c>
      <c r="AE21" s="118">
        <f t="shared" si="1"/>
        <v>0.04</v>
      </c>
      <c r="AF21" s="118">
        <f t="shared" si="1"/>
        <v>0.04</v>
      </c>
      <c r="AG21" s="118">
        <f t="shared" si="1"/>
        <v>0.04</v>
      </c>
      <c r="AH21" s="35" t="s">
        <v>64</v>
      </c>
    </row>
    <row r="22" spans="3:34" s="4" customFormat="1" x14ac:dyDescent="0.25">
      <c r="C22" s="91"/>
      <c r="D22" s="91" t="s">
        <v>1</v>
      </c>
      <c r="E22" s="117">
        <v>0.04</v>
      </c>
      <c r="F22" s="35" t="s">
        <v>64</v>
      </c>
      <c r="G22" s="35"/>
      <c r="H22" s="118">
        <f t="shared" si="2"/>
        <v>0.04</v>
      </c>
      <c r="I22" s="118">
        <f t="shared" si="1"/>
        <v>0.04</v>
      </c>
      <c r="J22" s="118">
        <f t="shared" si="1"/>
        <v>0.04</v>
      </c>
      <c r="K22" s="118">
        <f t="shared" si="1"/>
        <v>0.04</v>
      </c>
      <c r="L22" s="118">
        <f t="shared" si="1"/>
        <v>0.04</v>
      </c>
      <c r="M22" s="118">
        <f t="shared" si="1"/>
        <v>0.04</v>
      </c>
      <c r="N22" s="118">
        <f t="shared" si="1"/>
        <v>0.04</v>
      </c>
      <c r="O22" s="118">
        <f t="shared" si="1"/>
        <v>0.04</v>
      </c>
      <c r="P22" s="118">
        <f t="shared" si="1"/>
        <v>0.04</v>
      </c>
      <c r="Q22" s="118">
        <f t="shared" si="1"/>
        <v>0.04</v>
      </c>
      <c r="R22" s="118">
        <f t="shared" si="1"/>
        <v>0.04</v>
      </c>
      <c r="S22" s="118">
        <f t="shared" si="1"/>
        <v>0.04</v>
      </c>
      <c r="T22" s="118">
        <f t="shared" si="1"/>
        <v>0.04</v>
      </c>
      <c r="U22" s="118">
        <f t="shared" si="1"/>
        <v>0.04</v>
      </c>
      <c r="V22" s="118">
        <f t="shared" si="1"/>
        <v>0.04</v>
      </c>
      <c r="W22" s="118">
        <f t="shared" si="1"/>
        <v>0.04</v>
      </c>
      <c r="X22" s="118">
        <f t="shared" si="1"/>
        <v>0.04</v>
      </c>
      <c r="Y22" s="118">
        <f t="shared" si="1"/>
        <v>0.04</v>
      </c>
      <c r="Z22" s="118">
        <f t="shared" si="1"/>
        <v>0.04</v>
      </c>
      <c r="AA22" s="118">
        <f t="shared" si="1"/>
        <v>0.04</v>
      </c>
      <c r="AB22" s="118">
        <f t="shared" si="1"/>
        <v>0.04</v>
      </c>
      <c r="AC22" s="118">
        <f t="shared" si="1"/>
        <v>0.04</v>
      </c>
      <c r="AD22" s="118">
        <f t="shared" si="1"/>
        <v>0.04</v>
      </c>
      <c r="AE22" s="118">
        <f t="shared" si="1"/>
        <v>0.04</v>
      </c>
      <c r="AF22" s="118">
        <f t="shared" si="1"/>
        <v>0.04</v>
      </c>
      <c r="AG22" s="118">
        <f t="shared" si="1"/>
        <v>0.04</v>
      </c>
      <c r="AH22" s="35" t="s">
        <v>64</v>
      </c>
    </row>
    <row r="23" spans="3:34" s="4" customFormat="1" x14ac:dyDescent="0.25">
      <c r="C23" s="91"/>
      <c r="D23" s="91" t="s">
        <v>2</v>
      </c>
      <c r="E23" s="117">
        <v>0.04</v>
      </c>
      <c r="F23" s="35" t="s">
        <v>64</v>
      </c>
      <c r="G23" s="35"/>
      <c r="H23" s="118">
        <f t="shared" si="2"/>
        <v>0.04</v>
      </c>
      <c r="I23" s="118">
        <f t="shared" si="1"/>
        <v>0.04</v>
      </c>
      <c r="J23" s="118">
        <f t="shared" si="1"/>
        <v>0.04</v>
      </c>
      <c r="K23" s="118">
        <f t="shared" si="1"/>
        <v>0.04</v>
      </c>
      <c r="L23" s="118">
        <f t="shared" si="1"/>
        <v>0.04</v>
      </c>
      <c r="M23" s="118">
        <f t="shared" si="1"/>
        <v>0.04</v>
      </c>
      <c r="N23" s="118">
        <f t="shared" si="1"/>
        <v>0.04</v>
      </c>
      <c r="O23" s="118">
        <f t="shared" si="1"/>
        <v>0.04</v>
      </c>
      <c r="P23" s="118">
        <f t="shared" si="1"/>
        <v>0.04</v>
      </c>
      <c r="Q23" s="118">
        <f t="shared" si="1"/>
        <v>0.04</v>
      </c>
      <c r="R23" s="118">
        <f t="shared" si="1"/>
        <v>0.04</v>
      </c>
      <c r="S23" s="118">
        <f t="shared" si="1"/>
        <v>0.04</v>
      </c>
      <c r="T23" s="118">
        <f t="shared" si="1"/>
        <v>0.04</v>
      </c>
      <c r="U23" s="118">
        <f t="shared" si="1"/>
        <v>0.04</v>
      </c>
      <c r="V23" s="118">
        <f t="shared" si="1"/>
        <v>0.04</v>
      </c>
      <c r="W23" s="118">
        <f t="shared" si="1"/>
        <v>0.04</v>
      </c>
      <c r="X23" s="118">
        <f t="shared" si="1"/>
        <v>0.04</v>
      </c>
      <c r="Y23" s="118">
        <f t="shared" si="1"/>
        <v>0.04</v>
      </c>
      <c r="Z23" s="118">
        <f t="shared" si="1"/>
        <v>0.04</v>
      </c>
      <c r="AA23" s="118">
        <f t="shared" si="1"/>
        <v>0.04</v>
      </c>
      <c r="AB23" s="118">
        <f t="shared" si="1"/>
        <v>0.04</v>
      </c>
      <c r="AC23" s="118">
        <f t="shared" si="1"/>
        <v>0.04</v>
      </c>
      <c r="AD23" s="118">
        <f t="shared" si="1"/>
        <v>0.04</v>
      </c>
      <c r="AE23" s="118">
        <f t="shared" si="1"/>
        <v>0.04</v>
      </c>
      <c r="AF23" s="118">
        <f t="shared" si="1"/>
        <v>0.04</v>
      </c>
      <c r="AG23" s="118">
        <f t="shared" si="1"/>
        <v>0.04</v>
      </c>
      <c r="AH23" s="35" t="s">
        <v>64</v>
      </c>
    </row>
    <row r="24" spans="3:34" s="4" customFormat="1" x14ac:dyDescent="0.25">
      <c r="C24" s="91" t="s">
        <v>35</v>
      </c>
      <c r="D24" s="91" t="s">
        <v>129</v>
      </c>
      <c r="E24" s="119">
        <v>7.4999999999999997E-2</v>
      </c>
      <c r="F24" s="35" t="s">
        <v>64</v>
      </c>
      <c r="G24" s="35"/>
      <c r="H24" s="118">
        <f t="shared" si="2"/>
        <v>7.4999999999999997E-2</v>
      </c>
      <c r="I24" s="118">
        <f t="shared" si="1"/>
        <v>7.4999999999999997E-2</v>
      </c>
      <c r="J24" s="118">
        <f t="shared" si="1"/>
        <v>7.4999999999999997E-2</v>
      </c>
      <c r="K24" s="118">
        <f t="shared" si="1"/>
        <v>7.4999999999999997E-2</v>
      </c>
      <c r="L24" s="118">
        <f t="shared" si="1"/>
        <v>7.4999999999999997E-2</v>
      </c>
      <c r="M24" s="118">
        <f t="shared" si="1"/>
        <v>7.4999999999999997E-2</v>
      </c>
      <c r="N24" s="118">
        <f t="shared" si="1"/>
        <v>7.4999999999999997E-2</v>
      </c>
      <c r="O24" s="118">
        <f t="shared" si="1"/>
        <v>7.4999999999999997E-2</v>
      </c>
      <c r="P24" s="118">
        <f t="shared" si="1"/>
        <v>7.4999999999999997E-2</v>
      </c>
      <c r="Q24" s="118">
        <f t="shared" si="1"/>
        <v>7.4999999999999997E-2</v>
      </c>
      <c r="R24" s="118">
        <f t="shared" si="1"/>
        <v>7.4999999999999997E-2</v>
      </c>
      <c r="S24" s="118">
        <f t="shared" si="1"/>
        <v>7.4999999999999997E-2</v>
      </c>
      <c r="T24" s="118">
        <f t="shared" si="1"/>
        <v>7.4999999999999997E-2</v>
      </c>
      <c r="U24" s="118">
        <f t="shared" si="1"/>
        <v>7.4999999999999997E-2</v>
      </c>
      <c r="V24" s="118">
        <f t="shared" si="1"/>
        <v>7.4999999999999997E-2</v>
      </c>
      <c r="W24" s="118">
        <f t="shared" si="1"/>
        <v>7.4999999999999997E-2</v>
      </c>
      <c r="X24" s="118">
        <f t="shared" si="1"/>
        <v>7.4999999999999997E-2</v>
      </c>
      <c r="Y24" s="118">
        <f t="shared" si="1"/>
        <v>7.4999999999999997E-2</v>
      </c>
      <c r="Z24" s="118">
        <f t="shared" si="1"/>
        <v>7.4999999999999997E-2</v>
      </c>
      <c r="AA24" s="118">
        <f t="shared" si="1"/>
        <v>7.4999999999999997E-2</v>
      </c>
      <c r="AB24" s="118">
        <f t="shared" si="1"/>
        <v>7.4999999999999997E-2</v>
      </c>
      <c r="AC24" s="118">
        <f t="shared" si="1"/>
        <v>7.4999999999999997E-2</v>
      </c>
      <c r="AD24" s="118">
        <f t="shared" si="1"/>
        <v>7.4999999999999997E-2</v>
      </c>
      <c r="AE24" s="118">
        <f t="shared" si="1"/>
        <v>7.4999999999999997E-2</v>
      </c>
      <c r="AF24" s="118">
        <f t="shared" si="1"/>
        <v>7.4999999999999997E-2</v>
      </c>
      <c r="AG24" s="118">
        <f t="shared" si="1"/>
        <v>7.4999999999999997E-2</v>
      </c>
      <c r="AH24" s="35" t="s">
        <v>64</v>
      </c>
    </row>
    <row r="25" spans="3:34" s="4" customFormat="1" x14ac:dyDescent="0.25">
      <c r="C25" s="91"/>
      <c r="D25" s="91" t="s">
        <v>130</v>
      </c>
      <c r="E25" s="119">
        <v>7.4999999999999997E-2</v>
      </c>
      <c r="F25" s="35" t="s">
        <v>64</v>
      </c>
      <c r="G25" s="35"/>
      <c r="H25" s="118">
        <f t="shared" si="2"/>
        <v>7.4999999999999997E-2</v>
      </c>
      <c r="I25" s="118">
        <f t="shared" si="1"/>
        <v>7.4999999999999997E-2</v>
      </c>
      <c r="J25" s="118">
        <f t="shared" si="1"/>
        <v>7.4999999999999997E-2</v>
      </c>
      <c r="K25" s="118">
        <f t="shared" si="1"/>
        <v>7.4999999999999997E-2</v>
      </c>
      <c r="L25" s="118">
        <f t="shared" si="1"/>
        <v>7.4999999999999997E-2</v>
      </c>
      <c r="M25" s="118">
        <f t="shared" si="1"/>
        <v>7.4999999999999997E-2</v>
      </c>
      <c r="N25" s="118">
        <f t="shared" si="1"/>
        <v>7.4999999999999997E-2</v>
      </c>
      <c r="O25" s="118">
        <f t="shared" si="1"/>
        <v>7.4999999999999997E-2</v>
      </c>
      <c r="P25" s="118">
        <f t="shared" si="1"/>
        <v>7.4999999999999997E-2</v>
      </c>
      <c r="Q25" s="118">
        <f t="shared" si="1"/>
        <v>7.4999999999999997E-2</v>
      </c>
      <c r="R25" s="118">
        <f t="shared" si="1"/>
        <v>7.4999999999999997E-2</v>
      </c>
      <c r="S25" s="118">
        <f t="shared" si="1"/>
        <v>7.4999999999999997E-2</v>
      </c>
      <c r="T25" s="118">
        <f t="shared" si="1"/>
        <v>7.4999999999999997E-2</v>
      </c>
      <c r="U25" s="118">
        <f t="shared" si="1"/>
        <v>7.4999999999999997E-2</v>
      </c>
      <c r="V25" s="118">
        <f t="shared" si="1"/>
        <v>7.4999999999999997E-2</v>
      </c>
      <c r="W25" s="118">
        <f t="shared" si="1"/>
        <v>7.4999999999999997E-2</v>
      </c>
      <c r="X25" s="118">
        <f t="shared" si="1"/>
        <v>7.4999999999999997E-2</v>
      </c>
      <c r="Y25" s="118">
        <f t="shared" si="1"/>
        <v>7.4999999999999997E-2</v>
      </c>
      <c r="Z25" s="118">
        <f t="shared" si="1"/>
        <v>7.4999999999999997E-2</v>
      </c>
      <c r="AA25" s="118">
        <f t="shared" si="1"/>
        <v>7.4999999999999997E-2</v>
      </c>
      <c r="AB25" s="118">
        <f t="shared" si="1"/>
        <v>7.4999999999999997E-2</v>
      </c>
      <c r="AC25" s="118">
        <f t="shared" si="1"/>
        <v>7.4999999999999997E-2</v>
      </c>
      <c r="AD25" s="118">
        <f t="shared" si="1"/>
        <v>7.4999999999999997E-2</v>
      </c>
      <c r="AE25" s="118">
        <f t="shared" si="1"/>
        <v>7.4999999999999997E-2</v>
      </c>
      <c r="AF25" s="118">
        <f t="shared" si="1"/>
        <v>7.4999999999999997E-2</v>
      </c>
      <c r="AG25" s="118">
        <f t="shared" si="1"/>
        <v>7.4999999999999997E-2</v>
      </c>
      <c r="AH25" s="35" t="s">
        <v>64</v>
      </c>
    </row>
    <row r="26" spans="3:34" s="4" customFormat="1" x14ac:dyDescent="0.25">
      <c r="C26" s="91"/>
      <c r="D26" s="91" t="s">
        <v>1</v>
      </c>
      <c r="E26" s="119">
        <v>7.4999999999999997E-2</v>
      </c>
      <c r="F26" s="35" t="s">
        <v>64</v>
      </c>
      <c r="G26" s="35"/>
      <c r="H26" s="118">
        <f t="shared" si="2"/>
        <v>7.4999999999999997E-2</v>
      </c>
      <c r="I26" s="118">
        <f t="shared" si="2"/>
        <v>7.4999999999999997E-2</v>
      </c>
      <c r="J26" s="118">
        <f t="shared" si="2"/>
        <v>7.4999999999999997E-2</v>
      </c>
      <c r="K26" s="118">
        <f t="shared" si="2"/>
        <v>7.4999999999999997E-2</v>
      </c>
      <c r="L26" s="118">
        <f t="shared" si="2"/>
        <v>7.4999999999999997E-2</v>
      </c>
      <c r="M26" s="118">
        <f t="shared" si="2"/>
        <v>7.4999999999999997E-2</v>
      </c>
      <c r="N26" s="118">
        <f t="shared" si="2"/>
        <v>7.4999999999999997E-2</v>
      </c>
      <c r="O26" s="118">
        <f t="shared" si="2"/>
        <v>7.4999999999999997E-2</v>
      </c>
      <c r="P26" s="118">
        <f t="shared" si="2"/>
        <v>7.4999999999999997E-2</v>
      </c>
      <c r="Q26" s="118">
        <f t="shared" si="2"/>
        <v>7.4999999999999997E-2</v>
      </c>
      <c r="R26" s="118">
        <f t="shared" si="2"/>
        <v>7.4999999999999997E-2</v>
      </c>
      <c r="S26" s="118">
        <f t="shared" si="2"/>
        <v>7.4999999999999997E-2</v>
      </c>
      <c r="T26" s="118">
        <f t="shared" si="2"/>
        <v>7.4999999999999997E-2</v>
      </c>
      <c r="U26" s="118">
        <f t="shared" si="2"/>
        <v>7.4999999999999997E-2</v>
      </c>
      <c r="V26" s="118">
        <f t="shared" si="2"/>
        <v>7.4999999999999997E-2</v>
      </c>
      <c r="W26" s="118">
        <f t="shared" si="2"/>
        <v>7.4999999999999997E-2</v>
      </c>
      <c r="X26" s="118">
        <f t="shared" ref="X26:AC31" si="3">$E26</f>
        <v>7.4999999999999997E-2</v>
      </c>
      <c r="Y26" s="118">
        <f t="shared" si="3"/>
        <v>7.4999999999999997E-2</v>
      </c>
      <c r="Z26" s="118">
        <f t="shared" si="3"/>
        <v>7.4999999999999997E-2</v>
      </c>
      <c r="AA26" s="118">
        <f t="shared" si="3"/>
        <v>7.4999999999999997E-2</v>
      </c>
      <c r="AB26" s="118">
        <f t="shared" si="3"/>
        <v>7.4999999999999997E-2</v>
      </c>
      <c r="AC26" s="118">
        <f t="shared" si="3"/>
        <v>7.4999999999999997E-2</v>
      </c>
      <c r="AD26" s="118">
        <f t="shared" ref="AD26:AG31" si="4">$E26</f>
        <v>7.4999999999999997E-2</v>
      </c>
      <c r="AE26" s="118">
        <f t="shared" si="4"/>
        <v>7.4999999999999997E-2</v>
      </c>
      <c r="AF26" s="118">
        <f t="shared" si="4"/>
        <v>7.4999999999999997E-2</v>
      </c>
      <c r="AG26" s="118">
        <f t="shared" si="4"/>
        <v>7.4999999999999997E-2</v>
      </c>
      <c r="AH26" s="35" t="s">
        <v>64</v>
      </c>
    </row>
    <row r="27" spans="3:34" s="4" customFormat="1" x14ac:dyDescent="0.25">
      <c r="C27" s="91"/>
      <c r="D27" s="91" t="s">
        <v>2</v>
      </c>
      <c r="E27" s="119">
        <v>7.4999999999999997E-2</v>
      </c>
      <c r="F27" s="35" t="s">
        <v>64</v>
      </c>
      <c r="G27" s="35"/>
      <c r="H27" s="118">
        <f t="shared" si="2"/>
        <v>7.4999999999999997E-2</v>
      </c>
      <c r="I27" s="118">
        <f t="shared" si="2"/>
        <v>7.4999999999999997E-2</v>
      </c>
      <c r="J27" s="118">
        <f t="shared" si="2"/>
        <v>7.4999999999999997E-2</v>
      </c>
      <c r="K27" s="118">
        <f t="shared" si="2"/>
        <v>7.4999999999999997E-2</v>
      </c>
      <c r="L27" s="118">
        <f t="shared" si="2"/>
        <v>7.4999999999999997E-2</v>
      </c>
      <c r="M27" s="118">
        <f t="shared" si="2"/>
        <v>7.4999999999999997E-2</v>
      </c>
      <c r="N27" s="118">
        <f t="shared" si="2"/>
        <v>7.4999999999999997E-2</v>
      </c>
      <c r="O27" s="118">
        <f t="shared" si="2"/>
        <v>7.4999999999999997E-2</v>
      </c>
      <c r="P27" s="118">
        <f t="shared" si="2"/>
        <v>7.4999999999999997E-2</v>
      </c>
      <c r="Q27" s="118">
        <f t="shared" si="2"/>
        <v>7.4999999999999997E-2</v>
      </c>
      <c r="R27" s="118">
        <f t="shared" si="2"/>
        <v>7.4999999999999997E-2</v>
      </c>
      <c r="S27" s="118">
        <f t="shared" si="2"/>
        <v>7.4999999999999997E-2</v>
      </c>
      <c r="T27" s="118">
        <f t="shared" si="2"/>
        <v>7.4999999999999997E-2</v>
      </c>
      <c r="U27" s="118">
        <f t="shared" si="2"/>
        <v>7.4999999999999997E-2</v>
      </c>
      <c r="V27" s="118">
        <f t="shared" si="2"/>
        <v>7.4999999999999997E-2</v>
      </c>
      <c r="W27" s="118">
        <f t="shared" si="2"/>
        <v>7.4999999999999997E-2</v>
      </c>
      <c r="X27" s="118">
        <f t="shared" si="3"/>
        <v>7.4999999999999997E-2</v>
      </c>
      <c r="Y27" s="118">
        <f t="shared" si="3"/>
        <v>7.4999999999999997E-2</v>
      </c>
      <c r="Z27" s="118">
        <f t="shared" si="3"/>
        <v>7.4999999999999997E-2</v>
      </c>
      <c r="AA27" s="118">
        <f t="shared" si="3"/>
        <v>7.4999999999999997E-2</v>
      </c>
      <c r="AB27" s="118">
        <f t="shared" si="3"/>
        <v>7.4999999999999997E-2</v>
      </c>
      <c r="AC27" s="118">
        <f t="shared" si="3"/>
        <v>7.4999999999999997E-2</v>
      </c>
      <c r="AD27" s="118">
        <f t="shared" si="4"/>
        <v>7.4999999999999997E-2</v>
      </c>
      <c r="AE27" s="118">
        <f t="shared" si="4"/>
        <v>7.4999999999999997E-2</v>
      </c>
      <c r="AF27" s="118">
        <f t="shared" si="4"/>
        <v>7.4999999999999997E-2</v>
      </c>
      <c r="AG27" s="118">
        <f t="shared" si="4"/>
        <v>7.4999999999999997E-2</v>
      </c>
      <c r="AH27" s="35" t="s">
        <v>64</v>
      </c>
    </row>
    <row r="28" spans="3:34" s="4" customFormat="1" x14ac:dyDescent="0.25">
      <c r="C28" s="91" t="s">
        <v>36</v>
      </c>
      <c r="D28" s="91" t="s">
        <v>129</v>
      </c>
      <c r="E28" s="119">
        <v>0.14046724218457524</v>
      </c>
      <c r="F28" s="35" t="s">
        <v>64</v>
      </c>
      <c r="G28" s="35"/>
      <c r="H28" s="118">
        <f t="shared" si="2"/>
        <v>0.14046724218457524</v>
      </c>
      <c r="I28" s="118">
        <f t="shared" si="2"/>
        <v>0.14046724218457524</v>
      </c>
      <c r="J28" s="118">
        <f t="shared" si="2"/>
        <v>0.14046724218457524</v>
      </c>
      <c r="K28" s="118">
        <f t="shared" si="2"/>
        <v>0.14046724218457524</v>
      </c>
      <c r="L28" s="118">
        <f t="shared" si="2"/>
        <v>0.14046724218457524</v>
      </c>
      <c r="M28" s="118">
        <f t="shared" si="2"/>
        <v>0.14046724218457524</v>
      </c>
      <c r="N28" s="118">
        <f t="shared" si="2"/>
        <v>0.14046724218457524</v>
      </c>
      <c r="O28" s="118">
        <f t="shared" si="2"/>
        <v>0.14046724218457524</v>
      </c>
      <c r="P28" s="118">
        <f t="shared" si="2"/>
        <v>0.14046724218457524</v>
      </c>
      <c r="Q28" s="118">
        <f t="shared" si="2"/>
        <v>0.14046724218457524</v>
      </c>
      <c r="R28" s="118">
        <f t="shared" si="2"/>
        <v>0.14046724218457524</v>
      </c>
      <c r="S28" s="118">
        <f t="shared" si="2"/>
        <v>0.14046724218457524</v>
      </c>
      <c r="T28" s="118">
        <f t="shared" si="2"/>
        <v>0.14046724218457524</v>
      </c>
      <c r="U28" s="118">
        <f t="shared" si="2"/>
        <v>0.14046724218457524</v>
      </c>
      <c r="V28" s="118">
        <f t="shared" si="2"/>
        <v>0.14046724218457524</v>
      </c>
      <c r="W28" s="118">
        <f t="shared" si="2"/>
        <v>0.14046724218457524</v>
      </c>
      <c r="X28" s="118">
        <f t="shared" si="3"/>
        <v>0.14046724218457524</v>
      </c>
      <c r="Y28" s="118">
        <f t="shared" si="3"/>
        <v>0.14046724218457524</v>
      </c>
      <c r="Z28" s="118">
        <f t="shared" si="3"/>
        <v>0.14046724218457524</v>
      </c>
      <c r="AA28" s="118">
        <f t="shared" si="3"/>
        <v>0.14046724218457524</v>
      </c>
      <c r="AB28" s="118">
        <f t="shared" si="3"/>
        <v>0.14046724218457524</v>
      </c>
      <c r="AC28" s="118">
        <f t="shared" si="3"/>
        <v>0.14046724218457524</v>
      </c>
      <c r="AD28" s="118">
        <f t="shared" si="4"/>
        <v>0.14046724218457524</v>
      </c>
      <c r="AE28" s="118">
        <f t="shared" si="4"/>
        <v>0.14046724218457524</v>
      </c>
      <c r="AF28" s="118">
        <f t="shared" si="4"/>
        <v>0.14046724218457524</v>
      </c>
      <c r="AG28" s="118">
        <f t="shared" si="4"/>
        <v>0.14046724218457524</v>
      </c>
      <c r="AH28" s="35" t="s">
        <v>64</v>
      </c>
    </row>
    <row r="29" spans="3:34" s="4" customFormat="1" x14ac:dyDescent="0.25">
      <c r="C29" s="91"/>
      <c r="D29" s="91" t="s">
        <v>130</v>
      </c>
      <c r="E29" s="119">
        <v>0.14046724218457524</v>
      </c>
      <c r="F29" s="35" t="s">
        <v>64</v>
      </c>
      <c r="G29" s="35"/>
      <c r="H29" s="118">
        <f t="shared" si="2"/>
        <v>0.14046724218457524</v>
      </c>
      <c r="I29" s="118">
        <f t="shared" si="2"/>
        <v>0.14046724218457524</v>
      </c>
      <c r="J29" s="118">
        <f t="shared" si="2"/>
        <v>0.14046724218457524</v>
      </c>
      <c r="K29" s="118">
        <f t="shared" si="2"/>
        <v>0.14046724218457524</v>
      </c>
      <c r="L29" s="118">
        <f t="shared" si="2"/>
        <v>0.14046724218457524</v>
      </c>
      <c r="M29" s="118">
        <f t="shared" si="2"/>
        <v>0.14046724218457524</v>
      </c>
      <c r="N29" s="118">
        <f t="shared" si="2"/>
        <v>0.14046724218457524</v>
      </c>
      <c r="O29" s="118">
        <f t="shared" si="2"/>
        <v>0.14046724218457524</v>
      </c>
      <c r="P29" s="118">
        <f t="shared" si="2"/>
        <v>0.14046724218457524</v>
      </c>
      <c r="Q29" s="118">
        <f t="shared" si="2"/>
        <v>0.14046724218457524</v>
      </c>
      <c r="R29" s="118">
        <f t="shared" si="2"/>
        <v>0.14046724218457524</v>
      </c>
      <c r="S29" s="118">
        <f t="shared" si="2"/>
        <v>0.14046724218457524</v>
      </c>
      <c r="T29" s="118">
        <f t="shared" si="2"/>
        <v>0.14046724218457524</v>
      </c>
      <c r="U29" s="118">
        <f t="shared" si="2"/>
        <v>0.14046724218457524</v>
      </c>
      <c r="V29" s="118">
        <f t="shared" si="2"/>
        <v>0.14046724218457524</v>
      </c>
      <c r="W29" s="118">
        <f t="shared" si="2"/>
        <v>0.14046724218457524</v>
      </c>
      <c r="X29" s="118">
        <f t="shared" si="3"/>
        <v>0.14046724218457524</v>
      </c>
      <c r="Y29" s="118">
        <f t="shared" si="3"/>
        <v>0.14046724218457524</v>
      </c>
      <c r="Z29" s="118">
        <f t="shared" si="3"/>
        <v>0.14046724218457524</v>
      </c>
      <c r="AA29" s="118">
        <f t="shared" si="3"/>
        <v>0.14046724218457524</v>
      </c>
      <c r="AB29" s="118">
        <f t="shared" si="3"/>
        <v>0.14046724218457524</v>
      </c>
      <c r="AC29" s="118">
        <f t="shared" si="3"/>
        <v>0.14046724218457524</v>
      </c>
      <c r="AD29" s="118">
        <f t="shared" si="4"/>
        <v>0.14046724218457524</v>
      </c>
      <c r="AE29" s="118">
        <f t="shared" si="4"/>
        <v>0.14046724218457524</v>
      </c>
      <c r="AF29" s="118">
        <f t="shared" si="4"/>
        <v>0.14046724218457524</v>
      </c>
      <c r="AG29" s="118">
        <f t="shared" si="4"/>
        <v>0.14046724218457524</v>
      </c>
      <c r="AH29" s="35" t="s">
        <v>64</v>
      </c>
    </row>
    <row r="30" spans="3:34" s="4" customFormat="1" x14ac:dyDescent="0.25">
      <c r="C30" s="121"/>
      <c r="D30" s="91" t="s">
        <v>1</v>
      </c>
      <c r="E30" s="119">
        <v>0.14046724218457524</v>
      </c>
      <c r="F30" s="35" t="s">
        <v>64</v>
      </c>
      <c r="G30" s="35"/>
      <c r="H30" s="118">
        <f t="shared" si="2"/>
        <v>0.14046724218457524</v>
      </c>
      <c r="I30" s="118">
        <f t="shared" si="2"/>
        <v>0.14046724218457524</v>
      </c>
      <c r="J30" s="118">
        <f t="shared" si="2"/>
        <v>0.14046724218457524</v>
      </c>
      <c r="K30" s="118">
        <f t="shared" si="2"/>
        <v>0.14046724218457524</v>
      </c>
      <c r="L30" s="118">
        <f t="shared" si="2"/>
        <v>0.14046724218457524</v>
      </c>
      <c r="M30" s="118">
        <f t="shared" si="2"/>
        <v>0.14046724218457524</v>
      </c>
      <c r="N30" s="118">
        <f t="shared" si="2"/>
        <v>0.14046724218457524</v>
      </c>
      <c r="O30" s="118">
        <f t="shared" si="2"/>
        <v>0.14046724218457524</v>
      </c>
      <c r="P30" s="118">
        <f t="shared" si="2"/>
        <v>0.14046724218457524</v>
      </c>
      <c r="Q30" s="118">
        <f t="shared" si="2"/>
        <v>0.14046724218457524</v>
      </c>
      <c r="R30" s="118">
        <f t="shared" si="2"/>
        <v>0.14046724218457524</v>
      </c>
      <c r="S30" s="118">
        <f t="shared" si="2"/>
        <v>0.14046724218457524</v>
      </c>
      <c r="T30" s="118">
        <f t="shared" si="2"/>
        <v>0.14046724218457524</v>
      </c>
      <c r="U30" s="118">
        <f t="shared" si="2"/>
        <v>0.14046724218457524</v>
      </c>
      <c r="V30" s="118">
        <f t="shared" si="2"/>
        <v>0.14046724218457524</v>
      </c>
      <c r="W30" s="118">
        <f t="shared" si="2"/>
        <v>0.14046724218457524</v>
      </c>
      <c r="X30" s="118">
        <f t="shared" si="3"/>
        <v>0.14046724218457524</v>
      </c>
      <c r="Y30" s="118">
        <f t="shared" si="3"/>
        <v>0.14046724218457524</v>
      </c>
      <c r="Z30" s="118">
        <f t="shared" si="3"/>
        <v>0.14046724218457524</v>
      </c>
      <c r="AA30" s="118">
        <f t="shared" si="3"/>
        <v>0.14046724218457524</v>
      </c>
      <c r="AB30" s="118">
        <f t="shared" si="3"/>
        <v>0.14046724218457524</v>
      </c>
      <c r="AC30" s="118">
        <f t="shared" si="3"/>
        <v>0.14046724218457524</v>
      </c>
      <c r="AD30" s="118">
        <f t="shared" si="4"/>
        <v>0.14046724218457524</v>
      </c>
      <c r="AE30" s="118">
        <f t="shared" si="4"/>
        <v>0.14046724218457524</v>
      </c>
      <c r="AF30" s="118">
        <f t="shared" si="4"/>
        <v>0.14046724218457524</v>
      </c>
      <c r="AG30" s="118">
        <f t="shared" si="4"/>
        <v>0.14046724218457524</v>
      </c>
      <c r="AH30" s="35" t="s">
        <v>64</v>
      </c>
    </row>
    <row r="31" spans="3:34" s="4" customFormat="1" x14ac:dyDescent="0.25">
      <c r="C31" s="121"/>
      <c r="D31" s="91" t="s">
        <v>2</v>
      </c>
      <c r="E31" s="119">
        <v>0.14046724218457524</v>
      </c>
      <c r="F31" s="35" t="s">
        <v>64</v>
      </c>
      <c r="G31" s="35"/>
      <c r="H31" s="118">
        <f t="shared" si="2"/>
        <v>0.14046724218457524</v>
      </c>
      <c r="I31" s="118">
        <f t="shared" si="2"/>
        <v>0.14046724218457524</v>
      </c>
      <c r="J31" s="118">
        <f t="shared" si="2"/>
        <v>0.14046724218457524</v>
      </c>
      <c r="K31" s="118">
        <f t="shared" si="2"/>
        <v>0.14046724218457524</v>
      </c>
      <c r="L31" s="118">
        <f t="shared" si="2"/>
        <v>0.14046724218457524</v>
      </c>
      <c r="M31" s="118">
        <f t="shared" si="2"/>
        <v>0.14046724218457524</v>
      </c>
      <c r="N31" s="118">
        <f t="shared" si="2"/>
        <v>0.14046724218457524</v>
      </c>
      <c r="O31" s="118">
        <f t="shared" si="2"/>
        <v>0.14046724218457524</v>
      </c>
      <c r="P31" s="118">
        <f t="shared" si="2"/>
        <v>0.14046724218457524</v>
      </c>
      <c r="Q31" s="118">
        <f t="shared" si="2"/>
        <v>0.14046724218457524</v>
      </c>
      <c r="R31" s="118">
        <f t="shared" si="2"/>
        <v>0.14046724218457524</v>
      </c>
      <c r="S31" s="118">
        <f t="shared" si="2"/>
        <v>0.14046724218457524</v>
      </c>
      <c r="T31" s="118">
        <f t="shared" si="2"/>
        <v>0.14046724218457524</v>
      </c>
      <c r="U31" s="118">
        <f t="shared" si="2"/>
        <v>0.14046724218457524</v>
      </c>
      <c r="V31" s="118">
        <f t="shared" si="2"/>
        <v>0.14046724218457524</v>
      </c>
      <c r="W31" s="118">
        <f t="shared" si="2"/>
        <v>0.14046724218457524</v>
      </c>
      <c r="X31" s="118">
        <f t="shared" si="3"/>
        <v>0.14046724218457524</v>
      </c>
      <c r="Y31" s="118">
        <f t="shared" si="3"/>
        <v>0.14046724218457524</v>
      </c>
      <c r="Z31" s="118">
        <f t="shared" si="3"/>
        <v>0.14046724218457524</v>
      </c>
      <c r="AA31" s="118">
        <f t="shared" si="3"/>
        <v>0.14046724218457524</v>
      </c>
      <c r="AB31" s="118">
        <f t="shared" si="3"/>
        <v>0.14046724218457524</v>
      </c>
      <c r="AC31" s="118">
        <f t="shared" si="3"/>
        <v>0.14046724218457524</v>
      </c>
      <c r="AD31" s="118">
        <f t="shared" si="4"/>
        <v>0.14046724218457524</v>
      </c>
      <c r="AE31" s="118">
        <f t="shared" si="4"/>
        <v>0.14046724218457524</v>
      </c>
      <c r="AF31" s="118">
        <f t="shared" si="4"/>
        <v>0.14046724218457524</v>
      </c>
      <c r="AG31" s="118">
        <f t="shared" si="4"/>
        <v>0.14046724218457524</v>
      </c>
      <c r="AH31" s="35" t="s">
        <v>64</v>
      </c>
    </row>
    <row r="32" spans="3:34" s="49" customFormat="1" x14ac:dyDescent="0.25">
      <c r="D32" s="35"/>
      <c r="E32" s="35"/>
      <c r="F32" s="35"/>
      <c r="G32" s="3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51"/>
    </row>
    <row r="33" spans="2:34" s="49" customFormat="1" x14ac:dyDescent="0.25">
      <c r="D33" s="35"/>
      <c r="E33" s="35"/>
      <c r="F33" s="35"/>
      <c r="G33" s="3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51"/>
    </row>
    <row r="34" spans="2:34" s="6" customFormat="1" ht="14.25" x14ac:dyDescent="0.2">
      <c r="B34" s="19">
        <v>2</v>
      </c>
      <c r="C34" s="19" t="s">
        <v>4</v>
      </c>
      <c r="D34" s="19"/>
      <c r="E34" s="19"/>
      <c r="F34" s="19"/>
      <c r="G34" s="19"/>
      <c r="H34" s="19"/>
      <c r="I34" s="20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2:34" s="49" customFormat="1" x14ac:dyDescent="0.25">
      <c r="D35" s="35"/>
      <c r="E35" s="35"/>
      <c r="F35" s="35"/>
      <c r="G35" s="3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51"/>
    </row>
    <row r="36" spans="2:34" s="4" customFormat="1" x14ac:dyDescent="0.25">
      <c r="D36" s="6"/>
      <c r="E36" s="6" t="s">
        <v>65</v>
      </c>
      <c r="F36" s="6"/>
      <c r="G36" s="6"/>
      <c r="H36" s="6" t="s">
        <v>170</v>
      </c>
      <c r="I36" s="6"/>
      <c r="J36" s="6"/>
      <c r="K36" s="6"/>
    </row>
    <row r="37" spans="2:34" s="4" customFormat="1" x14ac:dyDescent="0.25">
      <c r="C37" s="6"/>
      <c r="E37" s="111">
        <v>2020</v>
      </c>
      <c r="F37" s="50"/>
      <c r="G37" s="50"/>
      <c r="H37" s="112">
        <v>2020</v>
      </c>
      <c r="I37" s="112">
        <f>H37+1</f>
        <v>2021</v>
      </c>
      <c r="J37" s="112">
        <f t="shared" ref="J37" si="5">I37+1</f>
        <v>2022</v>
      </c>
      <c r="K37" s="112">
        <f t="shared" ref="K37" si="6">J37+1</f>
        <v>2023</v>
      </c>
      <c r="L37" s="112">
        <f t="shared" ref="L37" si="7">K37+1</f>
        <v>2024</v>
      </c>
      <c r="M37" s="112">
        <f t="shared" ref="M37" si="8">L37+1</f>
        <v>2025</v>
      </c>
      <c r="N37" s="112">
        <f t="shared" ref="N37" si="9">M37+1</f>
        <v>2026</v>
      </c>
      <c r="O37" s="112">
        <f t="shared" ref="O37" si="10">N37+1</f>
        <v>2027</v>
      </c>
      <c r="P37" s="112">
        <f t="shared" ref="P37" si="11">O37+1</f>
        <v>2028</v>
      </c>
      <c r="Q37" s="112">
        <f t="shared" ref="Q37" si="12">P37+1</f>
        <v>2029</v>
      </c>
      <c r="R37" s="112">
        <f t="shared" ref="R37" si="13">Q37+1</f>
        <v>2030</v>
      </c>
      <c r="S37" s="112">
        <f t="shared" ref="S37" si="14">R37+1</f>
        <v>2031</v>
      </c>
      <c r="T37" s="112">
        <f t="shared" ref="T37" si="15">S37+1</f>
        <v>2032</v>
      </c>
      <c r="U37" s="112">
        <f t="shared" ref="U37" si="16">T37+1</f>
        <v>2033</v>
      </c>
      <c r="V37" s="112">
        <f>U37+1</f>
        <v>2034</v>
      </c>
      <c r="W37" s="112">
        <f t="shared" ref="W37" si="17">V37+1</f>
        <v>2035</v>
      </c>
      <c r="X37" s="112">
        <f t="shared" ref="X37" si="18">W37+1</f>
        <v>2036</v>
      </c>
      <c r="Y37" s="112">
        <f t="shared" ref="Y37" si="19">X37+1</f>
        <v>2037</v>
      </c>
      <c r="Z37" s="112">
        <f t="shared" ref="Z37" si="20">Y37+1</f>
        <v>2038</v>
      </c>
      <c r="AA37" s="112">
        <f t="shared" ref="AA37" si="21">Z37+1</f>
        <v>2039</v>
      </c>
      <c r="AB37" s="112">
        <f t="shared" ref="AB37" si="22">AA37+1</f>
        <v>2040</v>
      </c>
      <c r="AC37" s="112">
        <f t="shared" ref="AC37" si="23">AB37+1</f>
        <v>2041</v>
      </c>
      <c r="AD37" s="112">
        <f t="shared" ref="AD37" si="24">AC37+1</f>
        <v>2042</v>
      </c>
      <c r="AE37" s="112">
        <f t="shared" ref="AE37" si="25">AD37+1</f>
        <v>2043</v>
      </c>
      <c r="AF37" s="112">
        <f t="shared" ref="AF37" si="26">AE37+1</f>
        <v>2044</v>
      </c>
      <c r="AG37" s="112">
        <f t="shared" ref="AG37" si="27">AF37+1</f>
        <v>2045</v>
      </c>
    </row>
    <row r="38" spans="2:34" s="4" customFormat="1" x14ac:dyDescent="0.25">
      <c r="C38" s="91" t="s">
        <v>22</v>
      </c>
      <c r="D38" s="91" t="s">
        <v>129</v>
      </c>
      <c r="E38" s="119">
        <v>6.8310344827586203E-2</v>
      </c>
      <c r="F38" s="35" t="s">
        <v>64</v>
      </c>
      <c r="G38" s="35"/>
      <c r="H38" s="118">
        <f>$E38</f>
        <v>6.8310344827586203E-2</v>
      </c>
      <c r="I38" s="118">
        <f t="shared" ref="I38:AG43" si="28">$E38</f>
        <v>6.8310344827586203E-2</v>
      </c>
      <c r="J38" s="118">
        <f t="shared" si="28"/>
        <v>6.8310344827586203E-2</v>
      </c>
      <c r="K38" s="118">
        <f t="shared" si="28"/>
        <v>6.8310344827586203E-2</v>
      </c>
      <c r="L38" s="118">
        <f t="shared" si="28"/>
        <v>6.8310344827586203E-2</v>
      </c>
      <c r="M38" s="118">
        <f t="shared" si="28"/>
        <v>6.8310344827586203E-2</v>
      </c>
      <c r="N38" s="118">
        <f t="shared" si="28"/>
        <v>6.8310344827586203E-2</v>
      </c>
      <c r="O38" s="118">
        <f t="shared" si="28"/>
        <v>6.8310344827586203E-2</v>
      </c>
      <c r="P38" s="118">
        <f t="shared" si="28"/>
        <v>6.8310344827586203E-2</v>
      </c>
      <c r="Q38" s="118">
        <f t="shared" si="28"/>
        <v>6.8310344827586203E-2</v>
      </c>
      <c r="R38" s="118">
        <f t="shared" si="28"/>
        <v>6.8310344827586203E-2</v>
      </c>
      <c r="S38" s="118">
        <f t="shared" si="28"/>
        <v>6.8310344827586203E-2</v>
      </c>
      <c r="T38" s="118">
        <f t="shared" si="28"/>
        <v>6.8310344827586203E-2</v>
      </c>
      <c r="U38" s="118">
        <f t="shared" si="28"/>
        <v>6.8310344827586203E-2</v>
      </c>
      <c r="V38" s="118">
        <f t="shared" si="28"/>
        <v>6.8310344827586203E-2</v>
      </c>
      <c r="W38" s="118">
        <f t="shared" si="28"/>
        <v>6.8310344827586203E-2</v>
      </c>
      <c r="X38" s="118">
        <f t="shared" si="28"/>
        <v>6.8310344827586203E-2</v>
      </c>
      <c r="Y38" s="118">
        <f t="shared" si="28"/>
        <v>6.8310344827586203E-2</v>
      </c>
      <c r="Z38" s="118">
        <f t="shared" si="28"/>
        <v>6.8310344827586203E-2</v>
      </c>
      <c r="AA38" s="118">
        <f t="shared" si="28"/>
        <v>6.8310344827586203E-2</v>
      </c>
      <c r="AB38" s="118">
        <f t="shared" si="28"/>
        <v>6.8310344827586203E-2</v>
      </c>
      <c r="AC38" s="118">
        <f t="shared" si="28"/>
        <v>6.8310344827586203E-2</v>
      </c>
      <c r="AD38" s="118">
        <f t="shared" si="28"/>
        <v>6.8310344827586203E-2</v>
      </c>
      <c r="AE38" s="118">
        <f t="shared" si="28"/>
        <v>6.8310344827586203E-2</v>
      </c>
      <c r="AF38" s="118">
        <f t="shared" si="28"/>
        <v>6.8310344827586203E-2</v>
      </c>
      <c r="AG38" s="118">
        <f t="shared" si="28"/>
        <v>6.8310344827586203E-2</v>
      </c>
      <c r="AH38" s="35" t="s">
        <v>64</v>
      </c>
    </row>
    <row r="39" spans="2:34" s="4" customFormat="1" x14ac:dyDescent="0.25">
      <c r="C39" s="91"/>
      <c r="D39" s="91" t="s">
        <v>130</v>
      </c>
      <c r="E39" s="119">
        <v>6.8310344827586203E-2</v>
      </c>
      <c r="F39" s="35" t="s">
        <v>64</v>
      </c>
      <c r="G39" s="35"/>
      <c r="H39" s="118">
        <f t="shared" ref="H39:W49" si="29">$E39</f>
        <v>6.8310344827586203E-2</v>
      </c>
      <c r="I39" s="118">
        <f t="shared" si="28"/>
        <v>6.8310344827586203E-2</v>
      </c>
      <c r="J39" s="118">
        <f t="shared" si="28"/>
        <v>6.8310344827586203E-2</v>
      </c>
      <c r="K39" s="118">
        <f t="shared" si="28"/>
        <v>6.8310344827586203E-2</v>
      </c>
      <c r="L39" s="118">
        <f t="shared" si="28"/>
        <v>6.8310344827586203E-2</v>
      </c>
      <c r="M39" s="118">
        <f t="shared" si="28"/>
        <v>6.8310344827586203E-2</v>
      </c>
      <c r="N39" s="118">
        <f t="shared" si="28"/>
        <v>6.8310344827586203E-2</v>
      </c>
      <c r="O39" s="118">
        <f t="shared" si="28"/>
        <v>6.8310344827586203E-2</v>
      </c>
      <c r="P39" s="118">
        <f t="shared" si="28"/>
        <v>6.8310344827586203E-2</v>
      </c>
      <c r="Q39" s="118">
        <f t="shared" si="28"/>
        <v>6.8310344827586203E-2</v>
      </c>
      <c r="R39" s="118">
        <f t="shared" si="28"/>
        <v>6.8310344827586203E-2</v>
      </c>
      <c r="S39" s="118">
        <f t="shared" si="28"/>
        <v>6.8310344827586203E-2</v>
      </c>
      <c r="T39" s="118">
        <f t="shared" si="28"/>
        <v>6.8310344827586203E-2</v>
      </c>
      <c r="U39" s="118">
        <f t="shared" si="28"/>
        <v>6.8310344827586203E-2</v>
      </c>
      <c r="V39" s="118">
        <f t="shared" si="28"/>
        <v>6.8310344827586203E-2</v>
      </c>
      <c r="W39" s="118">
        <f t="shared" si="28"/>
        <v>6.8310344827586203E-2</v>
      </c>
      <c r="X39" s="118">
        <f t="shared" si="28"/>
        <v>6.8310344827586203E-2</v>
      </c>
      <c r="Y39" s="118">
        <f t="shared" si="28"/>
        <v>6.8310344827586203E-2</v>
      </c>
      <c r="Z39" s="118">
        <f t="shared" si="28"/>
        <v>6.8310344827586203E-2</v>
      </c>
      <c r="AA39" s="118">
        <f t="shared" si="28"/>
        <v>6.8310344827586203E-2</v>
      </c>
      <c r="AB39" s="118">
        <f t="shared" si="28"/>
        <v>6.8310344827586203E-2</v>
      </c>
      <c r="AC39" s="118">
        <f t="shared" si="28"/>
        <v>6.8310344827586203E-2</v>
      </c>
      <c r="AD39" s="118">
        <f t="shared" si="28"/>
        <v>6.8310344827586203E-2</v>
      </c>
      <c r="AE39" s="118">
        <f t="shared" si="28"/>
        <v>6.8310344827586203E-2</v>
      </c>
      <c r="AF39" s="118">
        <f t="shared" si="28"/>
        <v>6.8310344827586203E-2</v>
      </c>
      <c r="AG39" s="118">
        <f t="shared" si="28"/>
        <v>6.8310344827586203E-2</v>
      </c>
      <c r="AH39" s="35" t="s">
        <v>64</v>
      </c>
    </row>
    <row r="40" spans="2:34" s="4" customFormat="1" x14ac:dyDescent="0.25">
      <c r="C40" s="91"/>
      <c r="D40" s="91" t="s">
        <v>1</v>
      </c>
      <c r="E40" s="119">
        <v>6.8310344827586203E-2</v>
      </c>
      <c r="F40" s="35" t="s">
        <v>64</v>
      </c>
      <c r="G40" s="35"/>
      <c r="H40" s="118">
        <f t="shared" si="29"/>
        <v>6.8310344827586203E-2</v>
      </c>
      <c r="I40" s="118">
        <f t="shared" si="28"/>
        <v>6.8310344827586203E-2</v>
      </c>
      <c r="J40" s="118">
        <f t="shared" si="28"/>
        <v>6.8310344827586203E-2</v>
      </c>
      <c r="K40" s="118">
        <f t="shared" si="28"/>
        <v>6.8310344827586203E-2</v>
      </c>
      <c r="L40" s="118">
        <f t="shared" si="28"/>
        <v>6.8310344827586203E-2</v>
      </c>
      <c r="M40" s="118">
        <f t="shared" si="28"/>
        <v>6.8310344827586203E-2</v>
      </c>
      <c r="N40" s="118">
        <f t="shared" si="28"/>
        <v>6.8310344827586203E-2</v>
      </c>
      <c r="O40" s="118">
        <f t="shared" si="28"/>
        <v>6.8310344827586203E-2</v>
      </c>
      <c r="P40" s="118">
        <f t="shared" si="28"/>
        <v>6.8310344827586203E-2</v>
      </c>
      <c r="Q40" s="118">
        <f t="shared" si="28"/>
        <v>6.8310344827586203E-2</v>
      </c>
      <c r="R40" s="118">
        <f t="shared" si="28"/>
        <v>6.8310344827586203E-2</v>
      </c>
      <c r="S40" s="118">
        <f t="shared" si="28"/>
        <v>6.8310344827586203E-2</v>
      </c>
      <c r="T40" s="118">
        <f t="shared" si="28"/>
        <v>6.8310344827586203E-2</v>
      </c>
      <c r="U40" s="118">
        <f t="shared" si="28"/>
        <v>6.8310344827586203E-2</v>
      </c>
      <c r="V40" s="118">
        <f t="shared" si="28"/>
        <v>6.8310344827586203E-2</v>
      </c>
      <c r="W40" s="118">
        <f t="shared" si="28"/>
        <v>6.8310344827586203E-2</v>
      </c>
      <c r="X40" s="118">
        <f t="shared" si="28"/>
        <v>6.8310344827586203E-2</v>
      </c>
      <c r="Y40" s="118">
        <f t="shared" si="28"/>
        <v>6.8310344827586203E-2</v>
      </c>
      <c r="Z40" s="118">
        <f t="shared" si="28"/>
        <v>6.8310344827586203E-2</v>
      </c>
      <c r="AA40" s="118">
        <f t="shared" si="28"/>
        <v>6.8310344827586203E-2</v>
      </c>
      <c r="AB40" s="118">
        <f t="shared" si="28"/>
        <v>6.8310344827586203E-2</v>
      </c>
      <c r="AC40" s="118">
        <f t="shared" si="28"/>
        <v>6.8310344827586203E-2</v>
      </c>
      <c r="AD40" s="118">
        <f t="shared" si="28"/>
        <v>6.8310344827586203E-2</v>
      </c>
      <c r="AE40" s="118">
        <f t="shared" si="28"/>
        <v>6.8310344827586203E-2</v>
      </c>
      <c r="AF40" s="118">
        <f t="shared" si="28"/>
        <v>6.8310344827586203E-2</v>
      </c>
      <c r="AG40" s="118">
        <f t="shared" si="28"/>
        <v>6.8310344827586203E-2</v>
      </c>
      <c r="AH40" s="35" t="s">
        <v>64</v>
      </c>
    </row>
    <row r="41" spans="2:34" s="4" customFormat="1" x14ac:dyDescent="0.25">
      <c r="C41" s="91"/>
      <c r="D41" s="91" t="s">
        <v>2</v>
      </c>
      <c r="E41" s="119">
        <v>6.8310344827586203E-2</v>
      </c>
      <c r="F41" s="35" t="s">
        <v>64</v>
      </c>
      <c r="G41" s="35"/>
      <c r="H41" s="118">
        <f t="shared" si="29"/>
        <v>6.8310344827586203E-2</v>
      </c>
      <c r="I41" s="118">
        <f t="shared" si="28"/>
        <v>6.8310344827586203E-2</v>
      </c>
      <c r="J41" s="118">
        <f t="shared" si="28"/>
        <v>6.8310344827586203E-2</v>
      </c>
      <c r="K41" s="118">
        <f t="shared" si="28"/>
        <v>6.8310344827586203E-2</v>
      </c>
      <c r="L41" s="118">
        <f t="shared" si="28"/>
        <v>6.8310344827586203E-2</v>
      </c>
      <c r="M41" s="118">
        <f t="shared" si="28"/>
        <v>6.8310344827586203E-2</v>
      </c>
      <c r="N41" s="118">
        <f t="shared" si="28"/>
        <v>6.8310344827586203E-2</v>
      </c>
      <c r="O41" s="118">
        <f t="shared" si="28"/>
        <v>6.8310344827586203E-2</v>
      </c>
      <c r="P41" s="118">
        <f t="shared" si="28"/>
        <v>6.8310344827586203E-2</v>
      </c>
      <c r="Q41" s="118">
        <f t="shared" si="28"/>
        <v>6.8310344827586203E-2</v>
      </c>
      <c r="R41" s="118">
        <f t="shared" si="28"/>
        <v>6.8310344827586203E-2</v>
      </c>
      <c r="S41" s="118">
        <f t="shared" si="28"/>
        <v>6.8310344827586203E-2</v>
      </c>
      <c r="T41" s="118">
        <f t="shared" si="28"/>
        <v>6.8310344827586203E-2</v>
      </c>
      <c r="U41" s="118">
        <f t="shared" si="28"/>
        <v>6.8310344827586203E-2</v>
      </c>
      <c r="V41" s="118">
        <f t="shared" si="28"/>
        <v>6.8310344827586203E-2</v>
      </c>
      <c r="W41" s="118">
        <f t="shared" si="28"/>
        <v>6.8310344827586203E-2</v>
      </c>
      <c r="X41" s="118">
        <f t="shared" si="28"/>
        <v>6.8310344827586203E-2</v>
      </c>
      <c r="Y41" s="118">
        <f t="shared" si="28"/>
        <v>6.8310344827586203E-2</v>
      </c>
      <c r="Z41" s="118">
        <f t="shared" si="28"/>
        <v>6.8310344827586203E-2</v>
      </c>
      <c r="AA41" s="118">
        <f t="shared" si="28"/>
        <v>6.8310344827586203E-2</v>
      </c>
      <c r="AB41" s="118">
        <f t="shared" si="28"/>
        <v>6.8310344827586203E-2</v>
      </c>
      <c r="AC41" s="118">
        <f t="shared" si="28"/>
        <v>6.8310344827586203E-2</v>
      </c>
      <c r="AD41" s="118">
        <f t="shared" si="28"/>
        <v>6.8310344827586203E-2</v>
      </c>
      <c r="AE41" s="118">
        <f t="shared" si="28"/>
        <v>6.8310344827586203E-2</v>
      </c>
      <c r="AF41" s="118">
        <f t="shared" si="28"/>
        <v>6.8310344827586203E-2</v>
      </c>
      <c r="AG41" s="118">
        <f t="shared" si="28"/>
        <v>6.8310344827586203E-2</v>
      </c>
      <c r="AH41" s="35" t="s">
        <v>64</v>
      </c>
    </row>
    <row r="42" spans="2:34" s="4" customFormat="1" x14ac:dyDescent="0.25">
      <c r="C42" s="91" t="s">
        <v>35</v>
      </c>
      <c r="D42" s="91" t="s">
        <v>129</v>
      </c>
      <c r="E42" s="119">
        <v>0.14361034482758619</v>
      </c>
      <c r="F42" s="35" t="s">
        <v>64</v>
      </c>
      <c r="G42" s="35"/>
      <c r="H42" s="118">
        <f t="shared" si="29"/>
        <v>0.14361034482758619</v>
      </c>
      <c r="I42" s="118">
        <f t="shared" si="28"/>
        <v>0.14361034482758619</v>
      </c>
      <c r="J42" s="118">
        <f t="shared" si="28"/>
        <v>0.14361034482758619</v>
      </c>
      <c r="K42" s="118">
        <f t="shared" si="28"/>
        <v>0.14361034482758619</v>
      </c>
      <c r="L42" s="118">
        <f t="shared" si="28"/>
        <v>0.14361034482758619</v>
      </c>
      <c r="M42" s="118">
        <f t="shared" si="28"/>
        <v>0.14361034482758619</v>
      </c>
      <c r="N42" s="118">
        <f t="shared" si="28"/>
        <v>0.14361034482758619</v>
      </c>
      <c r="O42" s="118">
        <f t="shared" si="28"/>
        <v>0.14361034482758619</v>
      </c>
      <c r="P42" s="118">
        <f t="shared" si="28"/>
        <v>0.14361034482758619</v>
      </c>
      <c r="Q42" s="118">
        <f t="shared" si="28"/>
        <v>0.14361034482758619</v>
      </c>
      <c r="R42" s="118">
        <f t="shared" si="28"/>
        <v>0.14361034482758619</v>
      </c>
      <c r="S42" s="118">
        <f t="shared" si="28"/>
        <v>0.14361034482758619</v>
      </c>
      <c r="T42" s="118">
        <f t="shared" si="28"/>
        <v>0.14361034482758619</v>
      </c>
      <c r="U42" s="118">
        <f t="shared" si="28"/>
        <v>0.14361034482758619</v>
      </c>
      <c r="V42" s="118">
        <f t="shared" si="28"/>
        <v>0.14361034482758619</v>
      </c>
      <c r="W42" s="118">
        <f t="shared" si="28"/>
        <v>0.14361034482758619</v>
      </c>
      <c r="X42" s="118">
        <f t="shared" si="28"/>
        <v>0.14361034482758619</v>
      </c>
      <c r="Y42" s="118">
        <f t="shared" si="28"/>
        <v>0.14361034482758619</v>
      </c>
      <c r="Z42" s="118">
        <f t="shared" si="28"/>
        <v>0.14361034482758619</v>
      </c>
      <c r="AA42" s="118">
        <f t="shared" si="28"/>
        <v>0.14361034482758619</v>
      </c>
      <c r="AB42" s="118">
        <f t="shared" si="28"/>
        <v>0.14361034482758619</v>
      </c>
      <c r="AC42" s="118">
        <f t="shared" si="28"/>
        <v>0.14361034482758619</v>
      </c>
      <c r="AD42" s="118">
        <f t="shared" si="28"/>
        <v>0.14361034482758619</v>
      </c>
      <c r="AE42" s="118">
        <f t="shared" si="28"/>
        <v>0.14361034482758619</v>
      </c>
      <c r="AF42" s="118">
        <f t="shared" si="28"/>
        <v>0.14361034482758619</v>
      </c>
      <c r="AG42" s="118">
        <f t="shared" si="28"/>
        <v>0.14361034482758619</v>
      </c>
      <c r="AH42" s="35" t="s">
        <v>64</v>
      </c>
    </row>
    <row r="43" spans="2:34" s="4" customFormat="1" x14ac:dyDescent="0.25">
      <c r="C43" s="91"/>
      <c r="D43" s="91" t="s">
        <v>130</v>
      </c>
      <c r="E43" s="119">
        <v>0.14361034482758619</v>
      </c>
      <c r="F43" s="35" t="s">
        <v>64</v>
      </c>
      <c r="G43" s="35"/>
      <c r="H43" s="118">
        <f t="shared" si="29"/>
        <v>0.14361034482758619</v>
      </c>
      <c r="I43" s="118">
        <f t="shared" si="28"/>
        <v>0.14361034482758619</v>
      </c>
      <c r="J43" s="118">
        <f t="shared" si="28"/>
        <v>0.14361034482758619</v>
      </c>
      <c r="K43" s="118">
        <f t="shared" si="28"/>
        <v>0.14361034482758619</v>
      </c>
      <c r="L43" s="118">
        <f t="shared" si="28"/>
        <v>0.14361034482758619</v>
      </c>
      <c r="M43" s="118">
        <f t="shared" si="28"/>
        <v>0.14361034482758619</v>
      </c>
      <c r="N43" s="118">
        <f t="shared" si="28"/>
        <v>0.14361034482758619</v>
      </c>
      <c r="O43" s="118">
        <f t="shared" si="28"/>
        <v>0.14361034482758619</v>
      </c>
      <c r="P43" s="118">
        <f t="shared" si="28"/>
        <v>0.14361034482758619</v>
      </c>
      <c r="Q43" s="118">
        <f t="shared" si="28"/>
        <v>0.14361034482758619</v>
      </c>
      <c r="R43" s="118">
        <f t="shared" si="28"/>
        <v>0.14361034482758619</v>
      </c>
      <c r="S43" s="118">
        <f t="shared" si="28"/>
        <v>0.14361034482758619</v>
      </c>
      <c r="T43" s="118">
        <f t="shared" si="28"/>
        <v>0.14361034482758619</v>
      </c>
      <c r="U43" s="118">
        <f t="shared" si="28"/>
        <v>0.14361034482758619</v>
      </c>
      <c r="V43" s="118">
        <f t="shared" si="28"/>
        <v>0.14361034482758619</v>
      </c>
      <c r="W43" s="118">
        <f t="shared" si="28"/>
        <v>0.14361034482758619</v>
      </c>
      <c r="X43" s="118">
        <f t="shared" si="28"/>
        <v>0.14361034482758619</v>
      </c>
      <c r="Y43" s="118">
        <f t="shared" si="28"/>
        <v>0.14361034482758619</v>
      </c>
      <c r="Z43" s="118">
        <f t="shared" si="28"/>
        <v>0.14361034482758619</v>
      </c>
      <c r="AA43" s="118">
        <f t="shared" si="28"/>
        <v>0.14361034482758619</v>
      </c>
      <c r="AB43" s="118">
        <f t="shared" si="28"/>
        <v>0.14361034482758619</v>
      </c>
      <c r="AC43" s="118">
        <f t="shared" si="28"/>
        <v>0.14361034482758619</v>
      </c>
      <c r="AD43" s="118">
        <f t="shared" si="28"/>
        <v>0.14361034482758619</v>
      </c>
      <c r="AE43" s="118">
        <f t="shared" si="28"/>
        <v>0.14361034482758619</v>
      </c>
      <c r="AF43" s="118">
        <f t="shared" si="28"/>
        <v>0.14361034482758619</v>
      </c>
      <c r="AG43" s="118">
        <f t="shared" si="28"/>
        <v>0.14361034482758619</v>
      </c>
      <c r="AH43" s="35" t="s">
        <v>64</v>
      </c>
    </row>
    <row r="44" spans="2:34" s="4" customFormat="1" x14ac:dyDescent="0.25">
      <c r="C44" s="91"/>
      <c r="D44" s="91" t="s">
        <v>1</v>
      </c>
      <c r="E44" s="119">
        <v>0.14361034482758619</v>
      </c>
      <c r="F44" s="35" t="s">
        <v>64</v>
      </c>
      <c r="G44" s="35"/>
      <c r="H44" s="118">
        <f t="shared" si="29"/>
        <v>0.14361034482758619</v>
      </c>
      <c r="I44" s="118">
        <f t="shared" si="29"/>
        <v>0.14361034482758619</v>
      </c>
      <c r="J44" s="118">
        <f t="shared" si="29"/>
        <v>0.14361034482758619</v>
      </c>
      <c r="K44" s="118">
        <f t="shared" si="29"/>
        <v>0.14361034482758619</v>
      </c>
      <c r="L44" s="118">
        <f t="shared" si="29"/>
        <v>0.14361034482758619</v>
      </c>
      <c r="M44" s="118">
        <f t="shared" si="29"/>
        <v>0.14361034482758619</v>
      </c>
      <c r="N44" s="118">
        <f t="shared" si="29"/>
        <v>0.14361034482758619</v>
      </c>
      <c r="O44" s="118">
        <f t="shared" si="29"/>
        <v>0.14361034482758619</v>
      </c>
      <c r="P44" s="118">
        <f t="shared" si="29"/>
        <v>0.14361034482758619</v>
      </c>
      <c r="Q44" s="118">
        <f t="shared" si="29"/>
        <v>0.14361034482758619</v>
      </c>
      <c r="R44" s="118">
        <f t="shared" si="29"/>
        <v>0.14361034482758619</v>
      </c>
      <c r="S44" s="118">
        <f t="shared" si="29"/>
        <v>0.14361034482758619</v>
      </c>
      <c r="T44" s="118">
        <f t="shared" si="29"/>
        <v>0.14361034482758619</v>
      </c>
      <c r="U44" s="118">
        <f t="shared" si="29"/>
        <v>0.14361034482758619</v>
      </c>
      <c r="V44" s="118">
        <f t="shared" si="29"/>
        <v>0.14361034482758619</v>
      </c>
      <c r="W44" s="118">
        <f t="shared" si="29"/>
        <v>0.14361034482758619</v>
      </c>
      <c r="X44" s="118">
        <f t="shared" ref="X44:AC49" si="30">$E44</f>
        <v>0.14361034482758619</v>
      </c>
      <c r="Y44" s="118">
        <f t="shared" si="30"/>
        <v>0.14361034482758619</v>
      </c>
      <c r="Z44" s="118">
        <f t="shared" si="30"/>
        <v>0.14361034482758619</v>
      </c>
      <c r="AA44" s="118">
        <f t="shared" si="30"/>
        <v>0.14361034482758619</v>
      </c>
      <c r="AB44" s="118">
        <f t="shared" si="30"/>
        <v>0.14361034482758619</v>
      </c>
      <c r="AC44" s="118">
        <f t="shared" si="30"/>
        <v>0.14361034482758619</v>
      </c>
      <c r="AD44" s="118">
        <f t="shared" ref="AD44:AG49" si="31">$E44</f>
        <v>0.14361034482758619</v>
      </c>
      <c r="AE44" s="118">
        <f t="shared" si="31"/>
        <v>0.14361034482758619</v>
      </c>
      <c r="AF44" s="118">
        <f t="shared" si="31"/>
        <v>0.14361034482758619</v>
      </c>
      <c r="AG44" s="118">
        <f t="shared" si="31"/>
        <v>0.14361034482758619</v>
      </c>
      <c r="AH44" s="35" t="s">
        <v>64</v>
      </c>
    </row>
    <row r="45" spans="2:34" s="4" customFormat="1" x14ac:dyDescent="0.25">
      <c r="C45" s="91"/>
      <c r="D45" s="91" t="s">
        <v>2</v>
      </c>
      <c r="E45" s="119">
        <v>0.14361034482758619</v>
      </c>
      <c r="F45" s="35" t="s">
        <v>64</v>
      </c>
      <c r="G45" s="35"/>
      <c r="H45" s="118">
        <f t="shared" si="29"/>
        <v>0.14361034482758619</v>
      </c>
      <c r="I45" s="118">
        <f t="shared" si="29"/>
        <v>0.14361034482758619</v>
      </c>
      <c r="J45" s="118">
        <f t="shared" si="29"/>
        <v>0.14361034482758619</v>
      </c>
      <c r="K45" s="118">
        <f t="shared" si="29"/>
        <v>0.14361034482758619</v>
      </c>
      <c r="L45" s="118">
        <f t="shared" si="29"/>
        <v>0.14361034482758619</v>
      </c>
      <c r="M45" s="118">
        <f t="shared" si="29"/>
        <v>0.14361034482758619</v>
      </c>
      <c r="N45" s="118">
        <f t="shared" si="29"/>
        <v>0.14361034482758619</v>
      </c>
      <c r="O45" s="118">
        <f t="shared" si="29"/>
        <v>0.14361034482758619</v>
      </c>
      <c r="P45" s="118">
        <f t="shared" si="29"/>
        <v>0.14361034482758619</v>
      </c>
      <c r="Q45" s="118">
        <f t="shared" si="29"/>
        <v>0.14361034482758619</v>
      </c>
      <c r="R45" s="118">
        <f t="shared" si="29"/>
        <v>0.14361034482758619</v>
      </c>
      <c r="S45" s="118">
        <f t="shared" si="29"/>
        <v>0.14361034482758619</v>
      </c>
      <c r="T45" s="118">
        <f t="shared" si="29"/>
        <v>0.14361034482758619</v>
      </c>
      <c r="U45" s="118">
        <f t="shared" si="29"/>
        <v>0.14361034482758619</v>
      </c>
      <c r="V45" s="118">
        <f t="shared" si="29"/>
        <v>0.14361034482758619</v>
      </c>
      <c r="W45" s="118">
        <f t="shared" si="29"/>
        <v>0.14361034482758619</v>
      </c>
      <c r="X45" s="118">
        <f t="shared" si="30"/>
        <v>0.14361034482758619</v>
      </c>
      <c r="Y45" s="118">
        <f t="shared" si="30"/>
        <v>0.14361034482758619</v>
      </c>
      <c r="Z45" s="118">
        <f t="shared" si="30"/>
        <v>0.14361034482758619</v>
      </c>
      <c r="AA45" s="118">
        <f t="shared" si="30"/>
        <v>0.14361034482758619</v>
      </c>
      <c r="AB45" s="118">
        <f t="shared" si="30"/>
        <v>0.14361034482758619</v>
      </c>
      <c r="AC45" s="118">
        <f t="shared" si="30"/>
        <v>0.14361034482758619</v>
      </c>
      <c r="AD45" s="118">
        <f t="shared" si="31"/>
        <v>0.14361034482758619</v>
      </c>
      <c r="AE45" s="118">
        <f t="shared" si="31"/>
        <v>0.14361034482758619</v>
      </c>
      <c r="AF45" s="118">
        <f t="shared" si="31"/>
        <v>0.14361034482758619</v>
      </c>
      <c r="AG45" s="118">
        <f t="shared" si="31"/>
        <v>0.14361034482758619</v>
      </c>
      <c r="AH45" s="35" t="s">
        <v>64</v>
      </c>
    </row>
    <row r="46" spans="2:34" s="4" customFormat="1" x14ac:dyDescent="0.25">
      <c r="C46" s="91" t="s">
        <v>36</v>
      </c>
      <c r="D46" s="91" t="s">
        <v>129</v>
      </c>
      <c r="E46" s="119">
        <v>0.36011637931034485</v>
      </c>
      <c r="F46" s="35" t="s">
        <v>64</v>
      </c>
      <c r="G46" s="35"/>
      <c r="H46" s="118">
        <f t="shared" si="29"/>
        <v>0.36011637931034485</v>
      </c>
      <c r="I46" s="118">
        <f t="shared" si="29"/>
        <v>0.36011637931034485</v>
      </c>
      <c r="J46" s="118">
        <f t="shared" si="29"/>
        <v>0.36011637931034485</v>
      </c>
      <c r="K46" s="118">
        <f t="shared" si="29"/>
        <v>0.36011637931034485</v>
      </c>
      <c r="L46" s="118">
        <f t="shared" si="29"/>
        <v>0.36011637931034485</v>
      </c>
      <c r="M46" s="118">
        <f t="shared" si="29"/>
        <v>0.36011637931034485</v>
      </c>
      <c r="N46" s="118">
        <f t="shared" si="29"/>
        <v>0.36011637931034485</v>
      </c>
      <c r="O46" s="118">
        <f t="shared" si="29"/>
        <v>0.36011637931034485</v>
      </c>
      <c r="P46" s="118">
        <f t="shared" si="29"/>
        <v>0.36011637931034485</v>
      </c>
      <c r="Q46" s="118">
        <f t="shared" si="29"/>
        <v>0.36011637931034485</v>
      </c>
      <c r="R46" s="118">
        <f t="shared" si="29"/>
        <v>0.36011637931034485</v>
      </c>
      <c r="S46" s="118">
        <f t="shared" si="29"/>
        <v>0.36011637931034485</v>
      </c>
      <c r="T46" s="118">
        <f t="shared" si="29"/>
        <v>0.36011637931034485</v>
      </c>
      <c r="U46" s="118">
        <f t="shared" si="29"/>
        <v>0.36011637931034485</v>
      </c>
      <c r="V46" s="118">
        <f t="shared" si="29"/>
        <v>0.36011637931034485</v>
      </c>
      <c r="W46" s="118">
        <f t="shared" si="29"/>
        <v>0.36011637931034485</v>
      </c>
      <c r="X46" s="118">
        <f t="shared" si="30"/>
        <v>0.36011637931034485</v>
      </c>
      <c r="Y46" s="118">
        <f t="shared" si="30"/>
        <v>0.36011637931034485</v>
      </c>
      <c r="Z46" s="118">
        <f t="shared" si="30"/>
        <v>0.36011637931034485</v>
      </c>
      <c r="AA46" s="118">
        <f t="shared" si="30"/>
        <v>0.36011637931034485</v>
      </c>
      <c r="AB46" s="118">
        <f t="shared" si="30"/>
        <v>0.36011637931034485</v>
      </c>
      <c r="AC46" s="118">
        <f t="shared" si="30"/>
        <v>0.36011637931034485</v>
      </c>
      <c r="AD46" s="118">
        <f t="shared" si="31"/>
        <v>0.36011637931034485</v>
      </c>
      <c r="AE46" s="118">
        <f t="shared" si="31"/>
        <v>0.36011637931034485</v>
      </c>
      <c r="AF46" s="118">
        <f t="shared" si="31"/>
        <v>0.36011637931034485</v>
      </c>
      <c r="AG46" s="118">
        <f t="shared" si="31"/>
        <v>0.36011637931034485</v>
      </c>
      <c r="AH46" s="35" t="s">
        <v>64</v>
      </c>
    </row>
    <row r="47" spans="2:34" s="4" customFormat="1" x14ac:dyDescent="0.25">
      <c r="C47" s="91"/>
      <c r="D47" s="91" t="s">
        <v>130</v>
      </c>
      <c r="E47" s="119">
        <v>0.36011637931034485</v>
      </c>
      <c r="F47" s="35" t="s">
        <v>64</v>
      </c>
      <c r="G47" s="35"/>
      <c r="H47" s="118">
        <f t="shared" si="29"/>
        <v>0.36011637931034485</v>
      </c>
      <c r="I47" s="118">
        <f t="shared" si="29"/>
        <v>0.36011637931034485</v>
      </c>
      <c r="J47" s="118">
        <f t="shared" si="29"/>
        <v>0.36011637931034485</v>
      </c>
      <c r="K47" s="118">
        <f t="shared" si="29"/>
        <v>0.36011637931034485</v>
      </c>
      <c r="L47" s="118">
        <f t="shared" si="29"/>
        <v>0.36011637931034485</v>
      </c>
      <c r="M47" s="118">
        <f t="shared" si="29"/>
        <v>0.36011637931034485</v>
      </c>
      <c r="N47" s="118">
        <f t="shared" si="29"/>
        <v>0.36011637931034485</v>
      </c>
      <c r="O47" s="118">
        <f t="shared" si="29"/>
        <v>0.36011637931034485</v>
      </c>
      <c r="P47" s="118">
        <f t="shared" si="29"/>
        <v>0.36011637931034485</v>
      </c>
      <c r="Q47" s="118">
        <f t="shared" si="29"/>
        <v>0.36011637931034485</v>
      </c>
      <c r="R47" s="118">
        <f t="shared" si="29"/>
        <v>0.36011637931034485</v>
      </c>
      <c r="S47" s="118">
        <f t="shared" si="29"/>
        <v>0.36011637931034485</v>
      </c>
      <c r="T47" s="118">
        <f t="shared" si="29"/>
        <v>0.36011637931034485</v>
      </c>
      <c r="U47" s="118">
        <f t="shared" si="29"/>
        <v>0.36011637931034485</v>
      </c>
      <c r="V47" s="118">
        <f t="shared" si="29"/>
        <v>0.36011637931034485</v>
      </c>
      <c r="W47" s="118">
        <f t="shared" si="29"/>
        <v>0.36011637931034485</v>
      </c>
      <c r="X47" s="118">
        <f t="shared" si="30"/>
        <v>0.36011637931034485</v>
      </c>
      <c r="Y47" s="118">
        <f t="shared" si="30"/>
        <v>0.36011637931034485</v>
      </c>
      <c r="Z47" s="118">
        <f t="shared" si="30"/>
        <v>0.36011637931034485</v>
      </c>
      <c r="AA47" s="118">
        <f t="shared" si="30"/>
        <v>0.36011637931034485</v>
      </c>
      <c r="AB47" s="118">
        <f t="shared" si="30"/>
        <v>0.36011637931034485</v>
      </c>
      <c r="AC47" s="118">
        <f t="shared" si="30"/>
        <v>0.36011637931034485</v>
      </c>
      <c r="AD47" s="118">
        <f t="shared" si="31"/>
        <v>0.36011637931034485</v>
      </c>
      <c r="AE47" s="118">
        <f t="shared" si="31"/>
        <v>0.36011637931034485</v>
      </c>
      <c r="AF47" s="118">
        <f t="shared" si="31"/>
        <v>0.36011637931034485</v>
      </c>
      <c r="AG47" s="118">
        <f t="shared" si="31"/>
        <v>0.36011637931034485</v>
      </c>
      <c r="AH47" s="35" t="s">
        <v>64</v>
      </c>
    </row>
    <row r="48" spans="2:34" s="4" customFormat="1" x14ac:dyDescent="0.25">
      <c r="C48" s="121"/>
      <c r="D48" s="91" t="s">
        <v>1</v>
      </c>
      <c r="E48" s="119">
        <v>0.36011637931034485</v>
      </c>
      <c r="F48" s="35" t="s">
        <v>64</v>
      </c>
      <c r="G48" s="35"/>
      <c r="H48" s="118">
        <f t="shared" si="29"/>
        <v>0.36011637931034485</v>
      </c>
      <c r="I48" s="118">
        <f t="shared" si="29"/>
        <v>0.36011637931034485</v>
      </c>
      <c r="J48" s="118">
        <f t="shared" si="29"/>
        <v>0.36011637931034485</v>
      </c>
      <c r="K48" s="118">
        <f t="shared" si="29"/>
        <v>0.36011637931034485</v>
      </c>
      <c r="L48" s="118">
        <f t="shared" si="29"/>
        <v>0.36011637931034485</v>
      </c>
      <c r="M48" s="118">
        <f t="shared" si="29"/>
        <v>0.36011637931034485</v>
      </c>
      <c r="N48" s="118">
        <f t="shared" si="29"/>
        <v>0.36011637931034485</v>
      </c>
      <c r="O48" s="118">
        <f t="shared" si="29"/>
        <v>0.36011637931034485</v>
      </c>
      <c r="P48" s="118">
        <f t="shared" si="29"/>
        <v>0.36011637931034485</v>
      </c>
      <c r="Q48" s="118">
        <f t="shared" si="29"/>
        <v>0.36011637931034485</v>
      </c>
      <c r="R48" s="118">
        <f t="shared" si="29"/>
        <v>0.36011637931034485</v>
      </c>
      <c r="S48" s="118">
        <f t="shared" si="29"/>
        <v>0.36011637931034485</v>
      </c>
      <c r="T48" s="118">
        <f t="shared" si="29"/>
        <v>0.36011637931034485</v>
      </c>
      <c r="U48" s="118">
        <f t="shared" si="29"/>
        <v>0.36011637931034485</v>
      </c>
      <c r="V48" s="118">
        <f t="shared" si="29"/>
        <v>0.36011637931034485</v>
      </c>
      <c r="W48" s="118">
        <f t="shared" si="29"/>
        <v>0.36011637931034485</v>
      </c>
      <c r="X48" s="118">
        <f t="shared" si="30"/>
        <v>0.36011637931034485</v>
      </c>
      <c r="Y48" s="118">
        <f t="shared" si="30"/>
        <v>0.36011637931034485</v>
      </c>
      <c r="Z48" s="118">
        <f t="shared" si="30"/>
        <v>0.36011637931034485</v>
      </c>
      <c r="AA48" s="118">
        <f t="shared" si="30"/>
        <v>0.36011637931034485</v>
      </c>
      <c r="AB48" s="118">
        <f t="shared" si="30"/>
        <v>0.36011637931034485</v>
      </c>
      <c r="AC48" s="118">
        <f t="shared" si="30"/>
        <v>0.36011637931034485</v>
      </c>
      <c r="AD48" s="118">
        <f t="shared" si="31"/>
        <v>0.36011637931034485</v>
      </c>
      <c r="AE48" s="118">
        <f t="shared" si="31"/>
        <v>0.36011637931034485</v>
      </c>
      <c r="AF48" s="118">
        <f t="shared" si="31"/>
        <v>0.36011637931034485</v>
      </c>
      <c r="AG48" s="118">
        <f t="shared" si="31"/>
        <v>0.36011637931034485</v>
      </c>
      <c r="AH48" s="35" t="s">
        <v>64</v>
      </c>
    </row>
    <row r="49" spans="2:34" s="4" customFormat="1" x14ac:dyDescent="0.25">
      <c r="C49" s="121"/>
      <c r="D49" s="91" t="s">
        <v>2</v>
      </c>
      <c r="E49" s="119">
        <v>0.36011637931034485</v>
      </c>
      <c r="F49" s="35" t="s">
        <v>64</v>
      </c>
      <c r="G49" s="35"/>
      <c r="H49" s="118">
        <f t="shared" si="29"/>
        <v>0.36011637931034485</v>
      </c>
      <c r="I49" s="118">
        <f t="shared" si="29"/>
        <v>0.36011637931034485</v>
      </c>
      <c r="J49" s="118">
        <f t="shared" si="29"/>
        <v>0.36011637931034485</v>
      </c>
      <c r="K49" s="118">
        <f t="shared" si="29"/>
        <v>0.36011637931034485</v>
      </c>
      <c r="L49" s="118">
        <f t="shared" si="29"/>
        <v>0.36011637931034485</v>
      </c>
      <c r="M49" s="118">
        <f t="shared" si="29"/>
        <v>0.36011637931034485</v>
      </c>
      <c r="N49" s="118">
        <f t="shared" si="29"/>
        <v>0.36011637931034485</v>
      </c>
      <c r="O49" s="118">
        <f t="shared" si="29"/>
        <v>0.36011637931034485</v>
      </c>
      <c r="P49" s="118">
        <f t="shared" si="29"/>
        <v>0.36011637931034485</v>
      </c>
      <c r="Q49" s="118">
        <f t="shared" si="29"/>
        <v>0.36011637931034485</v>
      </c>
      <c r="R49" s="118">
        <f t="shared" si="29"/>
        <v>0.36011637931034485</v>
      </c>
      <c r="S49" s="118">
        <f t="shared" si="29"/>
        <v>0.36011637931034485</v>
      </c>
      <c r="T49" s="118">
        <f t="shared" si="29"/>
        <v>0.36011637931034485</v>
      </c>
      <c r="U49" s="118">
        <f t="shared" si="29"/>
        <v>0.36011637931034485</v>
      </c>
      <c r="V49" s="118">
        <f t="shared" si="29"/>
        <v>0.36011637931034485</v>
      </c>
      <c r="W49" s="118">
        <f t="shared" si="29"/>
        <v>0.36011637931034485</v>
      </c>
      <c r="X49" s="118">
        <f t="shared" si="30"/>
        <v>0.36011637931034485</v>
      </c>
      <c r="Y49" s="118">
        <f t="shared" si="30"/>
        <v>0.36011637931034485</v>
      </c>
      <c r="Z49" s="118">
        <f t="shared" si="30"/>
        <v>0.36011637931034485</v>
      </c>
      <c r="AA49" s="118">
        <f t="shared" si="30"/>
        <v>0.36011637931034485</v>
      </c>
      <c r="AB49" s="118">
        <f t="shared" si="30"/>
        <v>0.36011637931034485</v>
      </c>
      <c r="AC49" s="118">
        <f t="shared" si="30"/>
        <v>0.36011637931034485</v>
      </c>
      <c r="AD49" s="118">
        <f t="shared" si="31"/>
        <v>0.36011637931034485</v>
      </c>
      <c r="AE49" s="118">
        <f t="shared" si="31"/>
        <v>0.36011637931034485</v>
      </c>
      <c r="AF49" s="118">
        <f t="shared" si="31"/>
        <v>0.36011637931034485</v>
      </c>
      <c r="AG49" s="118">
        <f t="shared" si="31"/>
        <v>0.36011637931034485</v>
      </c>
      <c r="AH49" s="35" t="s">
        <v>64</v>
      </c>
    </row>
    <row r="50" spans="2:34" s="4" customFormat="1" x14ac:dyDescent="0.25">
      <c r="D50" s="6"/>
      <c r="E50" s="35"/>
      <c r="F50" s="35"/>
      <c r="G50" s="35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</row>
    <row r="51" spans="2:34" s="4" customFormat="1" x14ac:dyDescent="0.25">
      <c r="D51" s="6"/>
      <c r="E51" s="35"/>
      <c r="F51" s="35"/>
      <c r="G51" s="35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</row>
    <row r="52" spans="2:34" s="6" customFormat="1" ht="14.25" x14ac:dyDescent="0.2">
      <c r="B52" s="19">
        <v>3</v>
      </c>
      <c r="C52" s="19" t="s">
        <v>5</v>
      </c>
      <c r="D52" s="19"/>
      <c r="E52" s="20"/>
      <c r="F52" s="19"/>
      <c r="G52" s="19"/>
      <c r="H52" s="19"/>
      <c r="I52" s="20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2:34" s="4" customFormat="1" x14ac:dyDescent="0.25">
      <c r="D53" s="6"/>
      <c r="E53" s="35"/>
      <c r="F53" s="35"/>
      <c r="G53" s="35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</row>
    <row r="54" spans="2:34" s="4" customFormat="1" x14ac:dyDescent="0.25">
      <c r="D54" s="6"/>
      <c r="E54" s="6" t="s">
        <v>65</v>
      </c>
      <c r="F54" s="6"/>
      <c r="G54" s="6"/>
      <c r="H54" s="6" t="s">
        <v>170</v>
      </c>
      <c r="I54" s="6"/>
      <c r="J54" s="6"/>
      <c r="K54" s="6"/>
    </row>
    <row r="55" spans="2:34" s="4" customFormat="1" x14ac:dyDescent="0.25">
      <c r="C55" s="6"/>
      <c r="E55" s="111">
        <v>2020</v>
      </c>
      <c r="F55" s="50"/>
      <c r="G55" s="50"/>
      <c r="H55" s="112">
        <v>2020</v>
      </c>
      <c r="I55" s="112">
        <f>H55+1</f>
        <v>2021</v>
      </c>
      <c r="J55" s="112">
        <f t="shared" ref="J55" si="32">I55+1</f>
        <v>2022</v>
      </c>
      <c r="K55" s="112">
        <f t="shared" ref="K55" si="33">J55+1</f>
        <v>2023</v>
      </c>
      <c r="L55" s="112">
        <f t="shared" ref="L55" si="34">K55+1</f>
        <v>2024</v>
      </c>
      <c r="M55" s="112">
        <f t="shared" ref="M55" si="35">L55+1</f>
        <v>2025</v>
      </c>
      <c r="N55" s="112">
        <f t="shared" ref="N55" si="36">M55+1</f>
        <v>2026</v>
      </c>
      <c r="O55" s="112">
        <f t="shared" ref="O55" si="37">N55+1</f>
        <v>2027</v>
      </c>
      <c r="P55" s="112">
        <f t="shared" ref="P55" si="38">O55+1</f>
        <v>2028</v>
      </c>
      <c r="Q55" s="112">
        <f t="shared" ref="Q55" si="39">P55+1</f>
        <v>2029</v>
      </c>
      <c r="R55" s="112">
        <f t="shared" ref="R55" si="40">Q55+1</f>
        <v>2030</v>
      </c>
      <c r="S55" s="112">
        <f t="shared" ref="S55" si="41">R55+1</f>
        <v>2031</v>
      </c>
      <c r="T55" s="112">
        <f t="shared" ref="T55" si="42">S55+1</f>
        <v>2032</v>
      </c>
      <c r="U55" s="112">
        <f t="shared" ref="U55" si="43">T55+1</f>
        <v>2033</v>
      </c>
      <c r="V55" s="112">
        <f>U55+1</f>
        <v>2034</v>
      </c>
      <c r="W55" s="112">
        <f t="shared" ref="W55" si="44">V55+1</f>
        <v>2035</v>
      </c>
      <c r="X55" s="112">
        <f t="shared" ref="X55" si="45">W55+1</f>
        <v>2036</v>
      </c>
      <c r="Y55" s="112">
        <f t="shared" ref="Y55" si="46">X55+1</f>
        <v>2037</v>
      </c>
      <c r="Z55" s="112">
        <f t="shared" ref="Z55" si="47">Y55+1</f>
        <v>2038</v>
      </c>
      <c r="AA55" s="112">
        <f t="shared" ref="AA55" si="48">Z55+1</f>
        <v>2039</v>
      </c>
      <c r="AB55" s="112">
        <f t="shared" ref="AB55" si="49">AA55+1</f>
        <v>2040</v>
      </c>
      <c r="AC55" s="112">
        <f t="shared" ref="AC55" si="50">AB55+1</f>
        <v>2041</v>
      </c>
      <c r="AD55" s="112">
        <f t="shared" ref="AD55" si="51">AC55+1</f>
        <v>2042</v>
      </c>
      <c r="AE55" s="112">
        <f t="shared" ref="AE55" si="52">AD55+1</f>
        <v>2043</v>
      </c>
      <c r="AF55" s="112">
        <f t="shared" ref="AF55" si="53">AE55+1</f>
        <v>2044</v>
      </c>
      <c r="AG55" s="112">
        <f t="shared" ref="AG55" si="54">AF55+1</f>
        <v>2045</v>
      </c>
    </row>
    <row r="56" spans="2:34" s="4" customFormat="1" ht="15.75" customHeight="1" x14ac:dyDescent="0.25">
      <c r="C56" s="91" t="s">
        <v>22</v>
      </c>
      <c r="D56" s="91" t="s">
        <v>129</v>
      </c>
      <c r="E56" s="120">
        <v>5.7209302325581406E-2</v>
      </c>
      <c r="F56" s="35" t="s">
        <v>64</v>
      </c>
      <c r="G56" s="35"/>
      <c r="H56" s="118">
        <f>$E56</f>
        <v>5.7209302325581406E-2</v>
      </c>
      <c r="I56" s="118">
        <f t="shared" ref="I56:AG61" si="55">$E56</f>
        <v>5.7209302325581406E-2</v>
      </c>
      <c r="J56" s="118">
        <f t="shared" si="55"/>
        <v>5.7209302325581406E-2</v>
      </c>
      <c r="K56" s="118">
        <f t="shared" si="55"/>
        <v>5.7209302325581406E-2</v>
      </c>
      <c r="L56" s="118">
        <f t="shared" si="55"/>
        <v>5.7209302325581406E-2</v>
      </c>
      <c r="M56" s="118">
        <f t="shared" si="55"/>
        <v>5.7209302325581406E-2</v>
      </c>
      <c r="N56" s="118">
        <f t="shared" si="55"/>
        <v>5.7209302325581406E-2</v>
      </c>
      <c r="O56" s="118">
        <f t="shared" si="55"/>
        <v>5.7209302325581406E-2</v>
      </c>
      <c r="P56" s="118">
        <f t="shared" si="55"/>
        <v>5.7209302325581406E-2</v>
      </c>
      <c r="Q56" s="118">
        <f t="shared" si="55"/>
        <v>5.7209302325581406E-2</v>
      </c>
      <c r="R56" s="118">
        <f t="shared" si="55"/>
        <v>5.7209302325581406E-2</v>
      </c>
      <c r="S56" s="118">
        <f t="shared" si="55"/>
        <v>5.7209302325581406E-2</v>
      </c>
      <c r="T56" s="118">
        <f t="shared" si="55"/>
        <v>5.7209302325581406E-2</v>
      </c>
      <c r="U56" s="118">
        <f t="shared" si="55"/>
        <v>5.7209302325581406E-2</v>
      </c>
      <c r="V56" s="118">
        <f t="shared" si="55"/>
        <v>5.7209302325581406E-2</v>
      </c>
      <c r="W56" s="118">
        <f t="shared" si="55"/>
        <v>5.7209302325581406E-2</v>
      </c>
      <c r="X56" s="118">
        <f t="shared" si="55"/>
        <v>5.7209302325581406E-2</v>
      </c>
      <c r="Y56" s="118">
        <f t="shared" si="55"/>
        <v>5.7209302325581406E-2</v>
      </c>
      <c r="Z56" s="118">
        <f t="shared" si="55"/>
        <v>5.7209302325581406E-2</v>
      </c>
      <c r="AA56" s="118">
        <f t="shared" si="55"/>
        <v>5.7209302325581406E-2</v>
      </c>
      <c r="AB56" s="118">
        <f t="shared" si="55"/>
        <v>5.7209302325581406E-2</v>
      </c>
      <c r="AC56" s="118">
        <f t="shared" si="55"/>
        <v>5.7209302325581406E-2</v>
      </c>
      <c r="AD56" s="118">
        <f t="shared" si="55"/>
        <v>5.7209302325581406E-2</v>
      </c>
      <c r="AE56" s="118">
        <f t="shared" si="55"/>
        <v>5.7209302325581406E-2</v>
      </c>
      <c r="AF56" s="118">
        <f t="shared" si="55"/>
        <v>5.7209302325581406E-2</v>
      </c>
      <c r="AG56" s="118">
        <f t="shared" si="55"/>
        <v>5.7209302325581406E-2</v>
      </c>
      <c r="AH56" s="35" t="s">
        <v>64</v>
      </c>
    </row>
    <row r="57" spans="2:34" s="4" customFormat="1" x14ac:dyDescent="0.25">
      <c r="C57" s="91"/>
      <c r="D57" s="91" t="s">
        <v>130</v>
      </c>
      <c r="E57" s="120">
        <v>5.7209302325581406E-2</v>
      </c>
      <c r="F57" s="35" t="s">
        <v>64</v>
      </c>
      <c r="G57" s="35"/>
      <c r="H57" s="118">
        <f t="shared" ref="H57:W67" si="56">$E57</f>
        <v>5.7209302325581406E-2</v>
      </c>
      <c r="I57" s="118">
        <f t="shared" si="55"/>
        <v>5.7209302325581406E-2</v>
      </c>
      <c r="J57" s="118">
        <f t="shared" si="55"/>
        <v>5.7209302325581406E-2</v>
      </c>
      <c r="K57" s="118">
        <f t="shared" si="55"/>
        <v>5.7209302325581406E-2</v>
      </c>
      <c r="L57" s="118">
        <f t="shared" si="55"/>
        <v>5.7209302325581406E-2</v>
      </c>
      <c r="M57" s="118">
        <f t="shared" si="55"/>
        <v>5.7209302325581406E-2</v>
      </c>
      <c r="N57" s="118">
        <f t="shared" si="55"/>
        <v>5.7209302325581406E-2</v>
      </c>
      <c r="O57" s="118">
        <f t="shared" si="55"/>
        <v>5.7209302325581406E-2</v>
      </c>
      <c r="P57" s="118">
        <f t="shared" si="55"/>
        <v>5.7209302325581406E-2</v>
      </c>
      <c r="Q57" s="118">
        <f t="shared" si="55"/>
        <v>5.7209302325581406E-2</v>
      </c>
      <c r="R57" s="118">
        <f t="shared" si="55"/>
        <v>5.7209302325581406E-2</v>
      </c>
      <c r="S57" s="118">
        <f t="shared" si="55"/>
        <v>5.7209302325581406E-2</v>
      </c>
      <c r="T57" s="118">
        <f t="shared" si="55"/>
        <v>5.7209302325581406E-2</v>
      </c>
      <c r="U57" s="118">
        <f t="shared" si="55"/>
        <v>5.7209302325581406E-2</v>
      </c>
      <c r="V57" s="118">
        <f t="shared" si="55"/>
        <v>5.7209302325581406E-2</v>
      </c>
      <c r="W57" s="118">
        <f t="shared" si="55"/>
        <v>5.7209302325581406E-2</v>
      </c>
      <c r="X57" s="118">
        <f t="shared" si="55"/>
        <v>5.7209302325581406E-2</v>
      </c>
      <c r="Y57" s="118">
        <f t="shared" si="55"/>
        <v>5.7209302325581406E-2</v>
      </c>
      <c r="Z57" s="118">
        <f t="shared" si="55"/>
        <v>5.7209302325581406E-2</v>
      </c>
      <c r="AA57" s="118">
        <f t="shared" si="55"/>
        <v>5.7209302325581406E-2</v>
      </c>
      <c r="AB57" s="118">
        <f t="shared" si="55"/>
        <v>5.7209302325581406E-2</v>
      </c>
      <c r="AC57" s="118">
        <f t="shared" si="55"/>
        <v>5.7209302325581406E-2</v>
      </c>
      <c r="AD57" s="118">
        <f t="shared" si="55"/>
        <v>5.7209302325581406E-2</v>
      </c>
      <c r="AE57" s="118">
        <f t="shared" si="55"/>
        <v>5.7209302325581406E-2</v>
      </c>
      <c r="AF57" s="118">
        <f t="shared" si="55"/>
        <v>5.7209302325581406E-2</v>
      </c>
      <c r="AG57" s="118">
        <f t="shared" si="55"/>
        <v>5.7209302325581406E-2</v>
      </c>
      <c r="AH57" s="35" t="s">
        <v>64</v>
      </c>
    </row>
    <row r="58" spans="2:34" s="49" customFormat="1" x14ac:dyDescent="0.25">
      <c r="C58" s="91"/>
      <c r="D58" s="91" t="s">
        <v>1</v>
      </c>
      <c r="E58" s="120">
        <v>5.7209302325581406E-2</v>
      </c>
      <c r="F58" s="35" t="s">
        <v>64</v>
      </c>
      <c r="G58" s="35"/>
      <c r="H58" s="118">
        <f t="shared" si="56"/>
        <v>5.7209302325581406E-2</v>
      </c>
      <c r="I58" s="118">
        <f t="shared" si="55"/>
        <v>5.7209302325581406E-2</v>
      </c>
      <c r="J58" s="118">
        <f t="shared" si="55"/>
        <v>5.7209302325581406E-2</v>
      </c>
      <c r="K58" s="118">
        <f t="shared" si="55"/>
        <v>5.7209302325581406E-2</v>
      </c>
      <c r="L58" s="118">
        <f t="shared" si="55"/>
        <v>5.7209302325581406E-2</v>
      </c>
      <c r="M58" s="118">
        <f t="shared" si="55"/>
        <v>5.7209302325581406E-2</v>
      </c>
      <c r="N58" s="118">
        <f t="shared" si="55"/>
        <v>5.7209302325581406E-2</v>
      </c>
      <c r="O58" s="118">
        <f t="shared" si="55"/>
        <v>5.7209302325581406E-2</v>
      </c>
      <c r="P58" s="118">
        <f t="shared" si="55"/>
        <v>5.7209302325581406E-2</v>
      </c>
      <c r="Q58" s="118">
        <f t="shared" si="55"/>
        <v>5.7209302325581406E-2</v>
      </c>
      <c r="R58" s="118">
        <f t="shared" si="55"/>
        <v>5.7209302325581406E-2</v>
      </c>
      <c r="S58" s="118">
        <f t="shared" si="55"/>
        <v>5.7209302325581406E-2</v>
      </c>
      <c r="T58" s="118">
        <f t="shared" si="55"/>
        <v>5.7209302325581406E-2</v>
      </c>
      <c r="U58" s="118">
        <f t="shared" si="55"/>
        <v>5.7209302325581406E-2</v>
      </c>
      <c r="V58" s="118">
        <f t="shared" si="55"/>
        <v>5.7209302325581406E-2</v>
      </c>
      <c r="W58" s="118">
        <f t="shared" si="55"/>
        <v>5.7209302325581406E-2</v>
      </c>
      <c r="X58" s="118">
        <f t="shared" si="55"/>
        <v>5.7209302325581406E-2</v>
      </c>
      <c r="Y58" s="118">
        <f t="shared" si="55"/>
        <v>5.7209302325581406E-2</v>
      </c>
      <c r="Z58" s="118">
        <f t="shared" si="55"/>
        <v>5.7209302325581406E-2</v>
      </c>
      <c r="AA58" s="118">
        <f t="shared" si="55"/>
        <v>5.7209302325581406E-2</v>
      </c>
      <c r="AB58" s="118">
        <f t="shared" si="55"/>
        <v>5.7209302325581406E-2</v>
      </c>
      <c r="AC58" s="118">
        <f t="shared" si="55"/>
        <v>5.7209302325581406E-2</v>
      </c>
      <c r="AD58" s="118">
        <f t="shared" si="55"/>
        <v>5.7209302325581406E-2</v>
      </c>
      <c r="AE58" s="118">
        <f t="shared" si="55"/>
        <v>5.7209302325581406E-2</v>
      </c>
      <c r="AF58" s="118">
        <f t="shared" si="55"/>
        <v>5.7209302325581406E-2</v>
      </c>
      <c r="AG58" s="118">
        <f t="shared" si="55"/>
        <v>5.7209302325581406E-2</v>
      </c>
      <c r="AH58" s="35" t="s">
        <v>64</v>
      </c>
    </row>
    <row r="59" spans="2:34" s="35" customFormat="1" ht="14.25" x14ac:dyDescent="0.2">
      <c r="C59" s="91"/>
      <c r="D59" s="91" t="s">
        <v>2</v>
      </c>
      <c r="E59" s="120">
        <v>5.7209302325581406E-2</v>
      </c>
      <c r="F59" s="35" t="s">
        <v>64</v>
      </c>
      <c r="H59" s="118">
        <f t="shared" si="56"/>
        <v>5.7209302325581406E-2</v>
      </c>
      <c r="I59" s="118">
        <f t="shared" si="55"/>
        <v>5.7209302325581406E-2</v>
      </c>
      <c r="J59" s="118">
        <f t="shared" si="55"/>
        <v>5.7209302325581406E-2</v>
      </c>
      <c r="K59" s="118">
        <f t="shared" si="55"/>
        <v>5.7209302325581406E-2</v>
      </c>
      <c r="L59" s="118">
        <f t="shared" si="55"/>
        <v>5.7209302325581406E-2</v>
      </c>
      <c r="M59" s="118">
        <f t="shared" si="55"/>
        <v>5.7209302325581406E-2</v>
      </c>
      <c r="N59" s="118">
        <f t="shared" si="55"/>
        <v>5.7209302325581406E-2</v>
      </c>
      <c r="O59" s="118">
        <f t="shared" si="55"/>
        <v>5.7209302325581406E-2</v>
      </c>
      <c r="P59" s="118">
        <f t="shared" si="55"/>
        <v>5.7209302325581406E-2</v>
      </c>
      <c r="Q59" s="118">
        <f t="shared" si="55"/>
        <v>5.7209302325581406E-2</v>
      </c>
      <c r="R59" s="118">
        <f t="shared" si="55"/>
        <v>5.7209302325581406E-2</v>
      </c>
      <c r="S59" s="118">
        <f t="shared" si="55"/>
        <v>5.7209302325581406E-2</v>
      </c>
      <c r="T59" s="118">
        <f t="shared" si="55"/>
        <v>5.7209302325581406E-2</v>
      </c>
      <c r="U59" s="118">
        <f t="shared" si="55"/>
        <v>5.7209302325581406E-2</v>
      </c>
      <c r="V59" s="118">
        <f t="shared" si="55"/>
        <v>5.7209302325581406E-2</v>
      </c>
      <c r="W59" s="118">
        <f t="shared" si="55"/>
        <v>5.7209302325581406E-2</v>
      </c>
      <c r="X59" s="118">
        <f t="shared" si="55"/>
        <v>5.7209302325581406E-2</v>
      </c>
      <c r="Y59" s="118">
        <f t="shared" si="55"/>
        <v>5.7209302325581406E-2</v>
      </c>
      <c r="Z59" s="118">
        <f t="shared" si="55"/>
        <v>5.7209302325581406E-2</v>
      </c>
      <c r="AA59" s="118">
        <f t="shared" si="55"/>
        <v>5.7209302325581406E-2</v>
      </c>
      <c r="AB59" s="118">
        <f t="shared" si="55"/>
        <v>5.7209302325581406E-2</v>
      </c>
      <c r="AC59" s="118">
        <f t="shared" si="55"/>
        <v>5.7209302325581406E-2</v>
      </c>
      <c r="AD59" s="118">
        <f t="shared" si="55"/>
        <v>5.7209302325581406E-2</v>
      </c>
      <c r="AE59" s="118">
        <f t="shared" si="55"/>
        <v>5.7209302325581406E-2</v>
      </c>
      <c r="AF59" s="118">
        <f t="shared" si="55"/>
        <v>5.7209302325581406E-2</v>
      </c>
      <c r="AG59" s="118">
        <f t="shared" si="55"/>
        <v>5.7209302325581406E-2</v>
      </c>
      <c r="AH59" s="35" t="s">
        <v>64</v>
      </c>
    </row>
    <row r="60" spans="2:34" s="35" customFormat="1" ht="14.25" x14ac:dyDescent="0.2">
      <c r="C60" s="91" t="s">
        <v>35</v>
      </c>
      <c r="D60" s="91" t="s">
        <v>129</v>
      </c>
      <c r="E60" s="120">
        <v>8.9709302325581414E-2</v>
      </c>
      <c r="F60" s="35" t="s">
        <v>64</v>
      </c>
      <c r="H60" s="118">
        <f t="shared" si="56"/>
        <v>8.9709302325581414E-2</v>
      </c>
      <c r="I60" s="118">
        <f t="shared" si="55"/>
        <v>8.9709302325581414E-2</v>
      </c>
      <c r="J60" s="118">
        <f t="shared" si="55"/>
        <v>8.9709302325581414E-2</v>
      </c>
      <c r="K60" s="118">
        <f t="shared" si="55"/>
        <v>8.9709302325581414E-2</v>
      </c>
      <c r="L60" s="118">
        <f t="shared" si="55"/>
        <v>8.9709302325581414E-2</v>
      </c>
      <c r="M60" s="118">
        <f t="shared" si="55"/>
        <v>8.9709302325581414E-2</v>
      </c>
      <c r="N60" s="118">
        <f t="shared" si="55"/>
        <v>8.9709302325581414E-2</v>
      </c>
      <c r="O60" s="118">
        <f t="shared" si="55"/>
        <v>8.9709302325581414E-2</v>
      </c>
      <c r="P60" s="118">
        <f t="shared" si="55"/>
        <v>8.9709302325581414E-2</v>
      </c>
      <c r="Q60" s="118">
        <f t="shared" si="55"/>
        <v>8.9709302325581414E-2</v>
      </c>
      <c r="R60" s="118">
        <f t="shared" si="55"/>
        <v>8.9709302325581414E-2</v>
      </c>
      <c r="S60" s="118">
        <f t="shared" si="55"/>
        <v>8.9709302325581414E-2</v>
      </c>
      <c r="T60" s="118">
        <f t="shared" si="55"/>
        <v>8.9709302325581414E-2</v>
      </c>
      <c r="U60" s="118">
        <f t="shared" si="55"/>
        <v>8.9709302325581414E-2</v>
      </c>
      <c r="V60" s="118">
        <f t="shared" si="55"/>
        <v>8.9709302325581414E-2</v>
      </c>
      <c r="W60" s="118">
        <f t="shared" si="55"/>
        <v>8.9709302325581414E-2</v>
      </c>
      <c r="X60" s="118">
        <f t="shared" si="55"/>
        <v>8.9709302325581414E-2</v>
      </c>
      <c r="Y60" s="118">
        <f t="shared" si="55"/>
        <v>8.9709302325581414E-2</v>
      </c>
      <c r="Z60" s="118">
        <f t="shared" si="55"/>
        <v>8.9709302325581414E-2</v>
      </c>
      <c r="AA60" s="118">
        <f t="shared" si="55"/>
        <v>8.9709302325581414E-2</v>
      </c>
      <c r="AB60" s="118">
        <f t="shared" si="55"/>
        <v>8.9709302325581414E-2</v>
      </c>
      <c r="AC60" s="118">
        <f t="shared" si="55"/>
        <v>8.9709302325581414E-2</v>
      </c>
      <c r="AD60" s="118">
        <f t="shared" si="55"/>
        <v>8.9709302325581414E-2</v>
      </c>
      <c r="AE60" s="118">
        <f t="shared" si="55"/>
        <v>8.9709302325581414E-2</v>
      </c>
      <c r="AF60" s="118">
        <f t="shared" si="55"/>
        <v>8.9709302325581414E-2</v>
      </c>
      <c r="AG60" s="118">
        <f t="shared" si="55"/>
        <v>8.9709302325581414E-2</v>
      </c>
      <c r="AH60" s="35" t="s">
        <v>64</v>
      </c>
    </row>
    <row r="61" spans="2:34" s="49" customFormat="1" x14ac:dyDescent="0.25">
      <c r="C61" s="91"/>
      <c r="D61" s="91" t="s">
        <v>130</v>
      </c>
      <c r="E61" s="120">
        <v>8.9709302325581414E-2</v>
      </c>
      <c r="F61" s="35" t="s">
        <v>64</v>
      </c>
      <c r="G61" s="35"/>
      <c r="H61" s="118">
        <f t="shared" si="56"/>
        <v>8.9709302325581414E-2</v>
      </c>
      <c r="I61" s="118">
        <f t="shared" si="55"/>
        <v>8.9709302325581414E-2</v>
      </c>
      <c r="J61" s="118">
        <f t="shared" si="55"/>
        <v>8.9709302325581414E-2</v>
      </c>
      <c r="K61" s="118">
        <f t="shared" si="55"/>
        <v>8.9709302325581414E-2</v>
      </c>
      <c r="L61" s="118">
        <f t="shared" si="55"/>
        <v>8.9709302325581414E-2</v>
      </c>
      <c r="M61" s="118">
        <f t="shared" si="55"/>
        <v>8.9709302325581414E-2</v>
      </c>
      <c r="N61" s="118">
        <f t="shared" si="55"/>
        <v>8.9709302325581414E-2</v>
      </c>
      <c r="O61" s="118">
        <f t="shared" si="55"/>
        <v>8.9709302325581414E-2</v>
      </c>
      <c r="P61" s="118">
        <f t="shared" si="55"/>
        <v>8.9709302325581414E-2</v>
      </c>
      <c r="Q61" s="118">
        <f t="shared" si="55"/>
        <v>8.9709302325581414E-2</v>
      </c>
      <c r="R61" s="118">
        <f t="shared" si="55"/>
        <v>8.9709302325581414E-2</v>
      </c>
      <c r="S61" s="118">
        <f t="shared" si="55"/>
        <v>8.9709302325581414E-2</v>
      </c>
      <c r="T61" s="118">
        <f t="shared" si="55"/>
        <v>8.9709302325581414E-2</v>
      </c>
      <c r="U61" s="118">
        <f t="shared" si="55"/>
        <v>8.9709302325581414E-2</v>
      </c>
      <c r="V61" s="118">
        <f t="shared" si="55"/>
        <v>8.9709302325581414E-2</v>
      </c>
      <c r="W61" s="118">
        <f t="shared" si="55"/>
        <v>8.9709302325581414E-2</v>
      </c>
      <c r="X61" s="118">
        <f t="shared" si="55"/>
        <v>8.9709302325581414E-2</v>
      </c>
      <c r="Y61" s="118">
        <f t="shared" si="55"/>
        <v>8.9709302325581414E-2</v>
      </c>
      <c r="Z61" s="118">
        <f t="shared" si="55"/>
        <v>8.9709302325581414E-2</v>
      </c>
      <c r="AA61" s="118">
        <f t="shared" si="55"/>
        <v>8.9709302325581414E-2</v>
      </c>
      <c r="AB61" s="118">
        <f t="shared" si="55"/>
        <v>8.9709302325581414E-2</v>
      </c>
      <c r="AC61" s="118">
        <f t="shared" si="55"/>
        <v>8.9709302325581414E-2</v>
      </c>
      <c r="AD61" s="118">
        <f t="shared" si="55"/>
        <v>8.9709302325581414E-2</v>
      </c>
      <c r="AE61" s="118">
        <f t="shared" si="55"/>
        <v>8.9709302325581414E-2</v>
      </c>
      <c r="AF61" s="118">
        <f t="shared" si="55"/>
        <v>8.9709302325581414E-2</v>
      </c>
      <c r="AG61" s="118">
        <f t="shared" si="55"/>
        <v>8.9709302325581414E-2</v>
      </c>
      <c r="AH61" s="35" t="s">
        <v>64</v>
      </c>
    </row>
    <row r="62" spans="2:34" s="49" customFormat="1" x14ac:dyDescent="0.25">
      <c r="C62" s="91"/>
      <c r="D62" s="91" t="s">
        <v>1</v>
      </c>
      <c r="E62" s="120">
        <v>0.11394350712796961</v>
      </c>
      <c r="F62" s="35" t="s">
        <v>64</v>
      </c>
      <c r="G62" s="35"/>
      <c r="H62" s="118">
        <f t="shared" si="56"/>
        <v>0.11394350712796961</v>
      </c>
      <c r="I62" s="118">
        <f t="shared" si="56"/>
        <v>0.11394350712796961</v>
      </c>
      <c r="J62" s="118">
        <f t="shared" si="56"/>
        <v>0.11394350712796961</v>
      </c>
      <c r="K62" s="118">
        <f t="shared" si="56"/>
        <v>0.11394350712796961</v>
      </c>
      <c r="L62" s="118">
        <f t="shared" si="56"/>
        <v>0.11394350712796961</v>
      </c>
      <c r="M62" s="118">
        <f t="shared" si="56"/>
        <v>0.11394350712796961</v>
      </c>
      <c r="N62" s="118">
        <f t="shared" si="56"/>
        <v>0.11394350712796961</v>
      </c>
      <c r="O62" s="118">
        <f t="shared" si="56"/>
        <v>0.11394350712796961</v>
      </c>
      <c r="P62" s="118">
        <f t="shared" si="56"/>
        <v>0.11394350712796961</v>
      </c>
      <c r="Q62" s="118">
        <f t="shared" si="56"/>
        <v>0.11394350712796961</v>
      </c>
      <c r="R62" s="118">
        <f t="shared" si="56"/>
        <v>0.11394350712796961</v>
      </c>
      <c r="S62" s="118">
        <f t="shared" si="56"/>
        <v>0.11394350712796961</v>
      </c>
      <c r="T62" s="118">
        <f t="shared" si="56"/>
        <v>0.11394350712796961</v>
      </c>
      <c r="U62" s="118">
        <f t="shared" si="56"/>
        <v>0.11394350712796961</v>
      </c>
      <c r="V62" s="118">
        <f t="shared" si="56"/>
        <v>0.11394350712796961</v>
      </c>
      <c r="W62" s="118">
        <f t="shared" si="56"/>
        <v>0.11394350712796961</v>
      </c>
      <c r="X62" s="118">
        <f t="shared" ref="X62:AC67" si="57">$E62</f>
        <v>0.11394350712796961</v>
      </c>
      <c r="Y62" s="118">
        <f t="shared" si="57"/>
        <v>0.11394350712796961</v>
      </c>
      <c r="Z62" s="118">
        <f t="shared" si="57"/>
        <v>0.11394350712796961</v>
      </c>
      <c r="AA62" s="118">
        <f t="shared" si="57"/>
        <v>0.11394350712796961</v>
      </c>
      <c r="AB62" s="118">
        <f t="shared" si="57"/>
        <v>0.11394350712796961</v>
      </c>
      <c r="AC62" s="118">
        <f t="shared" si="57"/>
        <v>0.11394350712796961</v>
      </c>
      <c r="AD62" s="118">
        <f t="shared" ref="AD62:AG67" si="58">$E62</f>
        <v>0.11394350712796961</v>
      </c>
      <c r="AE62" s="118">
        <f t="shared" si="58"/>
        <v>0.11394350712796961</v>
      </c>
      <c r="AF62" s="118">
        <f t="shared" si="58"/>
        <v>0.11394350712796961</v>
      </c>
      <c r="AG62" s="118">
        <f t="shared" si="58"/>
        <v>0.11394350712796961</v>
      </c>
      <c r="AH62" s="35" t="s">
        <v>64</v>
      </c>
    </row>
    <row r="63" spans="2:34" s="49" customFormat="1" x14ac:dyDescent="0.25">
      <c r="C63" s="91"/>
      <c r="D63" s="91" t="s">
        <v>2</v>
      </c>
      <c r="E63" s="120">
        <v>9.0125067818205493E-2</v>
      </c>
      <c r="F63" s="35" t="s">
        <v>64</v>
      </c>
      <c r="G63" s="35"/>
      <c r="H63" s="118">
        <f t="shared" si="56"/>
        <v>9.0125067818205493E-2</v>
      </c>
      <c r="I63" s="118">
        <f t="shared" si="56"/>
        <v>9.0125067818205493E-2</v>
      </c>
      <c r="J63" s="118">
        <f t="shared" si="56"/>
        <v>9.0125067818205493E-2</v>
      </c>
      <c r="K63" s="118">
        <f t="shared" si="56"/>
        <v>9.0125067818205493E-2</v>
      </c>
      <c r="L63" s="118">
        <f t="shared" si="56"/>
        <v>9.0125067818205493E-2</v>
      </c>
      <c r="M63" s="118">
        <f t="shared" si="56"/>
        <v>9.0125067818205493E-2</v>
      </c>
      <c r="N63" s="118">
        <f t="shared" si="56"/>
        <v>9.0125067818205493E-2</v>
      </c>
      <c r="O63" s="118">
        <f t="shared" si="56"/>
        <v>9.0125067818205493E-2</v>
      </c>
      <c r="P63" s="118">
        <f t="shared" si="56"/>
        <v>9.0125067818205493E-2</v>
      </c>
      <c r="Q63" s="118">
        <f t="shared" si="56"/>
        <v>9.0125067818205493E-2</v>
      </c>
      <c r="R63" s="118">
        <f t="shared" si="56"/>
        <v>9.0125067818205493E-2</v>
      </c>
      <c r="S63" s="118">
        <f t="shared" si="56"/>
        <v>9.0125067818205493E-2</v>
      </c>
      <c r="T63" s="118">
        <f t="shared" si="56"/>
        <v>9.0125067818205493E-2</v>
      </c>
      <c r="U63" s="118">
        <f t="shared" si="56"/>
        <v>9.0125067818205493E-2</v>
      </c>
      <c r="V63" s="118">
        <f t="shared" si="56"/>
        <v>9.0125067818205493E-2</v>
      </c>
      <c r="W63" s="118">
        <f t="shared" si="56"/>
        <v>9.0125067818205493E-2</v>
      </c>
      <c r="X63" s="118">
        <f t="shared" si="57"/>
        <v>9.0125067818205493E-2</v>
      </c>
      <c r="Y63" s="118">
        <f t="shared" si="57"/>
        <v>9.0125067818205493E-2</v>
      </c>
      <c r="Z63" s="118">
        <f t="shared" si="57"/>
        <v>9.0125067818205493E-2</v>
      </c>
      <c r="AA63" s="118">
        <f t="shared" si="57"/>
        <v>9.0125067818205493E-2</v>
      </c>
      <c r="AB63" s="118">
        <f t="shared" si="57"/>
        <v>9.0125067818205493E-2</v>
      </c>
      <c r="AC63" s="118">
        <f t="shared" si="57"/>
        <v>9.0125067818205493E-2</v>
      </c>
      <c r="AD63" s="118">
        <f t="shared" si="58"/>
        <v>9.0125067818205493E-2</v>
      </c>
      <c r="AE63" s="118">
        <f t="shared" si="58"/>
        <v>9.0125067818205493E-2</v>
      </c>
      <c r="AF63" s="118">
        <f t="shared" si="58"/>
        <v>9.0125067818205493E-2</v>
      </c>
      <c r="AG63" s="118">
        <f t="shared" si="58"/>
        <v>9.0125067818205493E-2</v>
      </c>
      <c r="AH63" s="35" t="s">
        <v>64</v>
      </c>
    </row>
    <row r="64" spans="2:34" s="49" customFormat="1" x14ac:dyDescent="0.25">
      <c r="C64" s="91" t="s">
        <v>36</v>
      </c>
      <c r="D64" s="91" t="s">
        <v>129</v>
      </c>
      <c r="E64" s="120">
        <v>9.7548093023255816E-2</v>
      </c>
      <c r="F64" s="35" t="s">
        <v>64</v>
      </c>
      <c r="G64" s="35"/>
      <c r="H64" s="118">
        <f t="shared" si="56"/>
        <v>9.7548093023255816E-2</v>
      </c>
      <c r="I64" s="118">
        <f t="shared" si="56"/>
        <v>9.7548093023255816E-2</v>
      </c>
      <c r="J64" s="118">
        <f t="shared" si="56"/>
        <v>9.7548093023255816E-2</v>
      </c>
      <c r="K64" s="118">
        <f t="shared" si="56"/>
        <v>9.7548093023255816E-2</v>
      </c>
      <c r="L64" s="118">
        <f t="shared" si="56"/>
        <v>9.7548093023255816E-2</v>
      </c>
      <c r="M64" s="118">
        <f t="shared" si="56"/>
        <v>9.7548093023255816E-2</v>
      </c>
      <c r="N64" s="118">
        <f t="shared" si="56"/>
        <v>9.7548093023255816E-2</v>
      </c>
      <c r="O64" s="118">
        <f t="shared" si="56"/>
        <v>9.7548093023255816E-2</v>
      </c>
      <c r="P64" s="118">
        <f t="shared" si="56"/>
        <v>9.7548093023255816E-2</v>
      </c>
      <c r="Q64" s="118">
        <f t="shared" si="56"/>
        <v>9.7548093023255816E-2</v>
      </c>
      <c r="R64" s="118">
        <f t="shared" si="56"/>
        <v>9.7548093023255816E-2</v>
      </c>
      <c r="S64" s="118">
        <f t="shared" si="56"/>
        <v>9.7548093023255816E-2</v>
      </c>
      <c r="T64" s="118">
        <f t="shared" si="56"/>
        <v>9.7548093023255816E-2</v>
      </c>
      <c r="U64" s="118">
        <f t="shared" si="56"/>
        <v>9.7548093023255816E-2</v>
      </c>
      <c r="V64" s="118">
        <f t="shared" si="56"/>
        <v>9.7548093023255816E-2</v>
      </c>
      <c r="W64" s="118">
        <f t="shared" si="56"/>
        <v>9.7548093023255816E-2</v>
      </c>
      <c r="X64" s="118">
        <f t="shared" si="57"/>
        <v>9.7548093023255816E-2</v>
      </c>
      <c r="Y64" s="118">
        <f t="shared" si="57"/>
        <v>9.7548093023255816E-2</v>
      </c>
      <c r="Z64" s="118">
        <f t="shared" si="57"/>
        <v>9.7548093023255816E-2</v>
      </c>
      <c r="AA64" s="118">
        <f t="shared" si="57"/>
        <v>9.7548093023255816E-2</v>
      </c>
      <c r="AB64" s="118">
        <f t="shared" si="57"/>
        <v>9.7548093023255816E-2</v>
      </c>
      <c r="AC64" s="118">
        <f t="shared" si="57"/>
        <v>9.7548093023255816E-2</v>
      </c>
      <c r="AD64" s="118">
        <f t="shared" si="58"/>
        <v>9.7548093023255816E-2</v>
      </c>
      <c r="AE64" s="118">
        <f t="shared" si="58"/>
        <v>9.7548093023255816E-2</v>
      </c>
      <c r="AF64" s="118">
        <f t="shared" si="58"/>
        <v>9.7548093023255816E-2</v>
      </c>
      <c r="AG64" s="118">
        <f t="shared" si="58"/>
        <v>9.7548093023255816E-2</v>
      </c>
      <c r="AH64" s="35" t="s">
        <v>64</v>
      </c>
    </row>
    <row r="65" spans="2:34" s="49" customFormat="1" x14ac:dyDescent="0.25">
      <c r="C65" s="91"/>
      <c r="D65" s="91" t="s">
        <v>130</v>
      </c>
      <c r="E65" s="120">
        <v>9.7548093023255816E-2</v>
      </c>
      <c r="F65" s="35" t="s">
        <v>64</v>
      </c>
      <c r="G65" s="35"/>
      <c r="H65" s="118">
        <f t="shared" si="56"/>
        <v>9.7548093023255816E-2</v>
      </c>
      <c r="I65" s="118">
        <f t="shared" si="56"/>
        <v>9.7548093023255816E-2</v>
      </c>
      <c r="J65" s="118">
        <f t="shared" si="56"/>
        <v>9.7548093023255816E-2</v>
      </c>
      <c r="K65" s="118">
        <f t="shared" si="56"/>
        <v>9.7548093023255816E-2</v>
      </c>
      <c r="L65" s="118">
        <f t="shared" si="56"/>
        <v>9.7548093023255816E-2</v>
      </c>
      <c r="M65" s="118">
        <f t="shared" si="56"/>
        <v>9.7548093023255816E-2</v>
      </c>
      <c r="N65" s="118">
        <f t="shared" si="56"/>
        <v>9.7548093023255816E-2</v>
      </c>
      <c r="O65" s="118">
        <f t="shared" si="56"/>
        <v>9.7548093023255816E-2</v>
      </c>
      <c r="P65" s="118">
        <f t="shared" si="56"/>
        <v>9.7548093023255816E-2</v>
      </c>
      <c r="Q65" s="118">
        <f t="shared" si="56"/>
        <v>9.7548093023255816E-2</v>
      </c>
      <c r="R65" s="118">
        <f t="shared" si="56"/>
        <v>9.7548093023255816E-2</v>
      </c>
      <c r="S65" s="118">
        <f t="shared" si="56"/>
        <v>9.7548093023255816E-2</v>
      </c>
      <c r="T65" s="118">
        <f t="shared" si="56"/>
        <v>9.7548093023255816E-2</v>
      </c>
      <c r="U65" s="118">
        <f t="shared" si="56"/>
        <v>9.7548093023255816E-2</v>
      </c>
      <c r="V65" s="118">
        <f t="shared" si="56"/>
        <v>9.7548093023255816E-2</v>
      </c>
      <c r="W65" s="118">
        <f t="shared" si="56"/>
        <v>9.7548093023255816E-2</v>
      </c>
      <c r="X65" s="118">
        <f t="shared" si="57"/>
        <v>9.7548093023255816E-2</v>
      </c>
      <c r="Y65" s="118">
        <f t="shared" si="57"/>
        <v>9.7548093023255816E-2</v>
      </c>
      <c r="Z65" s="118">
        <f t="shared" si="57"/>
        <v>9.7548093023255816E-2</v>
      </c>
      <c r="AA65" s="118">
        <f t="shared" si="57"/>
        <v>9.7548093023255816E-2</v>
      </c>
      <c r="AB65" s="118">
        <f t="shared" si="57"/>
        <v>9.7548093023255816E-2</v>
      </c>
      <c r="AC65" s="118">
        <f t="shared" si="57"/>
        <v>9.7548093023255816E-2</v>
      </c>
      <c r="AD65" s="118">
        <f t="shared" si="58"/>
        <v>9.7548093023255816E-2</v>
      </c>
      <c r="AE65" s="118">
        <f t="shared" si="58"/>
        <v>9.7548093023255816E-2</v>
      </c>
      <c r="AF65" s="118">
        <f t="shared" si="58"/>
        <v>9.7548093023255816E-2</v>
      </c>
      <c r="AG65" s="118">
        <f t="shared" si="58"/>
        <v>9.7548093023255816E-2</v>
      </c>
      <c r="AH65" s="35" t="s">
        <v>64</v>
      </c>
    </row>
    <row r="66" spans="2:34" s="49" customFormat="1" x14ac:dyDescent="0.25">
      <c r="C66" s="121"/>
      <c r="D66" s="91" t="s">
        <v>1</v>
      </c>
      <c r="E66" s="120">
        <v>0.14831457008535889</v>
      </c>
      <c r="F66" s="35" t="s">
        <v>64</v>
      </c>
      <c r="G66" s="35"/>
      <c r="H66" s="118">
        <f t="shared" si="56"/>
        <v>0.14831457008535889</v>
      </c>
      <c r="I66" s="118">
        <f t="shared" si="56"/>
        <v>0.14831457008535889</v>
      </c>
      <c r="J66" s="118">
        <f t="shared" si="56"/>
        <v>0.14831457008535889</v>
      </c>
      <c r="K66" s="118">
        <f t="shared" si="56"/>
        <v>0.14831457008535889</v>
      </c>
      <c r="L66" s="118">
        <f t="shared" si="56"/>
        <v>0.14831457008535889</v>
      </c>
      <c r="M66" s="118">
        <f t="shared" si="56"/>
        <v>0.14831457008535889</v>
      </c>
      <c r="N66" s="118">
        <f t="shared" si="56"/>
        <v>0.14831457008535889</v>
      </c>
      <c r="O66" s="118">
        <f t="shared" si="56"/>
        <v>0.14831457008535889</v>
      </c>
      <c r="P66" s="118">
        <f t="shared" si="56"/>
        <v>0.14831457008535889</v>
      </c>
      <c r="Q66" s="118">
        <f t="shared" si="56"/>
        <v>0.14831457008535889</v>
      </c>
      <c r="R66" s="118">
        <f t="shared" si="56"/>
        <v>0.14831457008535889</v>
      </c>
      <c r="S66" s="118">
        <f t="shared" si="56"/>
        <v>0.14831457008535889</v>
      </c>
      <c r="T66" s="118">
        <f t="shared" si="56"/>
        <v>0.14831457008535889</v>
      </c>
      <c r="U66" s="118">
        <f t="shared" si="56"/>
        <v>0.14831457008535889</v>
      </c>
      <c r="V66" s="118">
        <f t="shared" si="56"/>
        <v>0.14831457008535889</v>
      </c>
      <c r="W66" s="118">
        <f t="shared" si="56"/>
        <v>0.14831457008535889</v>
      </c>
      <c r="X66" s="118">
        <f t="shared" si="57"/>
        <v>0.14831457008535889</v>
      </c>
      <c r="Y66" s="118">
        <f t="shared" si="57"/>
        <v>0.14831457008535889</v>
      </c>
      <c r="Z66" s="118">
        <f t="shared" si="57"/>
        <v>0.14831457008535889</v>
      </c>
      <c r="AA66" s="118">
        <f t="shared" si="57"/>
        <v>0.14831457008535889</v>
      </c>
      <c r="AB66" s="118">
        <f t="shared" si="57"/>
        <v>0.14831457008535889</v>
      </c>
      <c r="AC66" s="118">
        <f t="shared" si="57"/>
        <v>0.14831457008535889</v>
      </c>
      <c r="AD66" s="118">
        <f t="shared" si="58"/>
        <v>0.14831457008535889</v>
      </c>
      <c r="AE66" s="118">
        <f t="shared" si="58"/>
        <v>0.14831457008535889</v>
      </c>
      <c r="AF66" s="118">
        <f t="shared" si="58"/>
        <v>0.14831457008535889</v>
      </c>
      <c r="AG66" s="118">
        <f t="shared" si="58"/>
        <v>0.14831457008535889</v>
      </c>
      <c r="AH66" s="35" t="s">
        <v>64</v>
      </c>
    </row>
    <row r="67" spans="2:34" s="49" customFormat="1" x14ac:dyDescent="0.25">
      <c r="C67" s="121"/>
      <c r="D67" s="91" t="s">
        <v>2</v>
      </c>
      <c r="E67" s="120">
        <v>0.10030842164388876</v>
      </c>
      <c r="F67" s="35" t="s">
        <v>64</v>
      </c>
      <c r="G67" s="35"/>
      <c r="H67" s="118">
        <f t="shared" si="56"/>
        <v>0.10030842164388876</v>
      </c>
      <c r="I67" s="118">
        <f t="shared" si="56"/>
        <v>0.10030842164388876</v>
      </c>
      <c r="J67" s="118">
        <f t="shared" si="56"/>
        <v>0.10030842164388876</v>
      </c>
      <c r="K67" s="118">
        <f t="shared" si="56"/>
        <v>0.10030842164388876</v>
      </c>
      <c r="L67" s="118">
        <f t="shared" si="56"/>
        <v>0.10030842164388876</v>
      </c>
      <c r="M67" s="118">
        <f t="shared" si="56"/>
        <v>0.10030842164388876</v>
      </c>
      <c r="N67" s="118">
        <f t="shared" si="56"/>
        <v>0.10030842164388876</v>
      </c>
      <c r="O67" s="118">
        <f t="shared" si="56"/>
        <v>0.10030842164388876</v>
      </c>
      <c r="P67" s="118">
        <f t="shared" si="56"/>
        <v>0.10030842164388876</v>
      </c>
      <c r="Q67" s="118">
        <f t="shared" si="56"/>
        <v>0.10030842164388876</v>
      </c>
      <c r="R67" s="118">
        <f t="shared" si="56"/>
        <v>0.10030842164388876</v>
      </c>
      <c r="S67" s="118">
        <f t="shared" si="56"/>
        <v>0.10030842164388876</v>
      </c>
      <c r="T67" s="118">
        <f t="shared" si="56"/>
        <v>0.10030842164388876</v>
      </c>
      <c r="U67" s="118">
        <f t="shared" si="56"/>
        <v>0.10030842164388876</v>
      </c>
      <c r="V67" s="118">
        <f t="shared" si="56"/>
        <v>0.10030842164388876</v>
      </c>
      <c r="W67" s="118">
        <f t="shared" si="56"/>
        <v>0.10030842164388876</v>
      </c>
      <c r="X67" s="118">
        <f t="shared" si="57"/>
        <v>0.10030842164388876</v>
      </c>
      <c r="Y67" s="118">
        <f t="shared" si="57"/>
        <v>0.10030842164388876</v>
      </c>
      <c r="Z67" s="118">
        <f t="shared" si="57"/>
        <v>0.10030842164388876</v>
      </c>
      <c r="AA67" s="118">
        <f t="shared" si="57"/>
        <v>0.10030842164388876</v>
      </c>
      <c r="AB67" s="118">
        <f t="shared" si="57"/>
        <v>0.10030842164388876</v>
      </c>
      <c r="AC67" s="118">
        <f t="shared" si="57"/>
        <v>0.10030842164388876</v>
      </c>
      <c r="AD67" s="118">
        <f t="shared" si="58"/>
        <v>0.10030842164388876</v>
      </c>
      <c r="AE67" s="118">
        <f t="shared" si="58"/>
        <v>0.10030842164388876</v>
      </c>
      <c r="AF67" s="118">
        <f t="shared" si="58"/>
        <v>0.10030842164388876</v>
      </c>
      <c r="AG67" s="118">
        <f t="shared" si="58"/>
        <v>0.10030842164388876</v>
      </c>
      <c r="AH67" s="35" t="s">
        <v>64</v>
      </c>
    </row>
    <row r="68" spans="2:34" s="49" customFormat="1" x14ac:dyDescent="0.25">
      <c r="C68" s="4"/>
      <c r="D68" s="6"/>
      <c r="E68" s="35"/>
      <c r="F68" s="35"/>
      <c r="G68" s="35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51"/>
    </row>
    <row r="69" spans="2:34" s="49" customFormat="1" x14ac:dyDescent="0.25">
      <c r="C69" s="4"/>
      <c r="D69" s="6"/>
      <c r="E69" s="35"/>
      <c r="F69" s="35"/>
      <c r="G69" s="35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51"/>
    </row>
    <row r="70" spans="2:34" s="6" customFormat="1" ht="14.25" x14ac:dyDescent="0.2">
      <c r="B70" s="19">
        <v>4</v>
      </c>
      <c r="C70" s="19" t="s">
        <v>6</v>
      </c>
      <c r="D70" s="19"/>
      <c r="E70" s="19"/>
      <c r="F70" s="19"/>
      <c r="G70" s="19"/>
      <c r="H70" s="19"/>
      <c r="I70" s="2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2:34" s="49" customFormat="1" x14ac:dyDescent="0.25">
      <c r="C71" s="4"/>
      <c r="D71" s="6"/>
      <c r="E71" s="35"/>
      <c r="F71" s="35"/>
      <c r="G71" s="35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51"/>
    </row>
    <row r="72" spans="2:34" s="49" customFormat="1" x14ac:dyDescent="0.25">
      <c r="C72" s="4"/>
      <c r="D72" s="6"/>
      <c r="E72" s="35" t="s">
        <v>65</v>
      </c>
      <c r="F72" s="6"/>
      <c r="G72" s="6"/>
      <c r="H72" s="6" t="s">
        <v>170</v>
      </c>
      <c r="I72" s="6"/>
      <c r="J72" s="6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51"/>
    </row>
    <row r="73" spans="2:34" s="49" customFormat="1" x14ac:dyDescent="0.25">
      <c r="C73" s="6"/>
      <c r="D73" s="4"/>
      <c r="E73" s="111">
        <v>2020</v>
      </c>
      <c r="F73" s="50"/>
      <c r="G73" s="50"/>
      <c r="H73" s="112">
        <v>2020</v>
      </c>
      <c r="I73" s="112">
        <f>H73+1</f>
        <v>2021</v>
      </c>
      <c r="J73" s="112">
        <f t="shared" ref="J73" si="59">I73+1</f>
        <v>2022</v>
      </c>
      <c r="K73" s="112">
        <f t="shared" ref="K73" si="60">J73+1</f>
        <v>2023</v>
      </c>
      <c r="L73" s="112">
        <f t="shared" ref="L73" si="61">K73+1</f>
        <v>2024</v>
      </c>
      <c r="M73" s="112">
        <f t="shared" ref="M73" si="62">L73+1</f>
        <v>2025</v>
      </c>
      <c r="N73" s="112">
        <f t="shared" ref="N73" si="63">M73+1</f>
        <v>2026</v>
      </c>
      <c r="O73" s="112">
        <f t="shared" ref="O73" si="64">N73+1</f>
        <v>2027</v>
      </c>
      <c r="P73" s="112">
        <f t="shared" ref="P73" si="65">O73+1</f>
        <v>2028</v>
      </c>
      <c r="Q73" s="112">
        <f t="shared" ref="Q73" si="66">P73+1</f>
        <v>2029</v>
      </c>
      <c r="R73" s="112">
        <f t="shared" ref="R73" si="67">Q73+1</f>
        <v>2030</v>
      </c>
      <c r="S73" s="112">
        <f t="shared" ref="S73" si="68">R73+1</f>
        <v>2031</v>
      </c>
      <c r="T73" s="112">
        <f t="shared" ref="T73" si="69">S73+1</f>
        <v>2032</v>
      </c>
      <c r="U73" s="112">
        <f t="shared" ref="U73" si="70">T73+1</f>
        <v>2033</v>
      </c>
      <c r="V73" s="112">
        <f>U73+1</f>
        <v>2034</v>
      </c>
      <c r="W73" s="112">
        <f t="shared" ref="W73" si="71">V73+1</f>
        <v>2035</v>
      </c>
      <c r="X73" s="112">
        <f t="shared" ref="X73" si="72">W73+1</f>
        <v>2036</v>
      </c>
      <c r="Y73" s="112">
        <f t="shared" ref="Y73" si="73">X73+1</f>
        <v>2037</v>
      </c>
      <c r="Z73" s="112">
        <f t="shared" ref="Z73" si="74">Y73+1</f>
        <v>2038</v>
      </c>
      <c r="AA73" s="112">
        <f t="shared" ref="AA73" si="75">Z73+1</f>
        <v>2039</v>
      </c>
      <c r="AB73" s="112">
        <f t="shared" ref="AB73" si="76">AA73+1</f>
        <v>2040</v>
      </c>
      <c r="AC73" s="112">
        <f t="shared" ref="AC73" si="77">AB73+1</f>
        <v>2041</v>
      </c>
      <c r="AD73" s="112">
        <f t="shared" ref="AD73" si="78">AC73+1</f>
        <v>2042</v>
      </c>
      <c r="AE73" s="112">
        <f t="shared" ref="AE73" si="79">AD73+1</f>
        <v>2043</v>
      </c>
      <c r="AF73" s="112">
        <f t="shared" ref="AF73" si="80">AE73+1</f>
        <v>2044</v>
      </c>
      <c r="AG73" s="112">
        <f t="shared" ref="AG73" si="81">AF73+1</f>
        <v>2045</v>
      </c>
      <c r="AH73" s="51"/>
    </row>
    <row r="74" spans="2:34" s="49" customFormat="1" x14ac:dyDescent="0.25">
      <c r="C74" s="91" t="s">
        <v>22</v>
      </c>
      <c r="D74" s="91" t="s">
        <v>129</v>
      </c>
      <c r="E74" s="120">
        <v>1.6007618626382451E-2</v>
      </c>
      <c r="F74" s="35" t="s">
        <v>64</v>
      </c>
      <c r="G74" s="35"/>
      <c r="H74" s="118">
        <f>$E74</f>
        <v>1.6007618626382451E-2</v>
      </c>
      <c r="I74" s="118">
        <f t="shared" ref="I74:AG79" si="82">$E74</f>
        <v>1.6007618626382451E-2</v>
      </c>
      <c r="J74" s="118">
        <f t="shared" si="82"/>
        <v>1.6007618626382451E-2</v>
      </c>
      <c r="K74" s="118">
        <f t="shared" si="82"/>
        <v>1.6007618626382451E-2</v>
      </c>
      <c r="L74" s="118">
        <f t="shared" si="82"/>
        <v>1.6007618626382451E-2</v>
      </c>
      <c r="M74" s="118">
        <f t="shared" si="82"/>
        <v>1.6007618626382451E-2</v>
      </c>
      <c r="N74" s="118">
        <f t="shared" si="82"/>
        <v>1.6007618626382451E-2</v>
      </c>
      <c r="O74" s="118">
        <f t="shared" si="82"/>
        <v>1.6007618626382451E-2</v>
      </c>
      <c r="P74" s="118">
        <f t="shared" si="82"/>
        <v>1.6007618626382451E-2</v>
      </c>
      <c r="Q74" s="118">
        <f t="shared" si="82"/>
        <v>1.6007618626382451E-2</v>
      </c>
      <c r="R74" s="118">
        <f t="shared" si="82"/>
        <v>1.6007618626382451E-2</v>
      </c>
      <c r="S74" s="118">
        <f t="shared" si="82"/>
        <v>1.6007618626382451E-2</v>
      </c>
      <c r="T74" s="118">
        <f t="shared" si="82"/>
        <v>1.6007618626382451E-2</v>
      </c>
      <c r="U74" s="118">
        <f t="shared" si="82"/>
        <v>1.6007618626382451E-2</v>
      </c>
      <c r="V74" s="118">
        <f t="shared" si="82"/>
        <v>1.6007618626382451E-2</v>
      </c>
      <c r="W74" s="118">
        <f t="shared" si="82"/>
        <v>1.6007618626382451E-2</v>
      </c>
      <c r="X74" s="118">
        <f t="shared" si="82"/>
        <v>1.6007618626382451E-2</v>
      </c>
      <c r="Y74" s="118">
        <f t="shared" si="82"/>
        <v>1.6007618626382451E-2</v>
      </c>
      <c r="Z74" s="118">
        <f t="shared" si="82"/>
        <v>1.6007618626382451E-2</v>
      </c>
      <c r="AA74" s="118">
        <f t="shared" si="82"/>
        <v>1.6007618626382451E-2</v>
      </c>
      <c r="AB74" s="118">
        <f t="shared" si="82"/>
        <v>1.6007618626382451E-2</v>
      </c>
      <c r="AC74" s="118">
        <f t="shared" si="82"/>
        <v>1.6007618626382451E-2</v>
      </c>
      <c r="AD74" s="118">
        <f t="shared" si="82"/>
        <v>1.6007618626382451E-2</v>
      </c>
      <c r="AE74" s="118">
        <f t="shared" si="82"/>
        <v>1.6007618626382451E-2</v>
      </c>
      <c r="AF74" s="118">
        <f t="shared" si="82"/>
        <v>1.6007618626382451E-2</v>
      </c>
      <c r="AG74" s="118">
        <f t="shared" si="82"/>
        <v>1.6007618626382451E-2</v>
      </c>
      <c r="AH74" s="35" t="s">
        <v>64</v>
      </c>
    </row>
    <row r="75" spans="2:34" s="49" customFormat="1" x14ac:dyDescent="0.25">
      <c r="C75" s="91"/>
      <c r="D75" s="91" t="s">
        <v>130</v>
      </c>
      <c r="E75" s="120">
        <v>1.6007618626382451E-2</v>
      </c>
      <c r="F75" s="35" t="s">
        <v>64</v>
      </c>
      <c r="G75" s="35"/>
      <c r="H75" s="118">
        <f t="shared" ref="H75:W85" si="83">$E75</f>
        <v>1.6007618626382451E-2</v>
      </c>
      <c r="I75" s="118">
        <f t="shared" si="82"/>
        <v>1.6007618626382451E-2</v>
      </c>
      <c r="J75" s="118">
        <f t="shared" si="82"/>
        <v>1.6007618626382451E-2</v>
      </c>
      <c r="K75" s="118">
        <f t="shared" si="82"/>
        <v>1.6007618626382451E-2</v>
      </c>
      <c r="L75" s="118">
        <f t="shared" si="82"/>
        <v>1.6007618626382451E-2</v>
      </c>
      <c r="M75" s="118">
        <f t="shared" si="82"/>
        <v>1.6007618626382451E-2</v>
      </c>
      <c r="N75" s="118">
        <f t="shared" si="82"/>
        <v>1.6007618626382451E-2</v>
      </c>
      <c r="O75" s="118">
        <f t="shared" si="82"/>
        <v>1.6007618626382451E-2</v>
      </c>
      <c r="P75" s="118">
        <f t="shared" si="82"/>
        <v>1.6007618626382451E-2</v>
      </c>
      <c r="Q75" s="118">
        <f t="shared" si="82"/>
        <v>1.6007618626382451E-2</v>
      </c>
      <c r="R75" s="118">
        <f t="shared" si="82"/>
        <v>1.6007618626382451E-2</v>
      </c>
      <c r="S75" s="118">
        <f t="shared" si="82"/>
        <v>1.6007618626382451E-2</v>
      </c>
      <c r="T75" s="118">
        <f t="shared" si="82"/>
        <v>1.6007618626382451E-2</v>
      </c>
      <c r="U75" s="118">
        <f t="shared" si="82"/>
        <v>1.6007618626382451E-2</v>
      </c>
      <c r="V75" s="118">
        <f t="shared" si="82"/>
        <v>1.6007618626382451E-2</v>
      </c>
      <c r="W75" s="118">
        <f t="shared" si="82"/>
        <v>1.6007618626382451E-2</v>
      </c>
      <c r="X75" s="118">
        <f t="shared" si="82"/>
        <v>1.6007618626382451E-2</v>
      </c>
      <c r="Y75" s="118">
        <f t="shared" si="82"/>
        <v>1.6007618626382451E-2</v>
      </c>
      <c r="Z75" s="118">
        <f t="shared" si="82"/>
        <v>1.6007618626382451E-2</v>
      </c>
      <c r="AA75" s="118">
        <f t="shared" si="82"/>
        <v>1.6007618626382451E-2</v>
      </c>
      <c r="AB75" s="118">
        <f t="shared" si="82"/>
        <v>1.6007618626382451E-2</v>
      </c>
      <c r="AC75" s="118">
        <f t="shared" si="82"/>
        <v>1.6007618626382451E-2</v>
      </c>
      <c r="AD75" s="118">
        <f t="shared" si="82"/>
        <v>1.6007618626382451E-2</v>
      </c>
      <c r="AE75" s="118">
        <f t="shared" si="82"/>
        <v>1.6007618626382451E-2</v>
      </c>
      <c r="AF75" s="118">
        <f t="shared" si="82"/>
        <v>1.6007618626382451E-2</v>
      </c>
      <c r="AG75" s="118">
        <f t="shared" si="82"/>
        <v>1.6007618626382451E-2</v>
      </c>
      <c r="AH75" s="35" t="s">
        <v>64</v>
      </c>
    </row>
    <row r="76" spans="2:34" s="49" customFormat="1" x14ac:dyDescent="0.25">
      <c r="C76" s="91"/>
      <c r="D76" s="91" t="s">
        <v>1</v>
      </c>
      <c r="E76" s="120">
        <v>1.6007618626382451E-2</v>
      </c>
      <c r="F76" s="35" t="s">
        <v>64</v>
      </c>
      <c r="G76" s="35"/>
      <c r="H76" s="118">
        <f t="shared" si="83"/>
        <v>1.6007618626382451E-2</v>
      </c>
      <c r="I76" s="118">
        <f t="shared" si="82"/>
        <v>1.6007618626382451E-2</v>
      </c>
      <c r="J76" s="118">
        <f t="shared" si="82"/>
        <v>1.6007618626382451E-2</v>
      </c>
      <c r="K76" s="118">
        <f t="shared" si="82"/>
        <v>1.6007618626382451E-2</v>
      </c>
      <c r="L76" s="118">
        <f t="shared" si="82"/>
        <v>1.6007618626382451E-2</v>
      </c>
      <c r="M76" s="118">
        <f t="shared" si="82"/>
        <v>1.6007618626382451E-2</v>
      </c>
      <c r="N76" s="118">
        <f t="shared" si="82"/>
        <v>1.6007618626382451E-2</v>
      </c>
      <c r="O76" s="118">
        <f t="shared" si="82"/>
        <v>1.6007618626382451E-2</v>
      </c>
      <c r="P76" s="118">
        <f t="shared" si="82"/>
        <v>1.6007618626382451E-2</v>
      </c>
      <c r="Q76" s="118">
        <f t="shared" si="82"/>
        <v>1.6007618626382451E-2</v>
      </c>
      <c r="R76" s="118">
        <f t="shared" si="82"/>
        <v>1.6007618626382451E-2</v>
      </c>
      <c r="S76" s="118">
        <f t="shared" si="82"/>
        <v>1.6007618626382451E-2</v>
      </c>
      <c r="T76" s="118">
        <f t="shared" si="82"/>
        <v>1.6007618626382451E-2</v>
      </c>
      <c r="U76" s="118">
        <f t="shared" si="82"/>
        <v>1.6007618626382451E-2</v>
      </c>
      <c r="V76" s="118">
        <f t="shared" si="82"/>
        <v>1.6007618626382451E-2</v>
      </c>
      <c r="W76" s="118">
        <f t="shared" si="82"/>
        <v>1.6007618626382451E-2</v>
      </c>
      <c r="X76" s="118">
        <f t="shared" si="82"/>
        <v>1.6007618626382451E-2</v>
      </c>
      <c r="Y76" s="118">
        <f t="shared" si="82"/>
        <v>1.6007618626382451E-2</v>
      </c>
      <c r="Z76" s="118">
        <f t="shared" si="82"/>
        <v>1.6007618626382451E-2</v>
      </c>
      <c r="AA76" s="118">
        <f t="shared" si="82"/>
        <v>1.6007618626382451E-2</v>
      </c>
      <c r="AB76" s="118">
        <f t="shared" si="82"/>
        <v>1.6007618626382451E-2</v>
      </c>
      <c r="AC76" s="118">
        <f t="shared" si="82"/>
        <v>1.6007618626382451E-2</v>
      </c>
      <c r="AD76" s="118">
        <f t="shared" si="82"/>
        <v>1.6007618626382451E-2</v>
      </c>
      <c r="AE76" s="118">
        <f t="shared" si="82"/>
        <v>1.6007618626382451E-2</v>
      </c>
      <c r="AF76" s="118">
        <f t="shared" si="82"/>
        <v>1.6007618626382451E-2</v>
      </c>
      <c r="AG76" s="118">
        <f t="shared" si="82"/>
        <v>1.6007618626382451E-2</v>
      </c>
      <c r="AH76" s="35" t="s">
        <v>64</v>
      </c>
    </row>
    <row r="77" spans="2:34" s="49" customFormat="1" x14ac:dyDescent="0.25">
      <c r="C77" s="91"/>
      <c r="D77" s="91" t="s">
        <v>2</v>
      </c>
      <c r="E77" s="120">
        <v>1.6007618626382451E-2</v>
      </c>
      <c r="F77" s="35" t="s">
        <v>64</v>
      </c>
      <c r="G77" s="35"/>
      <c r="H77" s="118">
        <f t="shared" si="83"/>
        <v>1.6007618626382451E-2</v>
      </c>
      <c r="I77" s="118">
        <f t="shared" si="82"/>
        <v>1.6007618626382451E-2</v>
      </c>
      <c r="J77" s="118">
        <f t="shared" si="82"/>
        <v>1.6007618626382451E-2</v>
      </c>
      <c r="K77" s="118">
        <f t="shared" si="82"/>
        <v>1.6007618626382451E-2</v>
      </c>
      <c r="L77" s="118">
        <f t="shared" si="82"/>
        <v>1.6007618626382451E-2</v>
      </c>
      <c r="M77" s="118">
        <f t="shared" si="82"/>
        <v>1.6007618626382451E-2</v>
      </c>
      <c r="N77" s="118">
        <f t="shared" si="82"/>
        <v>1.6007618626382451E-2</v>
      </c>
      <c r="O77" s="118">
        <f t="shared" si="82"/>
        <v>1.6007618626382451E-2</v>
      </c>
      <c r="P77" s="118">
        <f t="shared" si="82"/>
        <v>1.6007618626382451E-2</v>
      </c>
      <c r="Q77" s="118">
        <f t="shared" si="82"/>
        <v>1.6007618626382451E-2</v>
      </c>
      <c r="R77" s="118">
        <f t="shared" si="82"/>
        <v>1.6007618626382451E-2</v>
      </c>
      <c r="S77" s="118">
        <f t="shared" si="82"/>
        <v>1.6007618626382451E-2</v>
      </c>
      <c r="T77" s="118">
        <f t="shared" si="82"/>
        <v>1.6007618626382451E-2</v>
      </c>
      <c r="U77" s="118">
        <f t="shared" si="82"/>
        <v>1.6007618626382451E-2</v>
      </c>
      <c r="V77" s="118">
        <f t="shared" si="82"/>
        <v>1.6007618626382451E-2</v>
      </c>
      <c r="W77" s="118">
        <f t="shared" si="82"/>
        <v>1.6007618626382451E-2</v>
      </c>
      <c r="X77" s="118">
        <f t="shared" si="82"/>
        <v>1.6007618626382451E-2</v>
      </c>
      <c r="Y77" s="118">
        <f t="shared" si="82"/>
        <v>1.6007618626382451E-2</v>
      </c>
      <c r="Z77" s="118">
        <f t="shared" si="82"/>
        <v>1.6007618626382451E-2</v>
      </c>
      <c r="AA77" s="118">
        <f t="shared" si="82"/>
        <v>1.6007618626382451E-2</v>
      </c>
      <c r="AB77" s="118">
        <f t="shared" si="82"/>
        <v>1.6007618626382451E-2</v>
      </c>
      <c r="AC77" s="118">
        <f t="shared" si="82"/>
        <v>1.6007618626382451E-2</v>
      </c>
      <c r="AD77" s="118">
        <f t="shared" si="82"/>
        <v>1.6007618626382451E-2</v>
      </c>
      <c r="AE77" s="118">
        <f t="shared" si="82"/>
        <v>1.6007618626382451E-2</v>
      </c>
      <c r="AF77" s="118">
        <f t="shared" si="82"/>
        <v>1.6007618626382451E-2</v>
      </c>
      <c r="AG77" s="118">
        <f t="shared" si="82"/>
        <v>1.6007618626382451E-2</v>
      </c>
      <c r="AH77" s="35" t="s">
        <v>64</v>
      </c>
    </row>
    <row r="78" spans="2:34" s="49" customFormat="1" x14ac:dyDescent="0.25">
      <c r="C78" s="91" t="s">
        <v>35</v>
      </c>
      <c r="D78" s="91" t="s">
        <v>129</v>
      </c>
      <c r="E78" s="120">
        <v>2.647058064890696E-2</v>
      </c>
      <c r="F78" s="35" t="s">
        <v>64</v>
      </c>
      <c r="G78" s="35"/>
      <c r="H78" s="118">
        <f t="shared" si="83"/>
        <v>2.647058064890696E-2</v>
      </c>
      <c r="I78" s="118">
        <f t="shared" si="82"/>
        <v>2.647058064890696E-2</v>
      </c>
      <c r="J78" s="118">
        <f t="shared" si="82"/>
        <v>2.647058064890696E-2</v>
      </c>
      <c r="K78" s="118">
        <f t="shared" si="82"/>
        <v>2.647058064890696E-2</v>
      </c>
      <c r="L78" s="118">
        <f t="shared" si="82"/>
        <v>2.647058064890696E-2</v>
      </c>
      <c r="M78" s="118">
        <f t="shared" si="82"/>
        <v>2.647058064890696E-2</v>
      </c>
      <c r="N78" s="118">
        <f t="shared" si="82"/>
        <v>2.647058064890696E-2</v>
      </c>
      <c r="O78" s="118">
        <f t="shared" si="82"/>
        <v>2.647058064890696E-2</v>
      </c>
      <c r="P78" s="118">
        <f t="shared" si="82"/>
        <v>2.647058064890696E-2</v>
      </c>
      <c r="Q78" s="118">
        <f t="shared" si="82"/>
        <v>2.647058064890696E-2</v>
      </c>
      <c r="R78" s="118">
        <f t="shared" si="82"/>
        <v>2.647058064890696E-2</v>
      </c>
      <c r="S78" s="118">
        <f t="shared" si="82"/>
        <v>2.647058064890696E-2</v>
      </c>
      <c r="T78" s="118">
        <f t="shared" si="82"/>
        <v>2.647058064890696E-2</v>
      </c>
      <c r="U78" s="118">
        <f t="shared" si="82"/>
        <v>2.647058064890696E-2</v>
      </c>
      <c r="V78" s="118">
        <f t="shared" si="82"/>
        <v>2.647058064890696E-2</v>
      </c>
      <c r="W78" s="118">
        <f t="shared" si="82"/>
        <v>2.647058064890696E-2</v>
      </c>
      <c r="X78" s="118">
        <f t="shared" si="82"/>
        <v>2.647058064890696E-2</v>
      </c>
      <c r="Y78" s="118">
        <f t="shared" si="82"/>
        <v>2.647058064890696E-2</v>
      </c>
      <c r="Z78" s="118">
        <f t="shared" si="82"/>
        <v>2.647058064890696E-2</v>
      </c>
      <c r="AA78" s="118">
        <f t="shared" si="82"/>
        <v>2.647058064890696E-2</v>
      </c>
      <c r="AB78" s="118">
        <f t="shared" si="82"/>
        <v>2.647058064890696E-2</v>
      </c>
      <c r="AC78" s="118">
        <f t="shared" si="82"/>
        <v>2.647058064890696E-2</v>
      </c>
      <c r="AD78" s="118">
        <f t="shared" si="82"/>
        <v>2.647058064890696E-2</v>
      </c>
      <c r="AE78" s="118">
        <f t="shared" si="82"/>
        <v>2.647058064890696E-2</v>
      </c>
      <c r="AF78" s="118">
        <f t="shared" si="82"/>
        <v>2.647058064890696E-2</v>
      </c>
      <c r="AG78" s="118">
        <f t="shared" si="82"/>
        <v>2.647058064890696E-2</v>
      </c>
      <c r="AH78" s="35" t="s">
        <v>64</v>
      </c>
    </row>
    <row r="79" spans="2:34" s="49" customFormat="1" x14ac:dyDescent="0.25">
      <c r="C79" s="91"/>
      <c r="D79" s="91" t="s">
        <v>130</v>
      </c>
      <c r="E79" s="120">
        <v>2.647058064890696E-2</v>
      </c>
      <c r="F79" s="35" t="s">
        <v>64</v>
      </c>
      <c r="G79" s="35"/>
      <c r="H79" s="118">
        <f t="shared" si="83"/>
        <v>2.647058064890696E-2</v>
      </c>
      <c r="I79" s="118">
        <f t="shared" si="82"/>
        <v>2.647058064890696E-2</v>
      </c>
      <c r="J79" s="118">
        <f t="shared" si="82"/>
        <v>2.647058064890696E-2</v>
      </c>
      <c r="K79" s="118">
        <f t="shared" si="82"/>
        <v>2.647058064890696E-2</v>
      </c>
      <c r="L79" s="118">
        <f t="shared" si="82"/>
        <v>2.647058064890696E-2</v>
      </c>
      <c r="M79" s="118">
        <f t="shared" si="82"/>
        <v>2.647058064890696E-2</v>
      </c>
      <c r="N79" s="118">
        <f t="shared" si="82"/>
        <v>2.647058064890696E-2</v>
      </c>
      <c r="O79" s="118">
        <f t="shared" si="82"/>
        <v>2.647058064890696E-2</v>
      </c>
      <c r="P79" s="118">
        <f t="shared" si="82"/>
        <v>2.647058064890696E-2</v>
      </c>
      <c r="Q79" s="118">
        <f t="shared" si="82"/>
        <v>2.647058064890696E-2</v>
      </c>
      <c r="R79" s="118">
        <f t="shared" si="82"/>
        <v>2.647058064890696E-2</v>
      </c>
      <c r="S79" s="118">
        <f t="shared" si="82"/>
        <v>2.647058064890696E-2</v>
      </c>
      <c r="T79" s="118">
        <f t="shared" si="82"/>
        <v>2.647058064890696E-2</v>
      </c>
      <c r="U79" s="118">
        <f t="shared" si="82"/>
        <v>2.647058064890696E-2</v>
      </c>
      <c r="V79" s="118">
        <f t="shared" si="82"/>
        <v>2.647058064890696E-2</v>
      </c>
      <c r="W79" s="118">
        <f t="shared" si="82"/>
        <v>2.647058064890696E-2</v>
      </c>
      <c r="X79" s="118">
        <f t="shared" si="82"/>
        <v>2.647058064890696E-2</v>
      </c>
      <c r="Y79" s="118">
        <f t="shared" si="82"/>
        <v>2.647058064890696E-2</v>
      </c>
      <c r="Z79" s="118">
        <f t="shared" si="82"/>
        <v>2.647058064890696E-2</v>
      </c>
      <c r="AA79" s="118">
        <f t="shared" si="82"/>
        <v>2.647058064890696E-2</v>
      </c>
      <c r="AB79" s="118">
        <f t="shared" si="82"/>
        <v>2.647058064890696E-2</v>
      </c>
      <c r="AC79" s="118">
        <f t="shared" si="82"/>
        <v>2.647058064890696E-2</v>
      </c>
      <c r="AD79" s="118">
        <f t="shared" si="82"/>
        <v>2.647058064890696E-2</v>
      </c>
      <c r="AE79" s="118">
        <f t="shared" si="82"/>
        <v>2.647058064890696E-2</v>
      </c>
      <c r="AF79" s="118">
        <f t="shared" si="82"/>
        <v>2.647058064890696E-2</v>
      </c>
      <c r="AG79" s="118">
        <f t="shared" si="82"/>
        <v>2.647058064890696E-2</v>
      </c>
      <c r="AH79" s="35" t="s">
        <v>64</v>
      </c>
    </row>
    <row r="80" spans="2:34" s="49" customFormat="1" x14ac:dyDescent="0.25">
      <c r="C80" s="91"/>
      <c r="D80" s="91" t="s">
        <v>1</v>
      </c>
      <c r="E80" s="120">
        <v>2.647058064890696E-2</v>
      </c>
      <c r="F80" s="35" t="s">
        <v>64</v>
      </c>
      <c r="G80" s="35"/>
      <c r="H80" s="118">
        <f t="shared" si="83"/>
        <v>2.647058064890696E-2</v>
      </c>
      <c r="I80" s="118">
        <f t="shared" si="83"/>
        <v>2.647058064890696E-2</v>
      </c>
      <c r="J80" s="118">
        <f t="shared" si="83"/>
        <v>2.647058064890696E-2</v>
      </c>
      <c r="K80" s="118">
        <f t="shared" si="83"/>
        <v>2.647058064890696E-2</v>
      </c>
      <c r="L80" s="118">
        <f t="shared" si="83"/>
        <v>2.647058064890696E-2</v>
      </c>
      <c r="M80" s="118">
        <f t="shared" si="83"/>
        <v>2.647058064890696E-2</v>
      </c>
      <c r="N80" s="118">
        <f t="shared" si="83"/>
        <v>2.647058064890696E-2</v>
      </c>
      <c r="O80" s="118">
        <f t="shared" si="83"/>
        <v>2.647058064890696E-2</v>
      </c>
      <c r="P80" s="118">
        <f t="shared" si="83"/>
        <v>2.647058064890696E-2</v>
      </c>
      <c r="Q80" s="118">
        <f t="shared" si="83"/>
        <v>2.647058064890696E-2</v>
      </c>
      <c r="R80" s="118">
        <f t="shared" si="83"/>
        <v>2.647058064890696E-2</v>
      </c>
      <c r="S80" s="118">
        <f t="shared" si="83"/>
        <v>2.647058064890696E-2</v>
      </c>
      <c r="T80" s="118">
        <f t="shared" si="83"/>
        <v>2.647058064890696E-2</v>
      </c>
      <c r="U80" s="118">
        <f t="shared" si="83"/>
        <v>2.647058064890696E-2</v>
      </c>
      <c r="V80" s="118">
        <f t="shared" si="83"/>
        <v>2.647058064890696E-2</v>
      </c>
      <c r="W80" s="118">
        <f t="shared" si="83"/>
        <v>2.647058064890696E-2</v>
      </c>
      <c r="X80" s="118">
        <f t="shared" ref="X80:AC85" si="84">$E80</f>
        <v>2.647058064890696E-2</v>
      </c>
      <c r="Y80" s="118">
        <f t="shared" si="84"/>
        <v>2.647058064890696E-2</v>
      </c>
      <c r="Z80" s="118">
        <f t="shared" si="84"/>
        <v>2.647058064890696E-2</v>
      </c>
      <c r="AA80" s="118">
        <f t="shared" si="84"/>
        <v>2.647058064890696E-2</v>
      </c>
      <c r="AB80" s="118">
        <f t="shared" si="84"/>
        <v>2.647058064890696E-2</v>
      </c>
      <c r="AC80" s="118">
        <f t="shared" si="84"/>
        <v>2.647058064890696E-2</v>
      </c>
      <c r="AD80" s="118">
        <f t="shared" ref="AD80:AG85" si="85">$E80</f>
        <v>2.647058064890696E-2</v>
      </c>
      <c r="AE80" s="118">
        <f t="shared" si="85"/>
        <v>2.647058064890696E-2</v>
      </c>
      <c r="AF80" s="118">
        <f t="shared" si="85"/>
        <v>2.647058064890696E-2</v>
      </c>
      <c r="AG80" s="118">
        <f t="shared" si="85"/>
        <v>2.647058064890696E-2</v>
      </c>
      <c r="AH80" s="35" t="s">
        <v>64</v>
      </c>
    </row>
    <row r="81" spans="2:34" s="49" customFormat="1" x14ac:dyDescent="0.25">
      <c r="C81" s="91"/>
      <c r="D81" s="91" t="s">
        <v>2</v>
      </c>
      <c r="E81" s="120">
        <v>2.647058064890696E-2</v>
      </c>
      <c r="F81" s="35" t="s">
        <v>64</v>
      </c>
      <c r="G81" s="35"/>
      <c r="H81" s="118">
        <f t="shared" si="83"/>
        <v>2.647058064890696E-2</v>
      </c>
      <c r="I81" s="118">
        <f t="shared" si="83"/>
        <v>2.647058064890696E-2</v>
      </c>
      <c r="J81" s="118">
        <f t="shared" si="83"/>
        <v>2.647058064890696E-2</v>
      </c>
      <c r="K81" s="118">
        <f t="shared" si="83"/>
        <v>2.647058064890696E-2</v>
      </c>
      <c r="L81" s="118">
        <f t="shared" si="83"/>
        <v>2.647058064890696E-2</v>
      </c>
      <c r="M81" s="118">
        <f t="shared" si="83"/>
        <v>2.647058064890696E-2</v>
      </c>
      <c r="N81" s="118">
        <f t="shared" si="83"/>
        <v>2.647058064890696E-2</v>
      </c>
      <c r="O81" s="118">
        <f t="shared" si="83"/>
        <v>2.647058064890696E-2</v>
      </c>
      <c r="P81" s="118">
        <f t="shared" si="83"/>
        <v>2.647058064890696E-2</v>
      </c>
      <c r="Q81" s="118">
        <f t="shared" si="83"/>
        <v>2.647058064890696E-2</v>
      </c>
      <c r="R81" s="118">
        <f t="shared" si="83"/>
        <v>2.647058064890696E-2</v>
      </c>
      <c r="S81" s="118">
        <f t="shared" si="83"/>
        <v>2.647058064890696E-2</v>
      </c>
      <c r="T81" s="118">
        <f t="shared" si="83"/>
        <v>2.647058064890696E-2</v>
      </c>
      <c r="U81" s="118">
        <f t="shared" si="83"/>
        <v>2.647058064890696E-2</v>
      </c>
      <c r="V81" s="118">
        <f t="shared" si="83"/>
        <v>2.647058064890696E-2</v>
      </c>
      <c r="W81" s="118">
        <f t="shared" si="83"/>
        <v>2.647058064890696E-2</v>
      </c>
      <c r="X81" s="118">
        <f t="shared" si="84"/>
        <v>2.647058064890696E-2</v>
      </c>
      <c r="Y81" s="118">
        <f t="shared" si="84"/>
        <v>2.647058064890696E-2</v>
      </c>
      <c r="Z81" s="118">
        <f t="shared" si="84"/>
        <v>2.647058064890696E-2</v>
      </c>
      <c r="AA81" s="118">
        <f t="shared" si="84"/>
        <v>2.647058064890696E-2</v>
      </c>
      <c r="AB81" s="118">
        <f t="shared" si="84"/>
        <v>2.647058064890696E-2</v>
      </c>
      <c r="AC81" s="118">
        <f t="shared" si="84"/>
        <v>2.647058064890696E-2</v>
      </c>
      <c r="AD81" s="118">
        <f t="shared" si="85"/>
        <v>2.647058064890696E-2</v>
      </c>
      <c r="AE81" s="118">
        <f t="shared" si="85"/>
        <v>2.647058064890696E-2</v>
      </c>
      <c r="AF81" s="118">
        <f t="shared" si="85"/>
        <v>2.647058064890696E-2</v>
      </c>
      <c r="AG81" s="118">
        <f t="shared" si="85"/>
        <v>2.647058064890696E-2</v>
      </c>
      <c r="AH81" s="35" t="s">
        <v>64</v>
      </c>
    </row>
    <row r="82" spans="2:34" s="49" customFormat="1" x14ac:dyDescent="0.25">
      <c r="C82" s="91" t="s">
        <v>36</v>
      </c>
      <c r="D82" s="91" t="s">
        <v>129</v>
      </c>
      <c r="E82" s="120">
        <v>7.4904279439136259E-2</v>
      </c>
      <c r="F82" s="35" t="s">
        <v>64</v>
      </c>
      <c r="G82" s="35"/>
      <c r="H82" s="118">
        <f t="shared" si="83"/>
        <v>7.4904279439136259E-2</v>
      </c>
      <c r="I82" s="118">
        <f t="shared" si="83"/>
        <v>7.4904279439136259E-2</v>
      </c>
      <c r="J82" s="118">
        <f t="shared" si="83"/>
        <v>7.4904279439136259E-2</v>
      </c>
      <c r="K82" s="118">
        <f t="shared" si="83"/>
        <v>7.4904279439136259E-2</v>
      </c>
      <c r="L82" s="118">
        <f t="shared" si="83"/>
        <v>7.4904279439136259E-2</v>
      </c>
      <c r="M82" s="118">
        <f t="shared" si="83"/>
        <v>7.4904279439136259E-2</v>
      </c>
      <c r="N82" s="118">
        <f t="shared" si="83"/>
        <v>7.4904279439136259E-2</v>
      </c>
      <c r="O82" s="118">
        <f t="shared" si="83"/>
        <v>7.4904279439136259E-2</v>
      </c>
      <c r="P82" s="118">
        <f t="shared" si="83"/>
        <v>7.4904279439136259E-2</v>
      </c>
      <c r="Q82" s="118">
        <f t="shared" si="83"/>
        <v>7.4904279439136259E-2</v>
      </c>
      <c r="R82" s="118">
        <f t="shared" si="83"/>
        <v>7.4904279439136259E-2</v>
      </c>
      <c r="S82" s="118">
        <f t="shared" si="83"/>
        <v>7.4904279439136259E-2</v>
      </c>
      <c r="T82" s="118">
        <f t="shared" si="83"/>
        <v>7.4904279439136259E-2</v>
      </c>
      <c r="U82" s="118">
        <f t="shared" si="83"/>
        <v>7.4904279439136259E-2</v>
      </c>
      <c r="V82" s="118">
        <f t="shared" si="83"/>
        <v>7.4904279439136259E-2</v>
      </c>
      <c r="W82" s="118">
        <f t="shared" si="83"/>
        <v>7.4904279439136259E-2</v>
      </c>
      <c r="X82" s="118">
        <f t="shared" si="84"/>
        <v>7.4904279439136259E-2</v>
      </c>
      <c r="Y82" s="118">
        <f t="shared" si="84"/>
        <v>7.4904279439136259E-2</v>
      </c>
      <c r="Z82" s="118">
        <f t="shared" si="84"/>
        <v>7.4904279439136259E-2</v>
      </c>
      <c r="AA82" s="118">
        <f t="shared" si="84"/>
        <v>7.4904279439136259E-2</v>
      </c>
      <c r="AB82" s="118">
        <f t="shared" si="84"/>
        <v>7.4904279439136259E-2</v>
      </c>
      <c r="AC82" s="118">
        <f t="shared" si="84"/>
        <v>7.4904279439136259E-2</v>
      </c>
      <c r="AD82" s="118">
        <f t="shared" si="85"/>
        <v>7.4904279439136259E-2</v>
      </c>
      <c r="AE82" s="118">
        <f t="shared" si="85"/>
        <v>7.4904279439136259E-2</v>
      </c>
      <c r="AF82" s="118">
        <f t="shared" si="85"/>
        <v>7.4904279439136259E-2</v>
      </c>
      <c r="AG82" s="118">
        <f t="shared" si="85"/>
        <v>7.4904279439136259E-2</v>
      </c>
      <c r="AH82" s="35" t="s">
        <v>64</v>
      </c>
    </row>
    <row r="83" spans="2:34" s="49" customFormat="1" x14ac:dyDescent="0.25">
      <c r="C83" s="91"/>
      <c r="D83" s="91" t="s">
        <v>130</v>
      </c>
      <c r="E83" s="120">
        <v>7.4904279439136259E-2</v>
      </c>
      <c r="F83" s="35" t="s">
        <v>64</v>
      </c>
      <c r="G83" s="35"/>
      <c r="H83" s="118">
        <f t="shared" si="83"/>
        <v>7.4904279439136259E-2</v>
      </c>
      <c r="I83" s="118">
        <f t="shared" si="83"/>
        <v>7.4904279439136259E-2</v>
      </c>
      <c r="J83" s="118">
        <f t="shared" si="83"/>
        <v>7.4904279439136259E-2</v>
      </c>
      <c r="K83" s="118">
        <f t="shared" si="83"/>
        <v>7.4904279439136259E-2</v>
      </c>
      <c r="L83" s="118">
        <f t="shared" si="83"/>
        <v>7.4904279439136259E-2</v>
      </c>
      <c r="M83" s="118">
        <f t="shared" si="83"/>
        <v>7.4904279439136259E-2</v>
      </c>
      <c r="N83" s="118">
        <f t="shared" si="83"/>
        <v>7.4904279439136259E-2</v>
      </c>
      <c r="O83" s="118">
        <f t="shared" si="83"/>
        <v>7.4904279439136259E-2</v>
      </c>
      <c r="P83" s="118">
        <f t="shared" si="83"/>
        <v>7.4904279439136259E-2</v>
      </c>
      <c r="Q83" s="118">
        <f t="shared" si="83"/>
        <v>7.4904279439136259E-2</v>
      </c>
      <c r="R83" s="118">
        <f t="shared" si="83"/>
        <v>7.4904279439136259E-2</v>
      </c>
      <c r="S83" s="118">
        <f t="shared" si="83"/>
        <v>7.4904279439136259E-2</v>
      </c>
      <c r="T83" s="118">
        <f t="shared" si="83"/>
        <v>7.4904279439136259E-2</v>
      </c>
      <c r="U83" s="118">
        <f t="shared" si="83"/>
        <v>7.4904279439136259E-2</v>
      </c>
      <c r="V83" s="118">
        <f t="shared" si="83"/>
        <v>7.4904279439136259E-2</v>
      </c>
      <c r="W83" s="118">
        <f t="shared" si="83"/>
        <v>7.4904279439136259E-2</v>
      </c>
      <c r="X83" s="118">
        <f t="shared" si="84"/>
        <v>7.4904279439136259E-2</v>
      </c>
      <c r="Y83" s="118">
        <f t="shared" si="84"/>
        <v>7.4904279439136259E-2</v>
      </c>
      <c r="Z83" s="118">
        <f t="shared" si="84"/>
        <v>7.4904279439136259E-2</v>
      </c>
      <c r="AA83" s="118">
        <f t="shared" si="84"/>
        <v>7.4904279439136259E-2</v>
      </c>
      <c r="AB83" s="118">
        <f t="shared" si="84"/>
        <v>7.4904279439136259E-2</v>
      </c>
      <c r="AC83" s="118">
        <f t="shared" si="84"/>
        <v>7.4904279439136259E-2</v>
      </c>
      <c r="AD83" s="118">
        <f t="shared" si="85"/>
        <v>7.4904279439136259E-2</v>
      </c>
      <c r="AE83" s="118">
        <f t="shared" si="85"/>
        <v>7.4904279439136259E-2</v>
      </c>
      <c r="AF83" s="118">
        <f t="shared" si="85"/>
        <v>7.4904279439136259E-2</v>
      </c>
      <c r="AG83" s="118">
        <f t="shared" si="85"/>
        <v>7.4904279439136259E-2</v>
      </c>
      <c r="AH83" s="35" t="s">
        <v>64</v>
      </c>
    </row>
    <row r="84" spans="2:34" s="49" customFormat="1" x14ac:dyDescent="0.25">
      <c r="C84" s="121"/>
      <c r="D84" s="91" t="s">
        <v>1</v>
      </c>
      <c r="E84" s="120">
        <v>7.4904279439136259E-2</v>
      </c>
      <c r="F84" s="35" t="s">
        <v>64</v>
      </c>
      <c r="G84" s="35"/>
      <c r="H84" s="118">
        <f t="shared" si="83"/>
        <v>7.4904279439136259E-2</v>
      </c>
      <c r="I84" s="118">
        <f t="shared" si="83"/>
        <v>7.4904279439136259E-2</v>
      </c>
      <c r="J84" s="118">
        <f t="shared" si="83"/>
        <v>7.4904279439136259E-2</v>
      </c>
      <c r="K84" s="118">
        <f t="shared" si="83"/>
        <v>7.4904279439136259E-2</v>
      </c>
      <c r="L84" s="118">
        <f t="shared" si="83"/>
        <v>7.4904279439136259E-2</v>
      </c>
      <c r="M84" s="118">
        <f t="shared" si="83"/>
        <v>7.4904279439136259E-2</v>
      </c>
      <c r="N84" s="118">
        <f t="shared" si="83"/>
        <v>7.4904279439136259E-2</v>
      </c>
      <c r="O84" s="118">
        <f t="shared" si="83"/>
        <v>7.4904279439136259E-2</v>
      </c>
      <c r="P84" s="118">
        <f t="shared" si="83"/>
        <v>7.4904279439136259E-2</v>
      </c>
      <c r="Q84" s="118">
        <f t="shared" si="83"/>
        <v>7.4904279439136259E-2</v>
      </c>
      <c r="R84" s="118">
        <f t="shared" si="83"/>
        <v>7.4904279439136259E-2</v>
      </c>
      <c r="S84" s="118">
        <f t="shared" si="83"/>
        <v>7.4904279439136259E-2</v>
      </c>
      <c r="T84" s="118">
        <f t="shared" si="83"/>
        <v>7.4904279439136259E-2</v>
      </c>
      <c r="U84" s="118">
        <f t="shared" si="83"/>
        <v>7.4904279439136259E-2</v>
      </c>
      <c r="V84" s="118">
        <f t="shared" si="83"/>
        <v>7.4904279439136259E-2</v>
      </c>
      <c r="W84" s="118">
        <f t="shared" si="83"/>
        <v>7.4904279439136259E-2</v>
      </c>
      <c r="X84" s="118">
        <f t="shared" si="84"/>
        <v>7.4904279439136259E-2</v>
      </c>
      <c r="Y84" s="118">
        <f t="shared" si="84"/>
        <v>7.4904279439136259E-2</v>
      </c>
      <c r="Z84" s="118">
        <f t="shared" si="84"/>
        <v>7.4904279439136259E-2</v>
      </c>
      <c r="AA84" s="118">
        <f t="shared" si="84"/>
        <v>7.4904279439136259E-2</v>
      </c>
      <c r="AB84" s="118">
        <f t="shared" si="84"/>
        <v>7.4904279439136259E-2</v>
      </c>
      <c r="AC84" s="118">
        <f t="shared" si="84"/>
        <v>7.4904279439136259E-2</v>
      </c>
      <c r="AD84" s="118">
        <f t="shared" si="85"/>
        <v>7.4904279439136259E-2</v>
      </c>
      <c r="AE84" s="118">
        <f t="shared" si="85"/>
        <v>7.4904279439136259E-2</v>
      </c>
      <c r="AF84" s="118">
        <f t="shared" si="85"/>
        <v>7.4904279439136259E-2</v>
      </c>
      <c r="AG84" s="118">
        <f t="shared" si="85"/>
        <v>7.4904279439136259E-2</v>
      </c>
      <c r="AH84" s="35" t="s">
        <v>64</v>
      </c>
    </row>
    <row r="85" spans="2:34" s="49" customFormat="1" x14ac:dyDescent="0.25">
      <c r="C85" s="121"/>
      <c r="D85" s="91" t="s">
        <v>2</v>
      </c>
      <c r="E85" s="120">
        <v>7.4904279439136259E-2</v>
      </c>
      <c r="F85" s="35" t="s">
        <v>64</v>
      </c>
      <c r="G85" s="35"/>
      <c r="H85" s="118">
        <f t="shared" si="83"/>
        <v>7.4904279439136259E-2</v>
      </c>
      <c r="I85" s="118">
        <f t="shared" si="83"/>
        <v>7.4904279439136259E-2</v>
      </c>
      <c r="J85" s="118">
        <f t="shared" si="83"/>
        <v>7.4904279439136259E-2</v>
      </c>
      <c r="K85" s="118">
        <f t="shared" si="83"/>
        <v>7.4904279439136259E-2</v>
      </c>
      <c r="L85" s="118">
        <f t="shared" si="83"/>
        <v>7.4904279439136259E-2</v>
      </c>
      <c r="M85" s="118">
        <f t="shared" si="83"/>
        <v>7.4904279439136259E-2</v>
      </c>
      <c r="N85" s="118">
        <f t="shared" si="83"/>
        <v>7.4904279439136259E-2</v>
      </c>
      <c r="O85" s="118">
        <f t="shared" si="83"/>
        <v>7.4904279439136259E-2</v>
      </c>
      <c r="P85" s="118">
        <f t="shared" si="83"/>
        <v>7.4904279439136259E-2</v>
      </c>
      <c r="Q85" s="118">
        <f t="shared" si="83"/>
        <v>7.4904279439136259E-2</v>
      </c>
      <c r="R85" s="118">
        <f t="shared" si="83"/>
        <v>7.4904279439136259E-2</v>
      </c>
      <c r="S85" s="118">
        <f t="shared" si="83"/>
        <v>7.4904279439136259E-2</v>
      </c>
      <c r="T85" s="118">
        <f t="shared" si="83"/>
        <v>7.4904279439136259E-2</v>
      </c>
      <c r="U85" s="118">
        <f t="shared" si="83"/>
        <v>7.4904279439136259E-2</v>
      </c>
      <c r="V85" s="118">
        <f t="shared" si="83"/>
        <v>7.4904279439136259E-2</v>
      </c>
      <c r="W85" s="118">
        <f t="shared" si="83"/>
        <v>7.4904279439136259E-2</v>
      </c>
      <c r="X85" s="118">
        <f t="shared" si="84"/>
        <v>7.4904279439136259E-2</v>
      </c>
      <c r="Y85" s="118">
        <f t="shared" si="84"/>
        <v>7.4904279439136259E-2</v>
      </c>
      <c r="Z85" s="118">
        <f t="shared" si="84"/>
        <v>7.4904279439136259E-2</v>
      </c>
      <c r="AA85" s="118">
        <f t="shared" si="84"/>
        <v>7.4904279439136259E-2</v>
      </c>
      <c r="AB85" s="118">
        <f t="shared" si="84"/>
        <v>7.4904279439136259E-2</v>
      </c>
      <c r="AC85" s="118">
        <f t="shared" si="84"/>
        <v>7.4904279439136259E-2</v>
      </c>
      <c r="AD85" s="118">
        <f t="shared" si="85"/>
        <v>7.4904279439136259E-2</v>
      </c>
      <c r="AE85" s="118">
        <f t="shared" si="85"/>
        <v>7.4904279439136259E-2</v>
      </c>
      <c r="AF85" s="118">
        <f t="shared" si="85"/>
        <v>7.4904279439136259E-2</v>
      </c>
      <c r="AG85" s="118">
        <f t="shared" si="85"/>
        <v>7.4904279439136259E-2</v>
      </c>
      <c r="AH85" s="35" t="s">
        <v>64</v>
      </c>
    </row>
    <row r="86" spans="2:34" s="49" customFormat="1" x14ac:dyDescent="0.25">
      <c r="C86" s="4"/>
      <c r="D86" s="6"/>
      <c r="E86" s="35"/>
      <c r="F86" s="35"/>
      <c r="G86" s="35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51"/>
    </row>
    <row r="87" spans="2:34" s="49" customFormat="1" x14ac:dyDescent="0.25">
      <c r="C87" s="4"/>
      <c r="D87" s="6"/>
      <c r="E87" s="35"/>
      <c r="F87" s="35"/>
      <c r="G87" s="35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51"/>
    </row>
    <row r="88" spans="2:34" s="6" customFormat="1" ht="14.25" x14ac:dyDescent="0.2">
      <c r="B88" s="19">
        <v>5</v>
      </c>
      <c r="C88" s="19" t="s">
        <v>7</v>
      </c>
      <c r="D88" s="19"/>
      <c r="E88" s="19"/>
      <c r="F88" s="19"/>
      <c r="G88" s="19"/>
      <c r="H88" s="19"/>
      <c r="I88" s="20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2:34" s="49" customFormat="1" x14ac:dyDescent="0.25">
      <c r="C89" s="4"/>
      <c r="D89" s="6"/>
      <c r="E89" s="35"/>
      <c r="F89" s="35"/>
      <c r="G89" s="35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51"/>
    </row>
    <row r="90" spans="2:34" s="4" customFormat="1" x14ac:dyDescent="0.25">
      <c r="D90" s="6"/>
      <c r="E90" s="35" t="s">
        <v>65</v>
      </c>
      <c r="F90" s="6"/>
      <c r="G90" s="6"/>
      <c r="H90" s="6" t="s">
        <v>170</v>
      </c>
      <c r="I90" s="6"/>
      <c r="J90" s="6"/>
      <c r="K90" s="6"/>
    </row>
    <row r="91" spans="2:34" s="4" customFormat="1" x14ac:dyDescent="0.25">
      <c r="C91" s="6"/>
      <c r="E91" s="111">
        <v>2020</v>
      </c>
      <c r="F91" s="50"/>
      <c r="G91" s="50"/>
      <c r="H91" s="112">
        <v>2020</v>
      </c>
      <c r="I91" s="112">
        <f>H91+1</f>
        <v>2021</v>
      </c>
      <c r="J91" s="112">
        <f t="shared" ref="J91" si="86">I91+1</f>
        <v>2022</v>
      </c>
      <c r="K91" s="112">
        <f t="shared" ref="K91" si="87">J91+1</f>
        <v>2023</v>
      </c>
      <c r="L91" s="112">
        <f t="shared" ref="L91" si="88">K91+1</f>
        <v>2024</v>
      </c>
      <c r="M91" s="112">
        <f t="shared" ref="M91" si="89">L91+1</f>
        <v>2025</v>
      </c>
      <c r="N91" s="112">
        <f t="shared" ref="N91" si="90">M91+1</f>
        <v>2026</v>
      </c>
      <c r="O91" s="112">
        <f t="shared" ref="O91" si="91">N91+1</f>
        <v>2027</v>
      </c>
      <c r="P91" s="112">
        <f t="shared" ref="P91" si="92">O91+1</f>
        <v>2028</v>
      </c>
      <c r="Q91" s="112">
        <f t="shared" ref="Q91" si="93">P91+1</f>
        <v>2029</v>
      </c>
      <c r="R91" s="112">
        <f t="shared" ref="R91" si="94">Q91+1</f>
        <v>2030</v>
      </c>
      <c r="S91" s="112">
        <f t="shared" ref="S91" si="95">R91+1</f>
        <v>2031</v>
      </c>
      <c r="T91" s="112">
        <f t="shared" ref="T91" si="96">S91+1</f>
        <v>2032</v>
      </c>
      <c r="U91" s="112">
        <f t="shared" ref="U91" si="97">T91+1</f>
        <v>2033</v>
      </c>
      <c r="V91" s="112">
        <f>U91+1</f>
        <v>2034</v>
      </c>
      <c r="W91" s="112">
        <f t="shared" ref="W91" si="98">V91+1</f>
        <v>2035</v>
      </c>
      <c r="X91" s="112">
        <f t="shared" ref="X91" si="99">W91+1</f>
        <v>2036</v>
      </c>
      <c r="Y91" s="112">
        <f t="shared" ref="Y91" si="100">X91+1</f>
        <v>2037</v>
      </c>
      <c r="Z91" s="112">
        <f t="shared" ref="Z91" si="101">Y91+1</f>
        <v>2038</v>
      </c>
      <c r="AA91" s="112">
        <f t="shared" ref="AA91" si="102">Z91+1</f>
        <v>2039</v>
      </c>
      <c r="AB91" s="112">
        <f t="shared" ref="AB91" si="103">AA91+1</f>
        <v>2040</v>
      </c>
      <c r="AC91" s="112">
        <f t="shared" ref="AC91" si="104">AB91+1</f>
        <v>2041</v>
      </c>
      <c r="AD91" s="112">
        <f t="shared" ref="AD91" si="105">AC91+1</f>
        <v>2042</v>
      </c>
      <c r="AE91" s="112">
        <f t="shared" ref="AE91" si="106">AD91+1</f>
        <v>2043</v>
      </c>
      <c r="AF91" s="112">
        <f t="shared" ref="AF91" si="107">AE91+1</f>
        <v>2044</v>
      </c>
      <c r="AG91" s="112">
        <f t="shared" ref="AG91" si="108">AF91+1</f>
        <v>2045</v>
      </c>
    </row>
    <row r="92" spans="2:34" s="4" customFormat="1" x14ac:dyDescent="0.25">
      <c r="C92" s="91" t="s">
        <v>22</v>
      </c>
      <c r="D92" s="91" t="s">
        <v>129</v>
      </c>
      <c r="E92" s="117">
        <v>2.1129999999999999E-2</v>
      </c>
      <c r="F92" s="35" t="s">
        <v>64</v>
      </c>
      <c r="G92" s="35"/>
      <c r="H92" s="118">
        <f>$E92</f>
        <v>2.1129999999999999E-2</v>
      </c>
      <c r="I92" s="118">
        <f t="shared" ref="I92:AG97" si="109">$E92</f>
        <v>2.1129999999999999E-2</v>
      </c>
      <c r="J92" s="118">
        <f t="shared" si="109"/>
        <v>2.1129999999999999E-2</v>
      </c>
      <c r="K92" s="118">
        <f t="shared" si="109"/>
        <v>2.1129999999999999E-2</v>
      </c>
      <c r="L92" s="118">
        <f t="shared" si="109"/>
        <v>2.1129999999999999E-2</v>
      </c>
      <c r="M92" s="118">
        <f t="shared" si="109"/>
        <v>2.1129999999999999E-2</v>
      </c>
      <c r="N92" s="118">
        <f t="shared" si="109"/>
        <v>2.1129999999999999E-2</v>
      </c>
      <c r="O92" s="118">
        <f t="shared" si="109"/>
        <v>2.1129999999999999E-2</v>
      </c>
      <c r="P92" s="118">
        <f t="shared" si="109"/>
        <v>2.1129999999999999E-2</v>
      </c>
      <c r="Q92" s="118">
        <f t="shared" si="109"/>
        <v>2.1129999999999999E-2</v>
      </c>
      <c r="R92" s="118">
        <f t="shared" si="109"/>
        <v>2.1129999999999999E-2</v>
      </c>
      <c r="S92" s="118">
        <f t="shared" si="109"/>
        <v>2.1129999999999999E-2</v>
      </c>
      <c r="T92" s="118">
        <f t="shared" si="109"/>
        <v>2.1129999999999999E-2</v>
      </c>
      <c r="U92" s="118">
        <f t="shared" si="109"/>
        <v>2.1129999999999999E-2</v>
      </c>
      <c r="V92" s="118">
        <f t="shared" si="109"/>
        <v>2.1129999999999999E-2</v>
      </c>
      <c r="W92" s="118">
        <f t="shared" si="109"/>
        <v>2.1129999999999999E-2</v>
      </c>
      <c r="X92" s="118">
        <f t="shared" si="109"/>
        <v>2.1129999999999999E-2</v>
      </c>
      <c r="Y92" s="118">
        <f t="shared" si="109"/>
        <v>2.1129999999999999E-2</v>
      </c>
      <c r="Z92" s="118">
        <f t="shared" si="109"/>
        <v>2.1129999999999999E-2</v>
      </c>
      <c r="AA92" s="118">
        <f t="shared" si="109"/>
        <v>2.1129999999999999E-2</v>
      </c>
      <c r="AB92" s="118">
        <f t="shared" si="109"/>
        <v>2.1129999999999999E-2</v>
      </c>
      <c r="AC92" s="118">
        <f t="shared" si="109"/>
        <v>2.1129999999999999E-2</v>
      </c>
      <c r="AD92" s="118">
        <f t="shared" si="109"/>
        <v>2.1129999999999999E-2</v>
      </c>
      <c r="AE92" s="118">
        <f t="shared" si="109"/>
        <v>2.1129999999999999E-2</v>
      </c>
      <c r="AF92" s="118">
        <f t="shared" si="109"/>
        <v>2.1129999999999999E-2</v>
      </c>
      <c r="AG92" s="118">
        <f t="shared" si="109"/>
        <v>2.1129999999999999E-2</v>
      </c>
      <c r="AH92" s="35" t="s">
        <v>64</v>
      </c>
    </row>
    <row r="93" spans="2:34" s="4" customFormat="1" x14ac:dyDescent="0.25">
      <c r="C93" s="91"/>
      <c r="D93" s="91" t="s">
        <v>130</v>
      </c>
      <c r="E93" s="117">
        <v>2.1129999999999999E-2</v>
      </c>
      <c r="F93" s="35" t="s">
        <v>64</v>
      </c>
      <c r="G93" s="35"/>
      <c r="H93" s="118">
        <f t="shared" ref="H93:W103" si="110">$E93</f>
        <v>2.1129999999999999E-2</v>
      </c>
      <c r="I93" s="118">
        <f t="shared" si="109"/>
        <v>2.1129999999999999E-2</v>
      </c>
      <c r="J93" s="118">
        <f t="shared" si="109"/>
        <v>2.1129999999999999E-2</v>
      </c>
      <c r="K93" s="118">
        <f t="shared" si="109"/>
        <v>2.1129999999999999E-2</v>
      </c>
      <c r="L93" s="118">
        <f t="shared" si="109"/>
        <v>2.1129999999999999E-2</v>
      </c>
      <c r="M93" s="118">
        <f t="shared" si="109"/>
        <v>2.1129999999999999E-2</v>
      </c>
      <c r="N93" s="118">
        <f t="shared" si="109"/>
        <v>2.1129999999999999E-2</v>
      </c>
      <c r="O93" s="118">
        <f t="shared" si="109"/>
        <v>2.1129999999999999E-2</v>
      </c>
      <c r="P93" s="118">
        <f t="shared" si="109"/>
        <v>2.1129999999999999E-2</v>
      </c>
      <c r="Q93" s="118">
        <f t="shared" si="109"/>
        <v>2.1129999999999999E-2</v>
      </c>
      <c r="R93" s="118">
        <f t="shared" si="109"/>
        <v>2.1129999999999999E-2</v>
      </c>
      <c r="S93" s="118">
        <f t="shared" si="109"/>
        <v>2.1129999999999999E-2</v>
      </c>
      <c r="T93" s="118">
        <f t="shared" si="109"/>
        <v>2.1129999999999999E-2</v>
      </c>
      <c r="U93" s="118">
        <f t="shared" si="109"/>
        <v>2.1129999999999999E-2</v>
      </c>
      <c r="V93" s="118">
        <f t="shared" si="109"/>
        <v>2.1129999999999999E-2</v>
      </c>
      <c r="W93" s="118">
        <f t="shared" si="109"/>
        <v>2.1129999999999999E-2</v>
      </c>
      <c r="X93" s="118">
        <f t="shared" si="109"/>
        <v>2.1129999999999999E-2</v>
      </c>
      <c r="Y93" s="118">
        <f t="shared" si="109"/>
        <v>2.1129999999999999E-2</v>
      </c>
      <c r="Z93" s="118">
        <f t="shared" si="109"/>
        <v>2.1129999999999999E-2</v>
      </c>
      <c r="AA93" s="118">
        <f t="shared" si="109"/>
        <v>2.1129999999999999E-2</v>
      </c>
      <c r="AB93" s="118">
        <f t="shared" si="109"/>
        <v>2.1129999999999999E-2</v>
      </c>
      <c r="AC93" s="118">
        <f t="shared" si="109"/>
        <v>2.1129999999999999E-2</v>
      </c>
      <c r="AD93" s="118">
        <f t="shared" si="109"/>
        <v>2.1129999999999999E-2</v>
      </c>
      <c r="AE93" s="118">
        <f t="shared" si="109"/>
        <v>2.1129999999999999E-2</v>
      </c>
      <c r="AF93" s="118">
        <f t="shared" si="109"/>
        <v>2.1129999999999999E-2</v>
      </c>
      <c r="AG93" s="118">
        <f t="shared" si="109"/>
        <v>2.1129999999999999E-2</v>
      </c>
      <c r="AH93" s="35" t="s">
        <v>64</v>
      </c>
    </row>
    <row r="94" spans="2:34" s="4" customFormat="1" x14ac:dyDescent="0.25">
      <c r="C94" s="91"/>
      <c r="D94" s="91" t="s">
        <v>1</v>
      </c>
      <c r="E94" s="117">
        <v>2.1129999999999999E-2</v>
      </c>
      <c r="F94" s="35" t="s">
        <v>64</v>
      </c>
      <c r="G94" s="35"/>
      <c r="H94" s="118">
        <f t="shared" si="110"/>
        <v>2.1129999999999999E-2</v>
      </c>
      <c r="I94" s="118">
        <f t="shared" si="109"/>
        <v>2.1129999999999999E-2</v>
      </c>
      <c r="J94" s="118">
        <f t="shared" si="109"/>
        <v>2.1129999999999999E-2</v>
      </c>
      <c r="K94" s="118">
        <f t="shared" si="109"/>
        <v>2.1129999999999999E-2</v>
      </c>
      <c r="L94" s="118">
        <f t="shared" si="109"/>
        <v>2.1129999999999999E-2</v>
      </c>
      <c r="M94" s="118">
        <f t="shared" si="109"/>
        <v>2.1129999999999999E-2</v>
      </c>
      <c r="N94" s="118">
        <f t="shared" si="109"/>
        <v>2.1129999999999999E-2</v>
      </c>
      <c r="O94" s="118">
        <f t="shared" si="109"/>
        <v>2.1129999999999999E-2</v>
      </c>
      <c r="P94" s="118">
        <f t="shared" si="109"/>
        <v>2.1129999999999999E-2</v>
      </c>
      <c r="Q94" s="118">
        <f t="shared" si="109"/>
        <v>2.1129999999999999E-2</v>
      </c>
      <c r="R94" s="118">
        <f t="shared" si="109"/>
        <v>2.1129999999999999E-2</v>
      </c>
      <c r="S94" s="118">
        <f t="shared" si="109"/>
        <v>2.1129999999999999E-2</v>
      </c>
      <c r="T94" s="118">
        <f t="shared" si="109"/>
        <v>2.1129999999999999E-2</v>
      </c>
      <c r="U94" s="118">
        <f t="shared" si="109"/>
        <v>2.1129999999999999E-2</v>
      </c>
      <c r="V94" s="118">
        <f t="shared" si="109"/>
        <v>2.1129999999999999E-2</v>
      </c>
      <c r="W94" s="118">
        <f t="shared" si="109"/>
        <v>2.1129999999999999E-2</v>
      </c>
      <c r="X94" s="118">
        <f t="shared" si="109"/>
        <v>2.1129999999999999E-2</v>
      </c>
      <c r="Y94" s="118">
        <f t="shared" si="109"/>
        <v>2.1129999999999999E-2</v>
      </c>
      <c r="Z94" s="118">
        <f t="shared" si="109"/>
        <v>2.1129999999999999E-2</v>
      </c>
      <c r="AA94" s="118">
        <f t="shared" si="109"/>
        <v>2.1129999999999999E-2</v>
      </c>
      <c r="AB94" s="118">
        <f t="shared" si="109"/>
        <v>2.1129999999999999E-2</v>
      </c>
      <c r="AC94" s="118">
        <f t="shared" si="109"/>
        <v>2.1129999999999999E-2</v>
      </c>
      <c r="AD94" s="118">
        <f t="shared" si="109"/>
        <v>2.1129999999999999E-2</v>
      </c>
      <c r="AE94" s="118">
        <f t="shared" si="109"/>
        <v>2.1129999999999999E-2</v>
      </c>
      <c r="AF94" s="118">
        <f t="shared" si="109"/>
        <v>2.1129999999999999E-2</v>
      </c>
      <c r="AG94" s="118">
        <f t="shared" si="109"/>
        <v>2.1129999999999999E-2</v>
      </c>
      <c r="AH94" s="35" t="s">
        <v>64</v>
      </c>
    </row>
    <row r="95" spans="2:34" s="4" customFormat="1" x14ac:dyDescent="0.25">
      <c r="C95" s="91"/>
      <c r="D95" s="91" t="s">
        <v>2</v>
      </c>
      <c r="E95" s="117">
        <v>2.1129999999999999E-2</v>
      </c>
      <c r="F95" s="35" t="s">
        <v>64</v>
      </c>
      <c r="G95" s="35"/>
      <c r="H95" s="118">
        <f t="shared" si="110"/>
        <v>2.1129999999999999E-2</v>
      </c>
      <c r="I95" s="118">
        <f t="shared" si="109"/>
        <v>2.1129999999999999E-2</v>
      </c>
      <c r="J95" s="118">
        <f t="shared" si="109"/>
        <v>2.1129999999999999E-2</v>
      </c>
      <c r="K95" s="118">
        <f t="shared" si="109"/>
        <v>2.1129999999999999E-2</v>
      </c>
      <c r="L95" s="118">
        <f t="shared" si="109"/>
        <v>2.1129999999999999E-2</v>
      </c>
      <c r="M95" s="118">
        <f t="shared" si="109"/>
        <v>2.1129999999999999E-2</v>
      </c>
      <c r="N95" s="118">
        <f t="shared" si="109"/>
        <v>2.1129999999999999E-2</v>
      </c>
      <c r="O95" s="118">
        <f t="shared" si="109"/>
        <v>2.1129999999999999E-2</v>
      </c>
      <c r="P95" s="118">
        <f t="shared" si="109"/>
        <v>2.1129999999999999E-2</v>
      </c>
      <c r="Q95" s="118">
        <f t="shared" si="109"/>
        <v>2.1129999999999999E-2</v>
      </c>
      <c r="R95" s="118">
        <f t="shared" si="109"/>
        <v>2.1129999999999999E-2</v>
      </c>
      <c r="S95" s="118">
        <f t="shared" si="109"/>
        <v>2.1129999999999999E-2</v>
      </c>
      <c r="T95" s="118">
        <f t="shared" si="109"/>
        <v>2.1129999999999999E-2</v>
      </c>
      <c r="U95" s="118">
        <f t="shared" si="109"/>
        <v>2.1129999999999999E-2</v>
      </c>
      <c r="V95" s="118">
        <f t="shared" si="109"/>
        <v>2.1129999999999999E-2</v>
      </c>
      <c r="W95" s="118">
        <f t="shared" si="109"/>
        <v>2.1129999999999999E-2</v>
      </c>
      <c r="X95" s="118">
        <f t="shared" si="109"/>
        <v>2.1129999999999999E-2</v>
      </c>
      <c r="Y95" s="118">
        <f t="shared" si="109"/>
        <v>2.1129999999999999E-2</v>
      </c>
      <c r="Z95" s="118">
        <f t="shared" si="109"/>
        <v>2.1129999999999999E-2</v>
      </c>
      <c r="AA95" s="118">
        <f t="shared" si="109"/>
        <v>2.1129999999999999E-2</v>
      </c>
      <c r="AB95" s="118">
        <f t="shared" si="109"/>
        <v>2.1129999999999999E-2</v>
      </c>
      <c r="AC95" s="118">
        <f t="shared" si="109"/>
        <v>2.1129999999999999E-2</v>
      </c>
      <c r="AD95" s="118">
        <f t="shared" si="109"/>
        <v>2.1129999999999999E-2</v>
      </c>
      <c r="AE95" s="118">
        <f t="shared" si="109"/>
        <v>2.1129999999999999E-2</v>
      </c>
      <c r="AF95" s="118">
        <f t="shared" si="109"/>
        <v>2.1129999999999999E-2</v>
      </c>
      <c r="AG95" s="118">
        <f t="shared" si="109"/>
        <v>2.1129999999999999E-2</v>
      </c>
      <c r="AH95" s="35" t="s">
        <v>64</v>
      </c>
    </row>
    <row r="96" spans="2:34" s="4" customFormat="1" x14ac:dyDescent="0.25">
      <c r="C96" s="91" t="s">
        <v>35</v>
      </c>
      <c r="D96" s="91" t="s">
        <v>129</v>
      </c>
      <c r="E96" s="117">
        <v>2.1129999999999999E-2</v>
      </c>
      <c r="F96" s="35" t="s">
        <v>64</v>
      </c>
      <c r="G96" s="35"/>
      <c r="H96" s="118">
        <f t="shared" si="110"/>
        <v>2.1129999999999999E-2</v>
      </c>
      <c r="I96" s="118">
        <f t="shared" si="109"/>
        <v>2.1129999999999999E-2</v>
      </c>
      <c r="J96" s="118">
        <f t="shared" si="109"/>
        <v>2.1129999999999999E-2</v>
      </c>
      <c r="K96" s="118">
        <f t="shared" si="109"/>
        <v>2.1129999999999999E-2</v>
      </c>
      <c r="L96" s="118">
        <f t="shared" si="109"/>
        <v>2.1129999999999999E-2</v>
      </c>
      <c r="M96" s="118">
        <f t="shared" si="109"/>
        <v>2.1129999999999999E-2</v>
      </c>
      <c r="N96" s="118">
        <f t="shared" si="109"/>
        <v>2.1129999999999999E-2</v>
      </c>
      <c r="O96" s="118">
        <f t="shared" si="109"/>
        <v>2.1129999999999999E-2</v>
      </c>
      <c r="P96" s="118">
        <f t="shared" si="109"/>
        <v>2.1129999999999999E-2</v>
      </c>
      <c r="Q96" s="118">
        <f t="shared" si="109"/>
        <v>2.1129999999999999E-2</v>
      </c>
      <c r="R96" s="118">
        <f t="shared" si="109"/>
        <v>2.1129999999999999E-2</v>
      </c>
      <c r="S96" s="118">
        <f t="shared" si="109"/>
        <v>2.1129999999999999E-2</v>
      </c>
      <c r="T96" s="118">
        <f t="shared" si="109"/>
        <v>2.1129999999999999E-2</v>
      </c>
      <c r="U96" s="118">
        <f t="shared" si="109"/>
        <v>2.1129999999999999E-2</v>
      </c>
      <c r="V96" s="118">
        <f t="shared" si="109"/>
        <v>2.1129999999999999E-2</v>
      </c>
      <c r="W96" s="118">
        <f t="shared" si="109"/>
        <v>2.1129999999999999E-2</v>
      </c>
      <c r="X96" s="118">
        <f t="shared" si="109"/>
        <v>2.1129999999999999E-2</v>
      </c>
      <c r="Y96" s="118">
        <f t="shared" si="109"/>
        <v>2.1129999999999999E-2</v>
      </c>
      <c r="Z96" s="118">
        <f t="shared" si="109"/>
        <v>2.1129999999999999E-2</v>
      </c>
      <c r="AA96" s="118">
        <f t="shared" si="109"/>
        <v>2.1129999999999999E-2</v>
      </c>
      <c r="AB96" s="118">
        <f t="shared" si="109"/>
        <v>2.1129999999999999E-2</v>
      </c>
      <c r="AC96" s="118">
        <f t="shared" si="109"/>
        <v>2.1129999999999999E-2</v>
      </c>
      <c r="AD96" s="118">
        <f t="shared" si="109"/>
        <v>2.1129999999999999E-2</v>
      </c>
      <c r="AE96" s="118">
        <f t="shared" si="109"/>
        <v>2.1129999999999999E-2</v>
      </c>
      <c r="AF96" s="118">
        <f t="shared" si="109"/>
        <v>2.1129999999999999E-2</v>
      </c>
      <c r="AG96" s="118">
        <f t="shared" si="109"/>
        <v>2.1129999999999999E-2</v>
      </c>
      <c r="AH96" s="35" t="s">
        <v>64</v>
      </c>
    </row>
    <row r="97" spans="2:34" s="4" customFormat="1" x14ac:dyDescent="0.25">
      <c r="C97" s="91"/>
      <c r="D97" s="91" t="s">
        <v>130</v>
      </c>
      <c r="E97" s="117">
        <v>2.1129999999999999E-2</v>
      </c>
      <c r="F97" s="35" t="s">
        <v>64</v>
      </c>
      <c r="G97" s="35"/>
      <c r="H97" s="118">
        <f t="shared" si="110"/>
        <v>2.1129999999999999E-2</v>
      </c>
      <c r="I97" s="118">
        <f t="shared" si="109"/>
        <v>2.1129999999999999E-2</v>
      </c>
      <c r="J97" s="118">
        <f t="shared" si="109"/>
        <v>2.1129999999999999E-2</v>
      </c>
      <c r="K97" s="118">
        <f t="shared" si="109"/>
        <v>2.1129999999999999E-2</v>
      </c>
      <c r="L97" s="118">
        <f t="shared" si="109"/>
        <v>2.1129999999999999E-2</v>
      </c>
      <c r="M97" s="118">
        <f t="shared" si="109"/>
        <v>2.1129999999999999E-2</v>
      </c>
      <c r="N97" s="118">
        <f t="shared" si="109"/>
        <v>2.1129999999999999E-2</v>
      </c>
      <c r="O97" s="118">
        <f t="shared" si="109"/>
        <v>2.1129999999999999E-2</v>
      </c>
      <c r="P97" s="118">
        <f t="shared" si="109"/>
        <v>2.1129999999999999E-2</v>
      </c>
      <c r="Q97" s="118">
        <f t="shared" si="109"/>
        <v>2.1129999999999999E-2</v>
      </c>
      <c r="R97" s="118">
        <f t="shared" si="109"/>
        <v>2.1129999999999999E-2</v>
      </c>
      <c r="S97" s="118">
        <f t="shared" si="109"/>
        <v>2.1129999999999999E-2</v>
      </c>
      <c r="T97" s="118">
        <f t="shared" si="109"/>
        <v>2.1129999999999999E-2</v>
      </c>
      <c r="U97" s="118">
        <f t="shared" si="109"/>
        <v>2.1129999999999999E-2</v>
      </c>
      <c r="V97" s="118">
        <f t="shared" si="109"/>
        <v>2.1129999999999999E-2</v>
      </c>
      <c r="W97" s="118">
        <f t="shared" si="109"/>
        <v>2.1129999999999999E-2</v>
      </c>
      <c r="X97" s="118">
        <f t="shared" si="109"/>
        <v>2.1129999999999999E-2</v>
      </c>
      <c r="Y97" s="118">
        <f t="shared" si="109"/>
        <v>2.1129999999999999E-2</v>
      </c>
      <c r="Z97" s="118">
        <f t="shared" si="109"/>
        <v>2.1129999999999999E-2</v>
      </c>
      <c r="AA97" s="118">
        <f t="shared" si="109"/>
        <v>2.1129999999999999E-2</v>
      </c>
      <c r="AB97" s="118">
        <f t="shared" si="109"/>
        <v>2.1129999999999999E-2</v>
      </c>
      <c r="AC97" s="118">
        <f t="shared" si="109"/>
        <v>2.1129999999999999E-2</v>
      </c>
      <c r="AD97" s="118">
        <f t="shared" si="109"/>
        <v>2.1129999999999999E-2</v>
      </c>
      <c r="AE97" s="118">
        <f t="shared" si="109"/>
        <v>2.1129999999999999E-2</v>
      </c>
      <c r="AF97" s="118">
        <f t="shared" si="109"/>
        <v>2.1129999999999999E-2</v>
      </c>
      <c r="AG97" s="118">
        <f t="shared" si="109"/>
        <v>2.1129999999999999E-2</v>
      </c>
      <c r="AH97" s="35" t="s">
        <v>64</v>
      </c>
    </row>
    <row r="98" spans="2:34" s="4" customFormat="1" x14ac:dyDescent="0.25">
      <c r="C98" s="91"/>
      <c r="D98" s="91" t="s">
        <v>1</v>
      </c>
      <c r="E98" s="117">
        <v>2.1129999999999999E-2</v>
      </c>
      <c r="F98" s="35" t="s">
        <v>64</v>
      </c>
      <c r="G98" s="35"/>
      <c r="H98" s="118">
        <f t="shared" si="110"/>
        <v>2.1129999999999999E-2</v>
      </c>
      <c r="I98" s="118">
        <f t="shared" si="110"/>
        <v>2.1129999999999999E-2</v>
      </c>
      <c r="J98" s="118">
        <f t="shared" si="110"/>
        <v>2.1129999999999999E-2</v>
      </c>
      <c r="K98" s="118">
        <f t="shared" si="110"/>
        <v>2.1129999999999999E-2</v>
      </c>
      <c r="L98" s="118">
        <f t="shared" si="110"/>
        <v>2.1129999999999999E-2</v>
      </c>
      <c r="M98" s="118">
        <f t="shared" si="110"/>
        <v>2.1129999999999999E-2</v>
      </c>
      <c r="N98" s="118">
        <f t="shared" si="110"/>
        <v>2.1129999999999999E-2</v>
      </c>
      <c r="O98" s="118">
        <f t="shared" si="110"/>
        <v>2.1129999999999999E-2</v>
      </c>
      <c r="P98" s="118">
        <f t="shared" si="110"/>
        <v>2.1129999999999999E-2</v>
      </c>
      <c r="Q98" s="118">
        <f t="shared" si="110"/>
        <v>2.1129999999999999E-2</v>
      </c>
      <c r="R98" s="118">
        <f t="shared" si="110"/>
        <v>2.1129999999999999E-2</v>
      </c>
      <c r="S98" s="118">
        <f t="shared" si="110"/>
        <v>2.1129999999999999E-2</v>
      </c>
      <c r="T98" s="118">
        <f t="shared" si="110"/>
        <v>2.1129999999999999E-2</v>
      </c>
      <c r="U98" s="118">
        <f t="shared" si="110"/>
        <v>2.1129999999999999E-2</v>
      </c>
      <c r="V98" s="118">
        <f t="shared" si="110"/>
        <v>2.1129999999999999E-2</v>
      </c>
      <c r="W98" s="118">
        <f t="shared" si="110"/>
        <v>2.1129999999999999E-2</v>
      </c>
      <c r="X98" s="118">
        <f t="shared" ref="X98:AC103" si="111">$E98</f>
        <v>2.1129999999999999E-2</v>
      </c>
      <c r="Y98" s="118">
        <f t="shared" si="111"/>
        <v>2.1129999999999999E-2</v>
      </c>
      <c r="Z98" s="118">
        <f t="shared" si="111"/>
        <v>2.1129999999999999E-2</v>
      </c>
      <c r="AA98" s="118">
        <f t="shared" si="111"/>
        <v>2.1129999999999999E-2</v>
      </c>
      <c r="AB98" s="118">
        <f t="shared" si="111"/>
        <v>2.1129999999999999E-2</v>
      </c>
      <c r="AC98" s="118">
        <f t="shared" si="111"/>
        <v>2.1129999999999999E-2</v>
      </c>
      <c r="AD98" s="118">
        <f t="shared" ref="AD98:AG103" si="112">$E98</f>
        <v>2.1129999999999999E-2</v>
      </c>
      <c r="AE98" s="118">
        <f t="shared" si="112"/>
        <v>2.1129999999999999E-2</v>
      </c>
      <c r="AF98" s="118">
        <f t="shared" si="112"/>
        <v>2.1129999999999999E-2</v>
      </c>
      <c r="AG98" s="118">
        <f t="shared" si="112"/>
        <v>2.1129999999999999E-2</v>
      </c>
      <c r="AH98" s="35" t="s">
        <v>64</v>
      </c>
    </row>
    <row r="99" spans="2:34" s="4" customFormat="1" x14ac:dyDescent="0.25">
      <c r="C99" s="91"/>
      <c r="D99" s="91" t="s">
        <v>2</v>
      </c>
      <c r="E99" s="117">
        <v>2.1129999999999999E-2</v>
      </c>
      <c r="F99" s="35" t="s">
        <v>64</v>
      </c>
      <c r="G99" s="35"/>
      <c r="H99" s="118">
        <f t="shared" si="110"/>
        <v>2.1129999999999999E-2</v>
      </c>
      <c r="I99" s="118">
        <f t="shared" si="110"/>
        <v>2.1129999999999999E-2</v>
      </c>
      <c r="J99" s="118">
        <f t="shared" si="110"/>
        <v>2.1129999999999999E-2</v>
      </c>
      <c r="K99" s="118">
        <f t="shared" si="110"/>
        <v>2.1129999999999999E-2</v>
      </c>
      <c r="L99" s="118">
        <f t="shared" si="110"/>
        <v>2.1129999999999999E-2</v>
      </c>
      <c r="M99" s="118">
        <f t="shared" si="110"/>
        <v>2.1129999999999999E-2</v>
      </c>
      <c r="N99" s="118">
        <f t="shared" si="110"/>
        <v>2.1129999999999999E-2</v>
      </c>
      <c r="O99" s="118">
        <f t="shared" si="110"/>
        <v>2.1129999999999999E-2</v>
      </c>
      <c r="P99" s="118">
        <f t="shared" si="110"/>
        <v>2.1129999999999999E-2</v>
      </c>
      <c r="Q99" s="118">
        <f t="shared" si="110"/>
        <v>2.1129999999999999E-2</v>
      </c>
      <c r="R99" s="118">
        <f t="shared" si="110"/>
        <v>2.1129999999999999E-2</v>
      </c>
      <c r="S99" s="118">
        <f t="shared" si="110"/>
        <v>2.1129999999999999E-2</v>
      </c>
      <c r="T99" s="118">
        <f t="shared" si="110"/>
        <v>2.1129999999999999E-2</v>
      </c>
      <c r="U99" s="118">
        <f t="shared" si="110"/>
        <v>2.1129999999999999E-2</v>
      </c>
      <c r="V99" s="118">
        <f t="shared" si="110"/>
        <v>2.1129999999999999E-2</v>
      </c>
      <c r="W99" s="118">
        <f t="shared" si="110"/>
        <v>2.1129999999999999E-2</v>
      </c>
      <c r="X99" s="118">
        <f t="shared" si="111"/>
        <v>2.1129999999999999E-2</v>
      </c>
      <c r="Y99" s="118">
        <f t="shared" si="111"/>
        <v>2.1129999999999999E-2</v>
      </c>
      <c r="Z99" s="118">
        <f t="shared" si="111"/>
        <v>2.1129999999999999E-2</v>
      </c>
      <c r="AA99" s="118">
        <f t="shared" si="111"/>
        <v>2.1129999999999999E-2</v>
      </c>
      <c r="AB99" s="118">
        <f t="shared" si="111"/>
        <v>2.1129999999999999E-2</v>
      </c>
      <c r="AC99" s="118">
        <f t="shared" si="111"/>
        <v>2.1129999999999999E-2</v>
      </c>
      <c r="AD99" s="118">
        <f t="shared" si="112"/>
        <v>2.1129999999999999E-2</v>
      </c>
      <c r="AE99" s="118">
        <f t="shared" si="112"/>
        <v>2.1129999999999999E-2</v>
      </c>
      <c r="AF99" s="118">
        <f t="shared" si="112"/>
        <v>2.1129999999999999E-2</v>
      </c>
      <c r="AG99" s="118">
        <f t="shared" si="112"/>
        <v>2.1129999999999999E-2</v>
      </c>
      <c r="AH99" s="35" t="s">
        <v>64</v>
      </c>
    </row>
    <row r="100" spans="2:34" s="4" customFormat="1" x14ac:dyDescent="0.25">
      <c r="C100" s="91" t="s">
        <v>36</v>
      </c>
      <c r="D100" s="91" t="s">
        <v>129</v>
      </c>
      <c r="E100" s="117">
        <v>2.1129999999999999E-2</v>
      </c>
      <c r="F100" s="35" t="s">
        <v>64</v>
      </c>
      <c r="G100" s="35"/>
      <c r="H100" s="118">
        <f t="shared" si="110"/>
        <v>2.1129999999999999E-2</v>
      </c>
      <c r="I100" s="118">
        <f t="shared" si="110"/>
        <v>2.1129999999999999E-2</v>
      </c>
      <c r="J100" s="118">
        <f t="shared" si="110"/>
        <v>2.1129999999999999E-2</v>
      </c>
      <c r="K100" s="118">
        <f t="shared" si="110"/>
        <v>2.1129999999999999E-2</v>
      </c>
      <c r="L100" s="118">
        <f t="shared" si="110"/>
        <v>2.1129999999999999E-2</v>
      </c>
      <c r="M100" s="118">
        <f t="shared" si="110"/>
        <v>2.1129999999999999E-2</v>
      </c>
      <c r="N100" s="118">
        <f t="shared" si="110"/>
        <v>2.1129999999999999E-2</v>
      </c>
      <c r="O100" s="118">
        <f t="shared" si="110"/>
        <v>2.1129999999999999E-2</v>
      </c>
      <c r="P100" s="118">
        <f t="shared" si="110"/>
        <v>2.1129999999999999E-2</v>
      </c>
      <c r="Q100" s="118">
        <f t="shared" si="110"/>
        <v>2.1129999999999999E-2</v>
      </c>
      <c r="R100" s="118">
        <f t="shared" si="110"/>
        <v>2.1129999999999999E-2</v>
      </c>
      <c r="S100" s="118">
        <f t="shared" si="110"/>
        <v>2.1129999999999999E-2</v>
      </c>
      <c r="T100" s="118">
        <f t="shared" si="110"/>
        <v>2.1129999999999999E-2</v>
      </c>
      <c r="U100" s="118">
        <f t="shared" si="110"/>
        <v>2.1129999999999999E-2</v>
      </c>
      <c r="V100" s="118">
        <f t="shared" si="110"/>
        <v>2.1129999999999999E-2</v>
      </c>
      <c r="W100" s="118">
        <f t="shared" si="110"/>
        <v>2.1129999999999999E-2</v>
      </c>
      <c r="X100" s="118">
        <f t="shared" si="111"/>
        <v>2.1129999999999999E-2</v>
      </c>
      <c r="Y100" s="118">
        <f t="shared" si="111"/>
        <v>2.1129999999999999E-2</v>
      </c>
      <c r="Z100" s="118">
        <f t="shared" si="111"/>
        <v>2.1129999999999999E-2</v>
      </c>
      <c r="AA100" s="118">
        <f t="shared" si="111"/>
        <v>2.1129999999999999E-2</v>
      </c>
      <c r="AB100" s="118">
        <f t="shared" si="111"/>
        <v>2.1129999999999999E-2</v>
      </c>
      <c r="AC100" s="118">
        <f t="shared" si="111"/>
        <v>2.1129999999999999E-2</v>
      </c>
      <c r="AD100" s="118">
        <f t="shared" si="112"/>
        <v>2.1129999999999999E-2</v>
      </c>
      <c r="AE100" s="118">
        <f t="shared" si="112"/>
        <v>2.1129999999999999E-2</v>
      </c>
      <c r="AF100" s="118">
        <f t="shared" si="112"/>
        <v>2.1129999999999999E-2</v>
      </c>
      <c r="AG100" s="118">
        <f t="shared" si="112"/>
        <v>2.1129999999999999E-2</v>
      </c>
      <c r="AH100" s="35" t="s">
        <v>64</v>
      </c>
    </row>
    <row r="101" spans="2:34" s="4" customFormat="1" x14ac:dyDescent="0.25">
      <c r="C101" s="91"/>
      <c r="D101" s="91" t="s">
        <v>130</v>
      </c>
      <c r="E101" s="117">
        <v>2.1129999999999999E-2</v>
      </c>
      <c r="F101" s="35" t="s">
        <v>64</v>
      </c>
      <c r="G101" s="35"/>
      <c r="H101" s="118">
        <f t="shared" si="110"/>
        <v>2.1129999999999999E-2</v>
      </c>
      <c r="I101" s="118">
        <f t="shared" si="110"/>
        <v>2.1129999999999999E-2</v>
      </c>
      <c r="J101" s="118">
        <f t="shared" si="110"/>
        <v>2.1129999999999999E-2</v>
      </c>
      <c r="K101" s="118">
        <f t="shared" si="110"/>
        <v>2.1129999999999999E-2</v>
      </c>
      <c r="L101" s="118">
        <f t="shared" si="110"/>
        <v>2.1129999999999999E-2</v>
      </c>
      <c r="M101" s="118">
        <f t="shared" si="110"/>
        <v>2.1129999999999999E-2</v>
      </c>
      <c r="N101" s="118">
        <f t="shared" si="110"/>
        <v>2.1129999999999999E-2</v>
      </c>
      <c r="O101" s="118">
        <f t="shared" si="110"/>
        <v>2.1129999999999999E-2</v>
      </c>
      <c r="P101" s="118">
        <f t="shared" si="110"/>
        <v>2.1129999999999999E-2</v>
      </c>
      <c r="Q101" s="118">
        <f t="shared" si="110"/>
        <v>2.1129999999999999E-2</v>
      </c>
      <c r="R101" s="118">
        <f t="shared" si="110"/>
        <v>2.1129999999999999E-2</v>
      </c>
      <c r="S101" s="118">
        <f t="shared" si="110"/>
        <v>2.1129999999999999E-2</v>
      </c>
      <c r="T101" s="118">
        <f t="shared" si="110"/>
        <v>2.1129999999999999E-2</v>
      </c>
      <c r="U101" s="118">
        <f t="shared" si="110"/>
        <v>2.1129999999999999E-2</v>
      </c>
      <c r="V101" s="118">
        <f t="shared" si="110"/>
        <v>2.1129999999999999E-2</v>
      </c>
      <c r="W101" s="118">
        <f t="shared" si="110"/>
        <v>2.1129999999999999E-2</v>
      </c>
      <c r="X101" s="118">
        <f t="shared" si="111"/>
        <v>2.1129999999999999E-2</v>
      </c>
      <c r="Y101" s="118">
        <f t="shared" si="111"/>
        <v>2.1129999999999999E-2</v>
      </c>
      <c r="Z101" s="118">
        <f t="shared" si="111"/>
        <v>2.1129999999999999E-2</v>
      </c>
      <c r="AA101" s="118">
        <f t="shared" si="111"/>
        <v>2.1129999999999999E-2</v>
      </c>
      <c r="AB101" s="118">
        <f t="shared" si="111"/>
        <v>2.1129999999999999E-2</v>
      </c>
      <c r="AC101" s="118">
        <f t="shared" si="111"/>
        <v>2.1129999999999999E-2</v>
      </c>
      <c r="AD101" s="118">
        <f t="shared" si="112"/>
        <v>2.1129999999999999E-2</v>
      </c>
      <c r="AE101" s="118">
        <f t="shared" si="112"/>
        <v>2.1129999999999999E-2</v>
      </c>
      <c r="AF101" s="118">
        <f t="shared" si="112"/>
        <v>2.1129999999999999E-2</v>
      </c>
      <c r="AG101" s="118">
        <f t="shared" si="112"/>
        <v>2.1129999999999999E-2</v>
      </c>
      <c r="AH101" s="35" t="s">
        <v>64</v>
      </c>
    </row>
    <row r="102" spans="2:34" s="4" customFormat="1" x14ac:dyDescent="0.25">
      <c r="C102" s="121"/>
      <c r="D102" s="91" t="s">
        <v>1</v>
      </c>
      <c r="E102" s="117">
        <v>2.1129999999999999E-2</v>
      </c>
      <c r="F102" s="35" t="s">
        <v>64</v>
      </c>
      <c r="G102" s="35"/>
      <c r="H102" s="118">
        <f t="shared" si="110"/>
        <v>2.1129999999999999E-2</v>
      </c>
      <c r="I102" s="118">
        <f t="shared" si="110"/>
        <v>2.1129999999999999E-2</v>
      </c>
      <c r="J102" s="118">
        <f t="shared" si="110"/>
        <v>2.1129999999999999E-2</v>
      </c>
      <c r="K102" s="118">
        <f t="shared" si="110"/>
        <v>2.1129999999999999E-2</v>
      </c>
      <c r="L102" s="118">
        <f t="shared" si="110"/>
        <v>2.1129999999999999E-2</v>
      </c>
      <c r="M102" s="118">
        <f t="shared" si="110"/>
        <v>2.1129999999999999E-2</v>
      </c>
      <c r="N102" s="118">
        <f t="shared" si="110"/>
        <v>2.1129999999999999E-2</v>
      </c>
      <c r="O102" s="118">
        <f t="shared" si="110"/>
        <v>2.1129999999999999E-2</v>
      </c>
      <c r="P102" s="118">
        <f t="shared" si="110"/>
        <v>2.1129999999999999E-2</v>
      </c>
      <c r="Q102" s="118">
        <f t="shared" si="110"/>
        <v>2.1129999999999999E-2</v>
      </c>
      <c r="R102" s="118">
        <f t="shared" si="110"/>
        <v>2.1129999999999999E-2</v>
      </c>
      <c r="S102" s="118">
        <f t="shared" si="110"/>
        <v>2.1129999999999999E-2</v>
      </c>
      <c r="T102" s="118">
        <f t="shared" si="110"/>
        <v>2.1129999999999999E-2</v>
      </c>
      <c r="U102" s="118">
        <f t="shared" si="110"/>
        <v>2.1129999999999999E-2</v>
      </c>
      <c r="V102" s="118">
        <f t="shared" si="110"/>
        <v>2.1129999999999999E-2</v>
      </c>
      <c r="W102" s="118">
        <f t="shared" si="110"/>
        <v>2.1129999999999999E-2</v>
      </c>
      <c r="X102" s="118">
        <f t="shared" si="111"/>
        <v>2.1129999999999999E-2</v>
      </c>
      <c r="Y102" s="118">
        <f t="shared" si="111"/>
        <v>2.1129999999999999E-2</v>
      </c>
      <c r="Z102" s="118">
        <f t="shared" si="111"/>
        <v>2.1129999999999999E-2</v>
      </c>
      <c r="AA102" s="118">
        <f t="shared" si="111"/>
        <v>2.1129999999999999E-2</v>
      </c>
      <c r="AB102" s="118">
        <f t="shared" si="111"/>
        <v>2.1129999999999999E-2</v>
      </c>
      <c r="AC102" s="118">
        <f t="shared" si="111"/>
        <v>2.1129999999999999E-2</v>
      </c>
      <c r="AD102" s="118">
        <f t="shared" si="112"/>
        <v>2.1129999999999999E-2</v>
      </c>
      <c r="AE102" s="118">
        <f t="shared" si="112"/>
        <v>2.1129999999999999E-2</v>
      </c>
      <c r="AF102" s="118">
        <f t="shared" si="112"/>
        <v>2.1129999999999999E-2</v>
      </c>
      <c r="AG102" s="118">
        <f t="shared" si="112"/>
        <v>2.1129999999999999E-2</v>
      </c>
      <c r="AH102" s="35" t="s">
        <v>64</v>
      </c>
    </row>
    <row r="103" spans="2:34" s="4" customFormat="1" x14ac:dyDescent="0.25">
      <c r="C103" s="121"/>
      <c r="D103" s="91" t="s">
        <v>2</v>
      </c>
      <c r="E103" s="117">
        <v>2.1129999999999999E-2</v>
      </c>
      <c r="F103" s="35" t="s">
        <v>64</v>
      </c>
      <c r="G103" s="35"/>
      <c r="H103" s="118">
        <f t="shared" si="110"/>
        <v>2.1129999999999999E-2</v>
      </c>
      <c r="I103" s="118">
        <f t="shared" si="110"/>
        <v>2.1129999999999999E-2</v>
      </c>
      <c r="J103" s="118">
        <f t="shared" si="110"/>
        <v>2.1129999999999999E-2</v>
      </c>
      <c r="K103" s="118">
        <f t="shared" si="110"/>
        <v>2.1129999999999999E-2</v>
      </c>
      <c r="L103" s="118">
        <f t="shared" si="110"/>
        <v>2.1129999999999999E-2</v>
      </c>
      <c r="M103" s="118">
        <f t="shared" si="110"/>
        <v>2.1129999999999999E-2</v>
      </c>
      <c r="N103" s="118">
        <f t="shared" si="110"/>
        <v>2.1129999999999999E-2</v>
      </c>
      <c r="O103" s="118">
        <f t="shared" si="110"/>
        <v>2.1129999999999999E-2</v>
      </c>
      <c r="P103" s="118">
        <f t="shared" si="110"/>
        <v>2.1129999999999999E-2</v>
      </c>
      <c r="Q103" s="118">
        <f t="shared" si="110"/>
        <v>2.1129999999999999E-2</v>
      </c>
      <c r="R103" s="118">
        <f t="shared" si="110"/>
        <v>2.1129999999999999E-2</v>
      </c>
      <c r="S103" s="118">
        <f t="shared" si="110"/>
        <v>2.1129999999999999E-2</v>
      </c>
      <c r="T103" s="118">
        <f t="shared" si="110"/>
        <v>2.1129999999999999E-2</v>
      </c>
      <c r="U103" s="118">
        <f t="shared" si="110"/>
        <v>2.1129999999999999E-2</v>
      </c>
      <c r="V103" s="118">
        <f t="shared" si="110"/>
        <v>2.1129999999999999E-2</v>
      </c>
      <c r="W103" s="118">
        <f t="shared" si="110"/>
        <v>2.1129999999999999E-2</v>
      </c>
      <c r="X103" s="118">
        <f t="shared" si="111"/>
        <v>2.1129999999999999E-2</v>
      </c>
      <c r="Y103" s="118">
        <f t="shared" si="111"/>
        <v>2.1129999999999999E-2</v>
      </c>
      <c r="Z103" s="118">
        <f t="shared" si="111"/>
        <v>2.1129999999999999E-2</v>
      </c>
      <c r="AA103" s="118">
        <f t="shared" si="111"/>
        <v>2.1129999999999999E-2</v>
      </c>
      <c r="AB103" s="118">
        <f t="shared" si="111"/>
        <v>2.1129999999999999E-2</v>
      </c>
      <c r="AC103" s="118">
        <f t="shared" si="111"/>
        <v>2.1129999999999999E-2</v>
      </c>
      <c r="AD103" s="118">
        <f t="shared" si="112"/>
        <v>2.1129999999999999E-2</v>
      </c>
      <c r="AE103" s="118">
        <f t="shared" si="112"/>
        <v>2.1129999999999999E-2</v>
      </c>
      <c r="AF103" s="118">
        <f t="shared" si="112"/>
        <v>2.1129999999999999E-2</v>
      </c>
      <c r="AG103" s="118">
        <f t="shared" si="112"/>
        <v>2.1129999999999999E-2</v>
      </c>
      <c r="AH103" s="35" t="s">
        <v>64</v>
      </c>
    </row>
    <row r="104" spans="2:34" s="4" customFormat="1" x14ac:dyDescent="0.25">
      <c r="D104" s="6"/>
      <c r="E104" s="35"/>
      <c r="F104" s="35"/>
      <c r="G104" s="35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</row>
    <row r="105" spans="2:34" s="4" customFormat="1" x14ac:dyDescent="0.25">
      <c r="D105" s="6"/>
      <c r="E105" s="35"/>
      <c r="F105" s="35"/>
      <c r="G105" s="35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</row>
    <row r="106" spans="2:34" s="6" customFormat="1" ht="14.25" x14ac:dyDescent="0.2">
      <c r="B106" s="19">
        <v>6</v>
      </c>
      <c r="C106" s="19" t="s">
        <v>9</v>
      </c>
      <c r="D106" s="19"/>
      <c r="E106" s="19"/>
      <c r="F106" s="19"/>
      <c r="G106" s="19"/>
      <c r="H106" s="19"/>
      <c r="I106" s="20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2:34" s="4" customFormat="1" x14ac:dyDescent="0.25">
      <c r="D107" s="6"/>
      <c r="E107" s="35"/>
      <c r="F107" s="35"/>
      <c r="G107" s="35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</row>
    <row r="108" spans="2:34" s="4" customFormat="1" x14ac:dyDescent="0.25">
      <c r="D108" s="6"/>
      <c r="E108" s="35" t="s">
        <v>65</v>
      </c>
      <c r="F108" s="6"/>
      <c r="G108" s="6"/>
      <c r="H108" s="6" t="s">
        <v>170</v>
      </c>
      <c r="I108" s="6"/>
      <c r="J108" s="6"/>
      <c r="K108" s="6"/>
    </row>
    <row r="109" spans="2:34" s="4" customFormat="1" x14ac:dyDescent="0.25">
      <c r="C109" s="6"/>
      <c r="E109" s="111">
        <v>2020</v>
      </c>
      <c r="F109" s="50"/>
      <c r="G109" s="50"/>
      <c r="H109" s="112">
        <v>2020</v>
      </c>
      <c r="I109" s="112">
        <f>H109+1</f>
        <v>2021</v>
      </c>
      <c r="J109" s="112">
        <f t="shared" ref="J109" si="113">I109+1</f>
        <v>2022</v>
      </c>
      <c r="K109" s="112">
        <f t="shared" ref="K109" si="114">J109+1</f>
        <v>2023</v>
      </c>
      <c r="L109" s="112">
        <f t="shared" ref="L109" si="115">K109+1</f>
        <v>2024</v>
      </c>
      <c r="M109" s="112">
        <f t="shared" ref="M109" si="116">L109+1</f>
        <v>2025</v>
      </c>
      <c r="N109" s="112">
        <f t="shared" ref="N109" si="117">M109+1</f>
        <v>2026</v>
      </c>
      <c r="O109" s="112">
        <f t="shared" ref="O109" si="118">N109+1</f>
        <v>2027</v>
      </c>
      <c r="P109" s="112">
        <f t="shared" ref="P109" si="119">O109+1</f>
        <v>2028</v>
      </c>
      <c r="Q109" s="112">
        <f t="shared" ref="Q109" si="120">P109+1</f>
        <v>2029</v>
      </c>
      <c r="R109" s="112">
        <f t="shared" ref="R109" si="121">Q109+1</f>
        <v>2030</v>
      </c>
      <c r="S109" s="112">
        <f t="shared" ref="S109" si="122">R109+1</f>
        <v>2031</v>
      </c>
      <c r="T109" s="112">
        <f t="shared" ref="T109" si="123">S109+1</f>
        <v>2032</v>
      </c>
      <c r="U109" s="112">
        <f t="shared" ref="U109" si="124">T109+1</f>
        <v>2033</v>
      </c>
      <c r="V109" s="112">
        <f>U109+1</f>
        <v>2034</v>
      </c>
      <c r="W109" s="112">
        <f t="shared" ref="W109" si="125">V109+1</f>
        <v>2035</v>
      </c>
      <c r="X109" s="112">
        <f t="shared" ref="X109" si="126">W109+1</f>
        <v>2036</v>
      </c>
      <c r="Y109" s="112">
        <f t="shared" ref="Y109" si="127">X109+1</f>
        <v>2037</v>
      </c>
      <c r="Z109" s="112">
        <f t="shared" ref="Z109" si="128">Y109+1</f>
        <v>2038</v>
      </c>
      <c r="AA109" s="112">
        <f t="shared" ref="AA109" si="129">Z109+1</f>
        <v>2039</v>
      </c>
      <c r="AB109" s="112">
        <f t="shared" ref="AB109" si="130">AA109+1</f>
        <v>2040</v>
      </c>
      <c r="AC109" s="112">
        <f t="shared" ref="AC109" si="131">AB109+1</f>
        <v>2041</v>
      </c>
      <c r="AD109" s="112">
        <f t="shared" ref="AD109" si="132">AC109+1</f>
        <v>2042</v>
      </c>
      <c r="AE109" s="112">
        <f t="shared" ref="AE109" si="133">AD109+1</f>
        <v>2043</v>
      </c>
      <c r="AF109" s="112">
        <f t="shared" ref="AF109" si="134">AE109+1</f>
        <v>2044</v>
      </c>
      <c r="AG109" s="112">
        <f t="shared" ref="AG109" si="135">AF109+1</f>
        <v>2045</v>
      </c>
    </row>
    <row r="110" spans="2:34" s="4" customFormat="1" x14ac:dyDescent="0.25">
      <c r="C110" s="91" t="s">
        <v>22</v>
      </c>
      <c r="D110" s="91" t="s">
        <v>129</v>
      </c>
      <c r="E110" s="120">
        <v>4.3622194295999311E-2</v>
      </c>
      <c r="F110" s="35" t="s">
        <v>64</v>
      </c>
      <c r="G110" s="35"/>
      <c r="H110" s="118">
        <f>$E110</f>
        <v>4.3622194295999311E-2</v>
      </c>
      <c r="I110" s="118">
        <f t="shared" ref="I110:AG115" si="136">$E110</f>
        <v>4.3622194295999311E-2</v>
      </c>
      <c r="J110" s="118">
        <f t="shared" si="136"/>
        <v>4.3622194295999311E-2</v>
      </c>
      <c r="K110" s="118">
        <f t="shared" si="136"/>
        <v>4.3622194295999311E-2</v>
      </c>
      <c r="L110" s="118">
        <f t="shared" si="136"/>
        <v>4.3622194295999311E-2</v>
      </c>
      <c r="M110" s="118">
        <f t="shared" si="136"/>
        <v>4.3622194295999311E-2</v>
      </c>
      <c r="N110" s="118">
        <f t="shared" si="136"/>
        <v>4.3622194295999311E-2</v>
      </c>
      <c r="O110" s="118">
        <f t="shared" si="136"/>
        <v>4.3622194295999311E-2</v>
      </c>
      <c r="P110" s="118">
        <f t="shared" si="136"/>
        <v>4.3622194295999311E-2</v>
      </c>
      <c r="Q110" s="118">
        <f t="shared" si="136"/>
        <v>4.3622194295999311E-2</v>
      </c>
      <c r="R110" s="118">
        <f t="shared" si="136"/>
        <v>4.3622194295999311E-2</v>
      </c>
      <c r="S110" s="118">
        <f t="shared" si="136"/>
        <v>4.3622194295999311E-2</v>
      </c>
      <c r="T110" s="118">
        <f t="shared" si="136"/>
        <v>4.3622194295999311E-2</v>
      </c>
      <c r="U110" s="118">
        <f t="shared" si="136"/>
        <v>4.3622194295999311E-2</v>
      </c>
      <c r="V110" s="118">
        <f t="shared" si="136"/>
        <v>4.3622194295999311E-2</v>
      </c>
      <c r="W110" s="118">
        <f t="shared" si="136"/>
        <v>4.3622194295999311E-2</v>
      </c>
      <c r="X110" s="118">
        <f t="shared" si="136"/>
        <v>4.3622194295999311E-2</v>
      </c>
      <c r="Y110" s="118">
        <f t="shared" si="136"/>
        <v>4.3622194295999311E-2</v>
      </c>
      <c r="Z110" s="118">
        <f t="shared" si="136"/>
        <v>4.3622194295999311E-2</v>
      </c>
      <c r="AA110" s="118">
        <f t="shared" si="136"/>
        <v>4.3622194295999311E-2</v>
      </c>
      <c r="AB110" s="118">
        <f t="shared" si="136"/>
        <v>4.3622194295999311E-2</v>
      </c>
      <c r="AC110" s="118">
        <f t="shared" si="136"/>
        <v>4.3622194295999311E-2</v>
      </c>
      <c r="AD110" s="118">
        <f t="shared" si="136"/>
        <v>4.3622194295999311E-2</v>
      </c>
      <c r="AE110" s="118">
        <f t="shared" si="136"/>
        <v>4.3622194295999311E-2</v>
      </c>
      <c r="AF110" s="118">
        <f t="shared" si="136"/>
        <v>4.3622194295999311E-2</v>
      </c>
      <c r="AG110" s="118">
        <f t="shared" si="136"/>
        <v>4.3622194295999311E-2</v>
      </c>
      <c r="AH110" s="35" t="s">
        <v>64</v>
      </c>
    </row>
    <row r="111" spans="2:34" s="4" customFormat="1" x14ac:dyDescent="0.25">
      <c r="C111" s="91"/>
      <c r="D111" s="91" t="s">
        <v>130</v>
      </c>
      <c r="E111" s="120">
        <v>4.3622194295999311E-2</v>
      </c>
      <c r="F111" s="35" t="s">
        <v>64</v>
      </c>
      <c r="G111" s="35"/>
      <c r="H111" s="118">
        <f t="shared" ref="H111:W121" si="137">$E111</f>
        <v>4.3622194295999311E-2</v>
      </c>
      <c r="I111" s="118">
        <f t="shared" si="136"/>
        <v>4.3622194295999311E-2</v>
      </c>
      <c r="J111" s="118">
        <f t="shared" si="136"/>
        <v>4.3622194295999311E-2</v>
      </c>
      <c r="K111" s="118">
        <f t="shared" si="136"/>
        <v>4.3622194295999311E-2</v>
      </c>
      <c r="L111" s="118">
        <f t="shared" si="136"/>
        <v>4.3622194295999311E-2</v>
      </c>
      <c r="M111" s="118">
        <f t="shared" si="136"/>
        <v>4.3622194295999311E-2</v>
      </c>
      <c r="N111" s="118">
        <f t="shared" si="136"/>
        <v>4.3622194295999311E-2</v>
      </c>
      <c r="O111" s="118">
        <f t="shared" si="136"/>
        <v>4.3622194295999311E-2</v>
      </c>
      <c r="P111" s="118">
        <f t="shared" si="136"/>
        <v>4.3622194295999311E-2</v>
      </c>
      <c r="Q111" s="118">
        <f t="shared" si="136"/>
        <v>4.3622194295999311E-2</v>
      </c>
      <c r="R111" s="118">
        <f t="shared" si="136"/>
        <v>4.3622194295999311E-2</v>
      </c>
      <c r="S111" s="118">
        <f t="shared" si="136"/>
        <v>4.3622194295999311E-2</v>
      </c>
      <c r="T111" s="118">
        <f t="shared" si="136"/>
        <v>4.3622194295999311E-2</v>
      </c>
      <c r="U111" s="118">
        <f t="shared" si="136"/>
        <v>4.3622194295999311E-2</v>
      </c>
      <c r="V111" s="118">
        <f t="shared" si="136"/>
        <v>4.3622194295999311E-2</v>
      </c>
      <c r="W111" s="118">
        <f t="shared" si="136"/>
        <v>4.3622194295999311E-2</v>
      </c>
      <c r="X111" s="118">
        <f t="shared" si="136"/>
        <v>4.3622194295999311E-2</v>
      </c>
      <c r="Y111" s="118">
        <f t="shared" si="136"/>
        <v>4.3622194295999311E-2</v>
      </c>
      <c r="Z111" s="118">
        <f t="shared" si="136"/>
        <v>4.3622194295999311E-2</v>
      </c>
      <c r="AA111" s="118">
        <f t="shared" si="136"/>
        <v>4.3622194295999311E-2</v>
      </c>
      <c r="AB111" s="118">
        <f t="shared" si="136"/>
        <v>4.3622194295999311E-2</v>
      </c>
      <c r="AC111" s="118">
        <f t="shared" si="136"/>
        <v>4.3622194295999311E-2</v>
      </c>
      <c r="AD111" s="118">
        <f t="shared" si="136"/>
        <v>4.3622194295999311E-2</v>
      </c>
      <c r="AE111" s="118">
        <f t="shared" si="136"/>
        <v>4.3622194295999311E-2</v>
      </c>
      <c r="AF111" s="118">
        <f t="shared" si="136"/>
        <v>4.3622194295999311E-2</v>
      </c>
      <c r="AG111" s="118">
        <f t="shared" si="136"/>
        <v>4.3622194295999311E-2</v>
      </c>
      <c r="AH111" s="35" t="s">
        <v>64</v>
      </c>
    </row>
    <row r="112" spans="2:34" s="4" customFormat="1" x14ac:dyDescent="0.25">
      <c r="C112" s="91"/>
      <c r="D112" s="91" t="s">
        <v>1</v>
      </c>
      <c r="E112" s="120">
        <v>4.3622194295999311E-2</v>
      </c>
      <c r="F112" s="35" t="s">
        <v>64</v>
      </c>
      <c r="G112" s="35"/>
      <c r="H112" s="118">
        <f t="shared" si="137"/>
        <v>4.3622194295999311E-2</v>
      </c>
      <c r="I112" s="118">
        <f t="shared" si="136"/>
        <v>4.3622194295999311E-2</v>
      </c>
      <c r="J112" s="118">
        <f t="shared" si="136"/>
        <v>4.3622194295999311E-2</v>
      </c>
      <c r="K112" s="118">
        <f t="shared" si="136"/>
        <v>4.3622194295999311E-2</v>
      </c>
      <c r="L112" s="118">
        <f t="shared" si="136"/>
        <v>4.3622194295999311E-2</v>
      </c>
      <c r="M112" s="118">
        <f t="shared" si="136"/>
        <v>4.3622194295999311E-2</v>
      </c>
      <c r="N112" s="118">
        <f t="shared" si="136"/>
        <v>4.3622194295999311E-2</v>
      </c>
      <c r="O112" s="118">
        <f t="shared" si="136"/>
        <v>4.3622194295999311E-2</v>
      </c>
      <c r="P112" s="118">
        <f t="shared" si="136"/>
        <v>4.3622194295999311E-2</v>
      </c>
      <c r="Q112" s="118">
        <f t="shared" si="136"/>
        <v>4.3622194295999311E-2</v>
      </c>
      <c r="R112" s="118">
        <f t="shared" si="136"/>
        <v>4.3622194295999311E-2</v>
      </c>
      <c r="S112" s="118">
        <f t="shared" si="136"/>
        <v>4.3622194295999311E-2</v>
      </c>
      <c r="T112" s="118">
        <f t="shared" si="136"/>
        <v>4.3622194295999311E-2</v>
      </c>
      <c r="U112" s="118">
        <f t="shared" si="136"/>
        <v>4.3622194295999311E-2</v>
      </c>
      <c r="V112" s="118">
        <f t="shared" si="136"/>
        <v>4.3622194295999311E-2</v>
      </c>
      <c r="W112" s="118">
        <f t="shared" si="136"/>
        <v>4.3622194295999311E-2</v>
      </c>
      <c r="X112" s="118">
        <f t="shared" si="136"/>
        <v>4.3622194295999311E-2</v>
      </c>
      <c r="Y112" s="118">
        <f t="shared" si="136"/>
        <v>4.3622194295999311E-2</v>
      </c>
      <c r="Z112" s="118">
        <f t="shared" si="136"/>
        <v>4.3622194295999311E-2</v>
      </c>
      <c r="AA112" s="118">
        <f t="shared" si="136"/>
        <v>4.3622194295999311E-2</v>
      </c>
      <c r="AB112" s="118">
        <f t="shared" si="136"/>
        <v>4.3622194295999311E-2</v>
      </c>
      <c r="AC112" s="118">
        <f t="shared" si="136"/>
        <v>4.3622194295999311E-2</v>
      </c>
      <c r="AD112" s="118">
        <f t="shared" si="136"/>
        <v>4.3622194295999311E-2</v>
      </c>
      <c r="AE112" s="118">
        <f t="shared" si="136"/>
        <v>4.3622194295999311E-2</v>
      </c>
      <c r="AF112" s="118">
        <f t="shared" si="136"/>
        <v>4.3622194295999311E-2</v>
      </c>
      <c r="AG112" s="118">
        <f t="shared" si="136"/>
        <v>4.3622194295999311E-2</v>
      </c>
      <c r="AH112" s="35" t="s">
        <v>64</v>
      </c>
    </row>
    <row r="113" spans="3:34" s="4" customFormat="1" x14ac:dyDescent="0.25">
      <c r="C113" s="91"/>
      <c r="D113" s="91" t="s">
        <v>2</v>
      </c>
      <c r="E113" s="120">
        <v>4.3622194295999311E-2</v>
      </c>
      <c r="F113" s="35" t="s">
        <v>64</v>
      </c>
      <c r="G113" s="35"/>
      <c r="H113" s="118">
        <f t="shared" si="137"/>
        <v>4.3622194295999311E-2</v>
      </c>
      <c r="I113" s="118">
        <f t="shared" si="136"/>
        <v>4.3622194295999311E-2</v>
      </c>
      <c r="J113" s="118">
        <f t="shared" si="136"/>
        <v>4.3622194295999311E-2</v>
      </c>
      <c r="K113" s="118">
        <f t="shared" si="136"/>
        <v>4.3622194295999311E-2</v>
      </c>
      <c r="L113" s="118">
        <f t="shared" si="136"/>
        <v>4.3622194295999311E-2</v>
      </c>
      <c r="M113" s="118">
        <f t="shared" si="136"/>
        <v>4.3622194295999311E-2</v>
      </c>
      <c r="N113" s="118">
        <f t="shared" si="136"/>
        <v>4.3622194295999311E-2</v>
      </c>
      <c r="O113" s="118">
        <f t="shared" si="136"/>
        <v>4.3622194295999311E-2</v>
      </c>
      <c r="P113" s="118">
        <f t="shared" si="136"/>
        <v>4.3622194295999311E-2</v>
      </c>
      <c r="Q113" s="118">
        <f t="shared" si="136"/>
        <v>4.3622194295999311E-2</v>
      </c>
      <c r="R113" s="118">
        <f t="shared" si="136"/>
        <v>4.3622194295999311E-2</v>
      </c>
      <c r="S113" s="118">
        <f t="shared" si="136"/>
        <v>4.3622194295999311E-2</v>
      </c>
      <c r="T113" s="118">
        <f t="shared" si="136"/>
        <v>4.3622194295999311E-2</v>
      </c>
      <c r="U113" s="118">
        <f t="shared" si="136"/>
        <v>4.3622194295999311E-2</v>
      </c>
      <c r="V113" s="118">
        <f t="shared" si="136"/>
        <v>4.3622194295999311E-2</v>
      </c>
      <c r="W113" s="118">
        <f t="shared" si="136"/>
        <v>4.3622194295999311E-2</v>
      </c>
      <c r="X113" s="118">
        <f t="shared" si="136"/>
        <v>4.3622194295999311E-2</v>
      </c>
      <c r="Y113" s="118">
        <f t="shared" si="136"/>
        <v>4.3622194295999311E-2</v>
      </c>
      <c r="Z113" s="118">
        <f t="shared" si="136"/>
        <v>4.3622194295999311E-2</v>
      </c>
      <c r="AA113" s="118">
        <f t="shared" si="136"/>
        <v>4.3622194295999311E-2</v>
      </c>
      <c r="AB113" s="118">
        <f t="shared" si="136"/>
        <v>4.3622194295999311E-2</v>
      </c>
      <c r="AC113" s="118">
        <f t="shared" si="136"/>
        <v>4.3622194295999311E-2</v>
      </c>
      <c r="AD113" s="118">
        <f t="shared" si="136"/>
        <v>4.3622194295999311E-2</v>
      </c>
      <c r="AE113" s="118">
        <f t="shared" si="136"/>
        <v>4.3622194295999311E-2</v>
      </c>
      <c r="AF113" s="118">
        <f t="shared" si="136"/>
        <v>4.3622194295999311E-2</v>
      </c>
      <c r="AG113" s="118">
        <f t="shared" si="136"/>
        <v>4.3622194295999311E-2</v>
      </c>
      <c r="AH113" s="35" t="s">
        <v>64</v>
      </c>
    </row>
    <row r="114" spans="3:34" s="4" customFormat="1" x14ac:dyDescent="0.25">
      <c r="C114" s="91" t="s">
        <v>35</v>
      </c>
      <c r="D114" s="91" t="s">
        <v>129</v>
      </c>
      <c r="E114" s="120">
        <v>7.3459460782532737E-2</v>
      </c>
      <c r="F114" s="35" t="s">
        <v>64</v>
      </c>
      <c r="G114" s="35"/>
      <c r="H114" s="118">
        <f t="shared" si="137"/>
        <v>7.3459460782532737E-2</v>
      </c>
      <c r="I114" s="118">
        <f t="shared" si="136"/>
        <v>7.3459460782532737E-2</v>
      </c>
      <c r="J114" s="118">
        <f t="shared" si="136"/>
        <v>7.3459460782532737E-2</v>
      </c>
      <c r="K114" s="118">
        <f t="shared" si="136"/>
        <v>7.3459460782532737E-2</v>
      </c>
      <c r="L114" s="118">
        <f t="shared" si="136"/>
        <v>7.3459460782532737E-2</v>
      </c>
      <c r="M114" s="118">
        <f t="shared" si="136"/>
        <v>7.3459460782532737E-2</v>
      </c>
      <c r="N114" s="118">
        <f t="shared" si="136"/>
        <v>7.3459460782532737E-2</v>
      </c>
      <c r="O114" s="118">
        <f t="shared" si="136"/>
        <v>7.3459460782532737E-2</v>
      </c>
      <c r="P114" s="118">
        <f t="shared" si="136"/>
        <v>7.3459460782532737E-2</v>
      </c>
      <c r="Q114" s="118">
        <f t="shared" si="136"/>
        <v>7.3459460782532737E-2</v>
      </c>
      <c r="R114" s="118">
        <f t="shared" si="136"/>
        <v>7.3459460782532737E-2</v>
      </c>
      <c r="S114" s="118">
        <f t="shared" si="136"/>
        <v>7.3459460782532737E-2</v>
      </c>
      <c r="T114" s="118">
        <f t="shared" si="136"/>
        <v>7.3459460782532737E-2</v>
      </c>
      <c r="U114" s="118">
        <f t="shared" si="136"/>
        <v>7.3459460782532737E-2</v>
      </c>
      <c r="V114" s="118">
        <f t="shared" si="136"/>
        <v>7.3459460782532737E-2</v>
      </c>
      <c r="W114" s="118">
        <f t="shared" si="136"/>
        <v>7.3459460782532737E-2</v>
      </c>
      <c r="X114" s="118">
        <f t="shared" si="136"/>
        <v>7.3459460782532737E-2</v>
      </c>
      <c r="Y114" s="118">
        <f t="shared" si="136"/>
        <v>7.3459460782532737E-2</v>
      </c>
      <c r="Z114" s="118">
        <f t="shared" si="136"/>
        <v>7.3459460782532737E-2</v>
      </c>
      <c r="AA114" s="118">
        <f t="shared" si="136"/>
        <v>7.3459460782532737E-2</v>
      </c>
      <c r="AB114" s="118">
        <f t="shared" si="136"/>
        <v>7.3459460782532737E-2</v>
      </c>
      <c r="AC114" s="118">
        <f t="shared" si="136"/>
        <v>7.3459460782532737E-2</v>
      </c>
      <c r="AD114" s="118">
        <f t="shared" si="136"/>
        <v>7.3459460782532737E-2</v>
      </c>
      <c r="AE114" s="118">
        <f t="shared" si="136"/>
        <v>7.3459460782532737E-2</v>
      </c>
      <c r="AF114" s="118">
        <f t="shared" si="136"/>
        <v>7.3459460782532737E-2</v>
      </c>
      <c r="AG114" s="118">
        <f t="shared" si="136"/>
        <v>7.3459460782532737E-2</v>
      </c>
      <c r="AH114" s="35" t="s">
        <v>64</v>
      </c>
    </row>
    <row r="115" spans="3:34" s="4" customFormat="1" x14ac:dyDescent="0.25">
      <c r="C115" s="91"/>
      <c r="D115" s="91" t="s">
        <v>130</v>
      </c>
      <c r="E115" s="120">
        <v>7.3459460782532737E-2</v>
      </c>
      <c r="F115" s="35" t="s">
        <v>64</v>
      </c>
      <c r="G115" s="35"/>
      <c r="H115" s="118">
        <f t="shared" si="137"/>
        <v>7.3459460782532737E-2</v>
      </c>
      <c r="I115" s="118">
        <f t="shared" si="136"/>
        <v>7.3459460782532737E-2</v>
      </c>
      <c r="J115" s="118">
        <f t="shared" si="136"/>
        <v>7.3459460782532737E-2</v>
      </c>
      <c r="K115" s="118">
        <f t="shared" si="136"/>
        <v>7.3459460782532737E-2</v>
      </c>
      <c r="L115" s="118">
        <f t="shared" si="136"/>
        <v>7.3459460782532737E-2</v>
      </c>
      <c r="M115" s="118">
        <f t="shared" si="136"/>
        <v>7.3459460782532737E-2</v>
      </c>
      <c r="N115" s="118">
        <f t="shared" si="136"/>
        <v>7.3459460782532737E-2</v>
      </c>
      <c r="O115" s="118">
        <f t="shared" si="136"/>
        <v>7.3459460782532737E-2</v>
      </c>
      <c r="P115" s="118">
        <f t="shared" si="136"/>
        <v>7.3459460782532737E-2</v>
      </c>
      <c r="Q115" s="118">
        <f t="shared" si="136"/>
        <v>7.3459460782532737E-2</v>
      </c>
      <c r="R115" s="118">
        <f t="shared" si="136"/>
        <v>7.3459460782532737E-2</v>
      </c>
      <c r="S115" s="118">
        <f t="shared" si="136"/>
        <v>7.3459460782532737E-2</v>
      </c>
      <c r="T115" s="118">
        <f t="shared" si="136"/>
        <v>7.3459460782532737E-2</v>
      </c>
      <c r="U115" s="118">
        <f t="shared" si="136"/>
        <v>7.3459460782532737E-2</v>
      </c>
      <c r="V115" s="118">
        <f t="shared" si="136"/>
        <v>7.3459460782532737E-2</v>
      </c>
      <c r="W115" s="118">
        <f t="shared" si="136"/>
        <v>7.3459460782532737E-2</v>
      </c>
      <c r="X115" s="118">
        <f t="shared" si="136"/>
        <v>7.3459460782532737E-2</v>
      </c>
      <c r="Y115" s="118">
        <f t="shared" si="136"/>
        <v>7.3459460782532737E-2</v>
      </c>
      <c r="Z115" s="118">
        <f t="shared" si="136"/>
        <v>7.3459460782532737E-2</v>
      </c>
      <c r="AA115" s="118">
        <f t="shared" si="136"/>
        <v>7.3459460782532737E-2</v>
      </c>
      <c r="AB115" s="118">
        <f t="shared" si="136"/>
        <v>7.3459460782532737E-2</v>
      </c>
      <c r="AC115" s="118">
        <f t="shared" si="136"/>
        <v>7.3459460782532737E-2</v>
      </c>
      <c r="AD115" s="118">
        <f t="shared" si="136"/>
        <v>7.3459460782532737E-2</v>
      </c>
      <c r="AE115" s="118">
        <f t="shared" si="136"/>
        <v>7.3459460782532737E-2</v>
      </c>
      <c r="AF115" s="118">
        <f t="shared" si="136"/>
        <v>7.3459460782532737E-2</v>
      </c>
      <c r="AG115" s="118">
        <f t="shared" si="136"/>
        <v>7.3459460782532737E-2</v>
      </c>
      <c r="AH115" s="35" t="s">
        <v>64</v>
      </c>
    </row>
    <row r="116" spans="3:34" s="4" customFormat="1" x14ac:dyDescent="0.25">
      <c r="C116" s="91"/>
      <c r="D116" s="91" t="s">
        <v>1</v>
      </c>
      <c r="E116" s="120">
        <v>8.0369285640711607E-2</v>
      </c>
      <c r="F116" s="35" t="s">
        <v>64</v>
      </c>
      <c r="G116" s="35"/>
      <c r="H116" s="118">
        <f t="shared" si="137"/>
        <v>8.0369285640711607E-2</v>
      </c>
      <c r="I116" s="118">
        <f t="shared" si="137"/>
        <v>8.0369285640711607E-2</v>
      </c>
      <c r="J116" s="118">
        <f t="shared" si="137"/>
        <v>8.0369285640711607E-2</v>
      </c>
      <c r="K116" s="118">
        <f t="shared" si="137"/>
        <v>8.0369285640711607E-2</v>
      </c>
      <c r="L116" s="118">
        <f t="shared" si="137"/>
        <v>8.0369285640711607E-2</v>
      </c>
      <c r="M116" s="118">
        <f t="shared" si="137"/>
        <v>8.0369285640711607E-2</v>
      </c>
      <c r="N116" s="118">
        <f t="shared" si="137"/>
        <v>8.0369285640711607E-2</v>
      </c>
      <c r="O116" s="118">
        <f t="shared" si="137"/>
        <v>8.0369285640711607E-2</v>
      </c>
      <c r="P116" s="118">
        <f t="shared" si="137"/>
        <v>8.0369285640711607E-2</v>
      </c>
      <c r="Q116" s="118">
        <f t="shared" si="137"/>
        <v>8.0369285640711607E-2</v>
      </c>
      <c r="R116" s="118">
        <f t="shared" si="137"/>
        <v>8.0369285640711607E-2</v>
      </c>
      <c r="S116" s="118">
        <f t="shared" si="137"/>
        <v>8.0369285640711607E-2</v>
      </c>
      <c r="T116" s="118">
        <f t="shared" si="137"/>
        <v>8.0369285640711607E-2</v>
      </c>
      <c r="U116" s="118">
        <f t="shared" si="137"/>
        <v>8.0369285640711607E-2</v>
      </c>
      <c r="V116" s="118">
        <f t="shared" si="137"/>
        <v>8.0369285640711607E-2</v>
      </c>
      <c r="W116" s="118">
        <f t="shared" si="137"/>
        <v>8.0369285640711607E-2</v>
      </c>
      <c r="X116" s="118">
        <f t="shared" ref="X116:AC121" si="138">$E116</f>
        <v>8.0369285640711607E-2</v>
      </c>
      <c r="Y116" s="118">
        <f t="shared" si="138"/>
        <v>8.0369285640711607E-2</v>
      </c>
      <c r="Z116" s="118">
        <f t="shared" si="138"/>
        <v>8.0369285640711607E-2</v>
      </c>
      <c r="AA116" s="118">
        <f t="shared" si="138"/>
        <v>8.0369285640711607E-2</v>
      </c>
      <c r="AB116" s="118">
        <f t="shared" si="138"/>
        <v>8.0369285640711607E-2</v>
      </c>
      <c r="AC116" s="118">
        <f t="shared" si="138"/>
        <v>8.0369285640711607E-2</v>
      </c>
      <c r="AD116" s="118">
        <f t="shared" ref="AD116:AG121" si="139">$E116</f>
        <v>8.0369285640711607E-2</v>
      </c>
      <c r="AE116" s="118">
        <f t="shared" si="139"/>
        <v>8.0369285640711607E-2</v>
      </c>
      <c r="AF116" s="118">
        <f t="shared" si="139"/>
        <v>8.0369285640711607E-2</v>
      </c>
      <c r="AG116" s="118">
        <f t="shared" si="139"/>
        <v>8.0369285640711607E-2</v>
      </c>
      <c r="AH116" s="35" t="s">
        <v>64</v>
      </c>
    </row>
    <row r="117" spans="3:34" s="4" customFormat="1" x14ac:dyDescent="0.25">
      <c r="C117" s="91"/>
      <c r="D117" s="91" t="s">
        <v>2</v>
      </c>
      <c r="E117" s="120">
        <v>7.3578006728625578E-2</v>
      </c>
      <c r="F117" s="35" t="s">
        <v>64</v>
      </c>
      <c r="G117" s="35"/>
      <c r="H117" s="118">
        <f t="shared" si="137"/>
        <v>7.3578006728625578E-2</v>
      </c>
      <c r="I117" s="118">
        <f t="shared" si="137"/>
        <v>7.3578006728625578E-2</v>
      </c>
      <c r="J117" s="118">
        <f t="shared" si="137"/>
        <v>7.3578006728625578E-2</v>
      </c>
      <c r="K117" s="118">
        <f t="shared" si="137"/>
        <v>7.3578006728625578E-2</v>
      </c>
      <c r="L117" s="118">
        <f t="shared" si="137"/>
        <v>7.3578006728625578E-2</v>
      </c>
      <c r="M117" s="118">
        <f t="shared" si="137"/>
        <v>7.3578006728625578E-2</v>
      </c>
      <c r="N117" s="118">
        <f t="shared" si="137"/>
        <v>7.3578006728625578E-2</v>
      </c>
      <c r="O117" s="118">
        <f t="shared" si="137"/>
        <v>7.3578006728625578E-2</v>
      </c>
      <c r="P117" s="118">
        <f t="shared" si="137"/>
        <v>7.3578006728625578E-2</v>
      </c>
      <c r="Q117" s="118">
        <f t="shared" si="137"/>
        <v>7.3578006728625578E-2</v>
      </c>
      <c r="R117" s="118">
        <f t="shared" si="137"/>
        <v>7.3578006728625578E-2</v>
      </c>
      <c r="S117" s="118">
        <f t="shared" si="137"/>
        <v>7.3578006728625578E-2</v>
      </c>
      <c r="T117" s="118">
        <f t="shared" si="137"/>
        <v>7.3578006728625578E-2</v>
      </c>
      <c r="U117" s="118">
        <f t="shared" si="137"/>
        <v>7.3578006728625578E-2</v>
      </c>
      <c r="V117" s="118">
        <f t="shared" si="137"/>
        <v>7.3578006728625578E-2</v>
      </c>
      <c r="W117" s="118">
        <f t="shared" si="137"/>
        <v>7.3578006728625578E-2</v>
      </c>
      <c r="X117" s="118">
        <f t="shared" si="138"/>
        <v>7.3578006728625578E-2</v>
      </c>
      <c r="Y117" s="118">
        <f t="shared" si="138"/>
        <v>7.3578006728625578E-2</v>
      </c>
      <c r="Z117" s="118">
        <f t="shared" si="138"/>
        <v>7.3578006728625578E-2</v>
      </c>
      <c r="AA117" s="118">
        <f t="shared" si="138"/>
        <v>7.3578006728625578E-2</v>
      </c>
      <c r="AB117" s="118">
        <f t="shared" si="138"/>
        <v>7.3578006728625578E-2</v>
      </c>
      <c r="AC117" s="118">
        <f t="shared" si="138"/>
        <v>7.3578006728625578E-2</v>
      </c>
      <c r="AD117" s="118">
        <f t="shared" si="139"/>
        <v>7.3578006728625578E-2</v>
      </c>
      <c r="AE117" s="118">
        <f t="shared" si="139"/>
        <v>7.3578006728625578E-2</v>
      </c>
      <c r="AF117" s="118">
        <f t="shared" si="139"/>
        <v>7.3578006728625578E-2</v>
      </c>
      <c r="AG117" s="118">
        <f t="shared" si="139"/>
        <v>7.3578006728625578E-2</v>
      </c>
      <c r="AH117" s="35" t="s">
        <v>64</v>
      </c>
    </row>
    <row r="118" spans="3:34" s="4" customFormat="1" x14ac:dyDescent="0.25">
      <c r="C118" s="91" t="s">
        <v>36</v>
      </c>
      <c r="D118" s="91" t="s">
        <v>129</v>
      </c>
      <c r="E118" s="120">
        <v>0.13454358616795212</v>
      </c>
      <c r="F118" s="35" t="s">
        <v>64</v>
      </c>
      <c r="G118" s="35"/>
      <c r="H118" s="118">
        <f t="shared" si="137"/>
        <v>0.13454358616795212</v>
      </c>
      <c r="I118" s="118">
        <f t="shared" si="137"/>
        <v>0.13454358616795212</v>
      </c>
      <c r="J118" s="118">
        <f t="shared" si="137"/>
        <v>0.13454358616795212</v>
      </c>
      <c r="K118" s="118">
        <f t="shared" si="137"/>
        <v>0.13454358616795212</v>
      </c>
      <c r="L118" s="118">
        <f t="shared" si="137"/>
        <v>0.13454358616795212</v>
      </c>
      <c r="M118" s="118">
        <f t="shared" si="137"/>
        <v>0.13454358616795212</v>
      </c>
      <c r="N118" s="118">
        <f t="shared" si="137"/>
        <v>0.13454358616795212</v>
      </c>
      <c r="O118" s="118">
        <f t="shared" si="137"/>
        <v>0.13454358616795212</v>
      </c>
      <c r="P118" s="118">
        <f t="shared" si="137"/>
        <v>0.13454358616795212</v>
      </c>
      <c r="Q118" s="118">
        <f t="shared" si="137"/>
        <v>0.13454358616795212</v>
      </c>
      <c r="R118" s="118">
        <f t="shared" si="137"/>
        <v>0.13454358616795212</v>
      </c>
      <c r="S118" s="118">
        <f t="shared" si="137"/>
        <v>0.13454358616795212</v>
      </c>
      <c r="T118" s="118">
        <f t="shared" si="137"/>
        <v>0.13454358616795212</v>
      </c>
      <c r="U118" s="118">
        <f t="shared" si="137"/>
        <v>0.13454358616795212</v>
      </c>
      <c r="V118" s="118">
        <f t="shared" si="137"/>
        <v>0.13454358616795212</v>
      </c>
      <c r="W118" s="118">
        <f t="shared" si="137"/>
        <v>0.13454358616795212</v>
      </c>
      <c r="X118" s="118">
        <f t="shared" si="138"/>
        <v>0.13454358616795212</v>
      </c>
      <c r="Y118" s="118">
        <f t="shared" si="138"/>
        <v>0.13454358616795212</v>
      </c>
      <c r="Z118" s="118">
        <f t="shared" si="138"/>
        <v>0.13454358616795212</v>
      </c>
      <c r="AA118" s="118">
        <f t="shared" si="138"/>
        <v>0.13454358616795212</v>
      </c>
      <c r="AB118" s="118">
        <f t="shared" si="138"/>
        <v>0.13454358616795212</v>
      </c>
      <c r="AC118" s="118">
        <f t="shared" si="138"/>
        <v>0.13454358616795212</v>
      </c>
      <c r="AD118" s="118">
        <f t="shared" si="139"/>
        <v>0.13454358616795212</v>
      </c>
      <c r="AE118" s="118">
        <f t="shared" si="139"/>
        <v>0.13454358616795212</v>
      </c>
      <c r="AF118" s="118">
        <f t="shared" si="139"/>
        <v>0.13454358616795212</v>
      </c>
      <c r="AG118" s="118">
        <f t="shared" si="139"/>
        <v>0.13454358616795212</v>
      </c>
      <c r="AH118" s="35" t="s">
        <v>64</v>
      </c>
    </row>
    <row r="119" spans="3:34" s="4" customFormat="1" x14ac:dyDescent="0.25">
      <c r="C119" s="91"/>
      <c r="D119" s="91" t="s">
        <v>130</v>
      </c>
      <c r="E119" s="120">
        <v>0.13454358616795212</v>
      </c>
      <c r="F119" s="35" t="s">
        <v>64</v>
      </c>
      <c r="G119" s="35"/>
      <c r="H119" s="118">
        <f t="shared" si="137"/>
        <v>0.13454358616795212</v>
      </c>
      <c r="I119" s="118">
        <f t="shared" si="137"/>
        <v>0.13454358616795212</v>
      </c>
      <c r="J119" s="118">
        <f t="shared" si="137"/>
        <v>0.13454358616795212</v>
      </c>
      <c r="K119" s="118">
        <f t="shared" si="137"/>
        <v>0.13454358616795212</v>
      </c>
      <c r="L119" s="118">
        <f t="shared" si="137"/>
        <v>0.13454358616795212</v>
      </c>
      <c r="M119" s="118">
        <f t="shared" si="137"/>
        <v>0.13454358616795212</v>
      </c>
      <c r="N119" s="118">
        <f t="shared" si="137"/>
        <v>0.13454358616795212</v>
      </c>
      <c r="O119" s="118">
        <f t="shared" si="137"/>
        <v>0.13454358616795212</v>
      </c>
      <c r="P119" s="118">
        <f t="shared" si="137"/>
        <v>0.13454358616795212</v>
      </c>
      <c r="Q119" s="118">
        <f t="shared" si="137"/>
        <v>0.13454358616795212</v>
      </c>
      <c r="R119" s="118">
        <f t="shared" si="137"/>
        <v>0.13454358616795212</v>
      </c>
      <c r="S119" s="118">
        <f t="shared" si="137"/>
        <v>0.13454358616795212</v>
      </c>
      <c r="T119" s="118">
        <f t="shared" si="137"/>
        <v>0.13454358616795212</v>
      </c>
      <c r="U119" s="118">
        <f t="shared" si="137"/>
        <v>0.13454358616795212</v>
      </c>
      <c r="V119" s="118">
        <f t="shared" si="137"/>
        <v>0.13454358616795212</v>
      </c>
      <c r="W119" s="118">
        <f t="shared" si="137"/>
        <v>0.13454358616795212</v>
      </c>
      <c r="X119" s="118">
        <f t="shared" si="138"/>
        <v>0.13454358616795212</v>
      </c>
      <c r="Y119" s="118">
        <f t="shared" si="138"/>
        <v>0.13454358616795212</v>
      </c>
      <c r="Z119" s="118">
        <f t="shared" si="138"/>
        <v>0.13454358616795212</v>
      </c>
      <c r="AA119" s="118">
        <f t="shared" si="138"/>
        <v>0.13454358616795212</v>
      </c>
      <c r="AB119" s="118">
        <f t="shared" si="138"/>
        <v>0.13454358616795212</v>
      </c>
      <c r="AC119" s="118">
        <f t="shared" si="138"/>
        <v>0.13454358616795212</v>
      </c>
      <c r="AD119" s="118">
        <f t="shared" si="139"/>
        <v>0.13454358616795212</v>
      </c>
      <c r="AE119" s="118">
        <f t="shared" si="139"/>
        <v>0.13454358616795212</v>
      </c>
      <c r="AF119" s="118">
        <f t="shared" si="139"/>
        <v>0.13454358616795212</v>
      </c>
      <c r="AG119" s="118">
        <f t="shared" si="139"/>
        <v>0.13454358616795212</v>
      </c>
      <c r="AH119" s="35" t="s">
        <v>64</v>
      </c>
    </row>
    <row r="120" spans="3:34" s="4" customFormat="1" x14ac:dyDescent="0.25">
      <c r="C120" s="121"/>
      <c r="D120" s="91" t="s">
        <v>1</v>
      </c>
      <c r="E120" s="120">
        <v>0.14901847684525293</v>
      </c>
      <c r="F120" s="35" t="s">
        <v>64</v>
      </c>
      <c r="G120" s="35"/>
      <c r="H120" s="118">
        <f t="shared" si="137"/>
        <v>0.14901847684525293</v>
      </c>
      <c r="I120" s="118">
        <f t="shared" si="137"/>
        <v>0.14901847684525293</v>
      </c>
      <c r="J120" s="118">
        <f t="shared" si="137"/>
        <v>0.14901847684525293</v>
      </c>
      <c r="K120" s="118">
        <f t="shared" si="137"/>
        <v>0.14901847684525293</v>
      </c>
      <c r="L120" s="118">
        <f t="shared" si="137"/>
        <v>0.14901847684525293</v>
      </c>
      <c r="M120" s="118">
        <f t="shared" si="137"/>
        <v>0.14901847684525293</v>
      </c>
      <c r="N120" s="118">
        <f t="shared" si="137"/>
        <v>0.14901847684525293</v>
      </c>
      <c r="O120" s="118">
        <f t="shared" si="137"/>
        <v>0.14901847684525293</v>
      </c>
      <c r="P120" s="118">
        <f t="shared" si="137"/>
        <v>0.14901847684525293</v>
      </c>
      <c r="Q120" s="118">
        <f t="shared" si="137"/>
        <v>0.14901847684525293</v>
      </c>
      <c r="R120" s="118">
        <f t="shared" si="137"/>
        <v>0.14901847684525293</v>
      </c>
      <c r="S120" s="118">
        <f t="shared" si="137"/>
        <v>0.14901847684525293</v>
      </c>
      <c r="T120" s="118">
        <f t="shared" si="137"/>
        <v>0.14901847684525293</v>
      </c>
      <c r="U120" s="118">
        <f t="shared" si="137"/>
        <v>0.14901847684525293</v>
      </c>
      <c r="V120" s="118">
        <f t="shared" si="137"/>
        <v>0.14901847684525293</v>
      </c>
      <c r="W120" s="118">
        <f t="shared" si="137"/>
        <v>0.14901847684525293</v>
      </c>
      <c r="X120" s="118">
        <f t="shared" si="138"/>
        <v>0.14901847684525293</v>
      </c>
      <c r="Y120" s="118">
        <f t="shared" si="138"/>
        <v>0.14901847684525293</v>
      </c>
      <c r="Z120" s="118">
        <f t="shared" si="138"/>
        <v>0.14901847684525293</v>
      </c>
      <c r="AA120" s="118">
        <f t="shared" si="138"/>
        <v>0.14901847684525293</v>
      </c>
      <c r="AB120" s="118">
        <f t="shared" si="138"/>
        <v>0.14901847684525293</v>
      </c>
      <c r="AC120" s="118">
        <f t="shared" si="138"/>
        <v>0.14901847684525293</v>
      </c>
      <c r="AD120" s="118">
        <f t="shared" si="139"/>
        <v>0.14901847684525293</v>
      </c>
      <c r="AE120" s="118">
        <f t="shared" si="139"/>
        <v>0.14901847684525293</v>
      </c>
      <c r="AF120" s="118">
        <f t="shared" si="139"/>
        <v>0.14901847684525293</v>
      </c>
      <c r="AG120" s="118">
        <f t="shared" si="139"/>
        <v>0.14901847684525293</v>
      </c>
      <c r="AH120" s="35" t="s">
        <v>64</v>
      </c>
    </row>
    <row r="121" spans="3:34" s="4" customFormat="1" x14ac:dyDescent="0.25">
      <c r="C121" s="121"/>
      <c r="D121" s="91" t="s">
        <v>2</v>
      </c>
      <c r="E121" s="120">
        <v>0.13533063024367573</v>
      </c>
      <c r="F121" s="35" t="s">
        <v>64</v>
      </c>
      <c r="G121" s="35"/>
      <c r="H121" s="118">
        <f t="shared" si="137"/>
        <v>0.13533063024367573</v>
      </c>
      <c r="I121" s="118">
        <f t="shared" si="137"/>
        <v>0.13533063024367573</v>
      </c>
      <c r="J121" s="118">
        <f t="shared" si="137"/>
        <v>0.13533063024367573</v>
      </c>
      <c r="K121" s="118">
        <f t="shared" si="137"/>
        <v>0.13533063024367573</v>
      </c>
      <c r="L121" s="118">
        <f t="shared" si="137"/>
        <v>0.13533063024367573</v>
      </c>
      <c r="M121" s="118">
        <f t="shared" si="137"/>
        <v>0.13533063024367573</v>
      </c>
      <c r="N121" s="118">
        <f t="shared" si="137"/>
        <v>0.13533063024367573</v>
      </c>
      <c r="O121" s="118">
        <f t="shared" si="137"/>
        <v>0.13533063024367573</v>
      </c>
      <c r="P121" s="118">
        <f t="shared" si="137"/>
        <v>0.13533063024367573</v>
      </c>
      <c r="Q121" s="118">
        <f t="shared" si="137"/>
        <v>0.13533063024367573</v>
      </c>
      <c r="R121" s="118">
        <f t="shared" si="137"/>
        <v>0.13533063024367573</v>
      </c>
      <c r="S121" s="118">
        <f t="shared" si="137"/>
        <v>0.13533063024367573</v>
      </c>
      <c r="T121" s="118">
        <f t="shared" si="137"/>
        <v>0.13533063024367573</v>
      </c>
      <c r="U121" s="118">
        <f t="shared" si="137"/>
        <v>0.13533063024367573</v>
      </c>
      <c r="V121" s="118">
        <f t="shared" si="137"/>
        <v>0.13533063024367573</v>
      </c>
      <c r="W121" s="118">
        <f t="shared" si="137"/>
        <v>0.13533063024367573</v>
      </c>
      <c r="X121" s="118">
        <f t="shared" si="138"/>
        <v>0.13533063024367573</v>
      </c>
      <c r="Y121" s="118">
        <f t="shared" si="138"/>
        <v>0.13533063024367573</v>
      </c>
      <c r="Z121" s="118">
        <f t="shared" si="138"/>
        <v>0.13533063024367573</v>
      </c>
      <c r="AA121" s="118">
        <f t="shared" si="138"/>
        <v>0.13533063024367573</v>
      </c>
      <c r="AB121" s="118">
        <f t="shared" si="138"/>
        <v>0.13533063024367573</v>
      </c>
      <c r="AC121" s="118">
        <f t="shared" si="138"/>
        <v>0.13533063024367573</v>
      </c>
      <c r="AD121" s="118">
        <f t="shared" si="139"/>
        <v>0.13533063024367573</v>
      </c>
      <c r="AE121" s="118">
        <f t="shared" si="139"/>
        <v>0.13533063024367573</v>
      </c>
      <c r="AF121" s="118">
        <f t="shared" si="139"/>
        <v>0.13533063024367573</v>
      </c>
      <c r="AG121" s="118">
        <f t="shared" si="139"/>
        <v>0.13533063024367573</v>
      </c>
      <c r="AH121" s="35" t="s">
        <v>64</v>
      </c>
    </row>
    <row r="122" spans="3:34" s="4" customFormat="1" x14ac:dyDescent="0.25"/>
    <row r="123" spans="3:34" s="4" customForma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AH127"/>
  <sheetViews>
    <sheetView zoomScale="70" zoomScaleNormal="70" workbookViewId="0">
      <selection activeCell="K14" sqref="K14"/>
    </sheetView>
  </sheetViews>
  <sheetFormatPr defaultRowHeight="15" x14ac:dyDescent="0.25"/>
  <cols>
    <col min="1" max="1" width="3.7109375" style="4" customWidth="1"/>
    <col min="3" max="3" width="17.28515625" customWidth="1"/>
    <col min="4" max="4" width="14.5703125" customWidth="1"/>
    <col min="5" max="5" width="16" customWidth="1"/>
    <col min="7" max="7" width="5.85546875" customWidth="1"/>
    <col min="15" max="15" width="11.28515625" customWidth="1"/>
    <col min="17" max="17" width="9.140625" customWidth="1"/>
  </cols>
  <sheetData>
    <row r="2" spans="1:18" ht="18" x14ac:dyDescent="0.25">
      <c r="B2" s="1" t="s">
        <v>69</v>
      </c>
    </row>
    <row r="4" spans="1:18" s="2" customFormat="1" ht="14.25" x14ac:dyDescent="0.2">
      <c r="A4" s="6"/>
      <c r="G4" s="21"/>
    </row>
    <row r="5" spans="1:18" s="2" customFormat="1" ht="14.25" x14ac:dyDescent="0.2">
      <c r="A5" s="6"/>
      <c r="B5" s="19"/>
      <c r="C5" s="19" t="s">
        <v>70</v>
      </c>
      <c r="D5" s="19"/>
      <c r="E5" s="19"/>
      <c r="F5" s="19"/>
      <c r="G5" s="20"/>
      <c r="H5" s="19"/>
      <c r="I5" s="19"/>
      <c r="J5" s="19"/>
    </row>
    <row r="6" spans="1:18" s="2" customFormat="1" ht="14.25" x14ac:dyDescent="0.2">
      <c r="A6" s="6"/>
      <c r="G6" s="21"/>
    </row>
    <row r="7" spans="1:18" s="2" customFormat="1" x14ac:dyDescent="0.25">
      <c r="A7" s="6"/>
      <c r="D7"/>
      <c r="E7" s="64" t="s">
        <v>71</v>
      </c>
      <c r="G7" s="21"/>
    </row>
    <row r="8" spans="1:18" s="2" customFormat="1" ht="14.25" x14ac:dyDescent="0.2">
      <c r="A8" s="6"/>
      <c r="C8" s="29" t="s">
        <v>22</v>
      </c>
      <c r="D8" s="29" t="s">
        <v>129</v>
      </c>
      <c r="E8" s="23">
        <v>-0.46</v>
      </c>
      <c r="G8" s="21"/>
    </row>
    <row r="9" spans="1:18" s="2" customFormat="1" ht="14.25" x14ac:dyDescent="0.2">
      <c r="A9" s="6"/>
      <c r="C9" s="29"/>
      <c r="D9" s="29" t="s">
        <v>130</v>
      </c>
      <c r="E9" s="23">
        <v>-0.32</v>
      </c>
      <c r="G9" s="21"/>
    </row>
    <row r="10" spans="1:18" s="2" customFormat="1" ht="14.25" x14ac:dyDescent="0.2">
      <c r="A10" s="6"/>
      <c r="C10" s="29"/>
      <c r="D10" s="29" t="s">
        <v>1</v>
      </c>
      <c r="E10" s="23">
        <v>0</v>
      </c>
      <c r="G10" s="21"/>
      <c r="O10" s="13"/>
      <c r="R10" s="21"/>
    </row>
    <row r="11" spans="1:18" s="2" customFormat="1" ht="14.25" x14ac:dyDescent="0.2">
      <c r="A11" s="6"/>
      <c r="C11" s="29"/>
      <c r="D11" s="29" t="s">
        <v>2</v>
      </c>
      <c r="E11" s="23">
        <v>0.04</v>
      </c>
      <c r="G11" s="21"/>
      <c r="O11" s="13"/>
      <c r="R11" s="21"/>
    </row>
    <row r="12" spans="1:18" s="2" customFormat="1" ht="14.25" x14ac:dyDescent="0.2">
      <c r="A12" s="6"/>
      <c r="C12" s="29" t="s">
        <v>35</v>
      </c>
      <c r="D12" s="29" t="s">
        <v>129</v>
      </c>
      <c r="E12" s="23">
        <v>-0.46</v>
      </c>
      <c r="G12" s="21"/>
      <c r="O12" s="13"/>
      <c r="R12" s="21"/>
    </row>
    <row r="13" spans="1:18" s="2" customFormat="1" ht="14.25" x14ac:dyDescent="0.2">
      <c r="A13" s="6"/>
      <c r="C13" s="29"/>
      <c r="D13" s="29" t="s">
        <v>130</v>
      </c>
      <c r="E13" s="23">
        <v>-0.32</v>
      </c>
      <c r="G13" s="21"/>
      <c r="O13" s="13"/>
      <c r="R13" s="21"/>
    </row>
    <row r="14" spans="1:18" s="2" customFormat="1" ht="14.25" x14ac:dyDescent="0.2">
      <c r="A14" s="6"/>
      <c r="C14" s="29"/>
      <c r="D14" s="29" t="s">
        <v>1</v>
      </c>
      <c r="E14" s="23">
        <v>0</v>
      </c>
      <c r="G14" s="21"/>
      <c r="O14" s="13"/>
      <c r="R14" s="21"/>
    </row>
    <row r="15" spans="1:18" s="2" customFormat="1" ht="14.25" x14ac:dyDescent="0.2">
      <c r="A15" s="6"/>
      <c r="C15" s="29"/>
      <c r="D15" s="29" t="s">
        <v>2</v>
      </c>
      <c r="E15" s="23">
        <v>0.03</v>
      </c>
      <c r="G15" s="21"/>
      <c r="O15" s="13"/>
      <c r="R15" s="21"/>
    </row>
    <row r="16" spans="1:18" s="2" customFormat="1" ht="14.25" x14ac:dyDescent="0.2">
      <c r="A16" s="6"/>
      <c r="C16" s="29" t="s">
        <v>36</v>
      </c>
      <c r="D16" s="29" t="s">
        <v>129</v>
      </c>
      <c r="E16" s="23">
        <v>-0.33</v>
      </c>
      <c r="G16" s="21"/>
      <c r="O16" s="13"/>
      <c r="R16" s="21"/>
    </row>
    <row r="17" spans="1:34" s="2" customFormat="1" ht="14.25" x14ac:dyDescent="0.2">
      <c r="A17" s="6"/>
      <c r="C17" s="29"/>
      <c r="D17" s="29" t="s">
        <v>130</v>
      </c>
      <c r="E17" s="23">
        <v>-0.3</v>
      </c>
      <c r="G17" s="21"/>
      <c r="O17" s="13"/>
      <c r="R17" s="21"/>
    </row>
    <row r="18" spans="1:34" s="2" customFormat="1" ht="14.25" x14ac:dyDescent="0.2">
      <c r="A18" s="6"/>
      <c r="C18" s="29"/>
      <c r="D18" s="29" t="s">
        <v>1</v>
      </c>
      <c r="E18" s="23">
        <v>0</v>
      </c>
      <c r="G18" s="21"/>
      <c r="O18" s="13"/>
      <c r="R18" s="21"/>
    </row>
    <row r="19" spans="1:34" s="2" customFormat="1" ht="14.25" x14ac:dyDescent="0.2">
      <c r="A19" s="6"/>
      <c r="C19" s="29"/>
      <c r="D19" s="29" t="s">
        <v>2</v>
      </c>
      <c r="E19" s="23">
        <v>0.03</v>
      </c>
      <c r="G19" s="21"/>
      <c r="O19" s="13"/>
      <c r="R19" s="21"/>
    </row>
    <row r="20" spans="1:34" s="2" customFormat="1" ht="14.25" x14ac:dyDescent="0.2">
      <c r="A20" s="6"/>
    </row>
    <row r="21" spans="1:34" s="2" customFormat="1" ht="14.25" x14ac:dyDescent="0.2">
      <c r="A21" s="6"/>
    </row>
    <row r="22" spans="1:34" s="6" customFormat="1" ht="14.25" x14ac:dyDescent="0.2">
      <c r="B22" s="19">
        <v>1</v>
      </c>
      <c r="C22" s="19" t="s">
        <v>3</v>
      </c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s="6" customFormat="1" ht="14.25" x14ac:dyDescent="0.2">
      <c r="G23" s="35"/>
    </row>
    <row r="24" spans="1:34" s="4" customFormat="1" x14ac:dyDescent="0.25">
      <c r="D24" s="6"/>
      <c r="E24" s="6" t="s">
        <v>65</v>
      </c>
      <c r="F24" s="6"/>
      <c r="G24" s="6"/>
      <c r="H24" s="6" t="s">
        <v>170</v>
      </c>
      <c r="I24" s="6"/>
      <c r="J24" s="6"/>
      <c r="K24" s="6"/>
    </row>
    <row r="25" spans="1:34" s="4" customFormat="1" x14ac:dyDescent="0.25">
      <c r="C25" s="6"/>
      <c r="E25" s="111">
        <v>2020</v>
      </c>
      <c r="F25" s="50"/>
      <c r="G25" s="50"/>
      <c r="H25" s="112">
        <v>2020</v>
      </c>
      <c r="I25" s="112">
        <f>H25+1</f>
        <v>2021</v>
      </c>
      <c r="J25" s="112">
        <f t="shared" ref="J25:AG25" si="0">I25+1</f>
        <v>2022</v>
      </c>
      <c r="K25" s="112">
        <f t="shared" si="0"/>
        <v>2023</v>
      </c>
      <c r="L25" s="112">
        <f t="shared" si="0"/>
        <v>2024</v>
      </c>
      <c r="M25" s="112">
        <f t="shared" si="0"/>
        <v>2025</v>
      </c>
      <c r="N25" s="112">
        <f>M25+1</f>
        <v>2026</v>
      </c>
      <c r="O25" s="112">
        <f t="shared" si="0"/>
        <v>2027</v>
      </c>
      <c r="P25" s="112">
        <f t="shared" si="0"/>
        <v>2028</v>
      </c>
      <c r="Q25" s="112">
        <f t="shared" si="0"/>
        <v>2029</v>
      </c>
      <c r="R25" s="112">
        <f>Q25+1</f>
        <v>2030</v>
      </c>
      <c r="S25" s="112">
        <f t="shared" si="0"/>
        <v>2031</v>
      </c>
      <c r="T25" s="112">
        <f t="shared" si="0"/>
        <v>2032</v>
      </c>
      <c r="U25" s="112">
        <f t="shared" si="0"/>
        <v>2033</v>
      </c>
      <c r="V25" s="112">
        <f>U25+1</f>
        <v>2034</v>
      </c>
      <c r="W25" s="112">
        <f t="shared" si="0"/>
        <v>2035</v>
      </c>
      <c r="X25" s="112">
        <f t="shared" si="0"/>
        <v>2036</v>
      </c>
      <c r="Y25" s="112">
        <f t="shared" si="0"/>
        <v>2037</v>
      </c>
      <c r="Z25" s="112">
        <f t="shared" si="0"/>
        <v>2038</v>
      </c>
      <c r="AA25" s="112">
        <f t="shared" si="0"/>
        <v>2039</v>
      </c>
      <c r="AB25" s="112">
        <f t="shared" si="0"/>
        <v>2040</v>
      </c>
      <c r="AC25" s="112">
        <f t="shared" si="0"/>
        <v>2041</v>
      </c>
      <c r="AD25" s="112">
        <f t="shared" si="0"/>
        <v>2042</v>
      </c>
      <c r="AE25" s="112">
        <f t="shared" si="0"/>
        <v>2043</v>
      </c>
      <c r="AF25" s="112">
        <f t="shared" si="0"/>
        <v>2044</v>
      </c>
      <c r="AG25" s="112">
        <f t="shared" si="0"/>
        <v>2045</v>
      </c>
    </row>
    <row r="26" spans="1:34" s="4" customFormat="1" x14ac:dyDescent="0.25">
      <c r="C26" s="91" t="s">
        <v>22</v>
      </c>
      <c r="D26" s="91" t="s">
        <v>129</v>
      </c>
      <c r="E26" s="119">
        <f>$E$28*(1+$E$8)</f>
        <v>1.8640983982807835E-2</v>
      </c>
      <c r="F26" s="35" t="s">
        <v>64</v>
      </c>
      <c r="G26" s="35"/>
      <c r="H26" s="118">
        <f>$E26</f>
        <v>1.8640983982807835E-2</v>
      </c>
      <c r="I26" s="118">
        <f t="shared" ref="I26:AG36" si="1">$E26</f>
        <v>1.8640983982807835E-2</v>
      </c>
      <c r="J26" s="118">
        <f t="shared" si="1"/>
        <v>1.8640983982807835E-2</v>
      </c>
      <c r="K26" s="118">
        <f t="shared" si="1"/>
        <v>1.8640983982807835E-2</v>
      </c>
      <c r="L26" s="118">
        <f t="shared" si="1"/>
        <v>1.8640983982807835E-2</v>
      </c>
      <c r="M26" s="118">
        <f t="shared" si="1"/>
        <v>1.8640983982807835E-2</v>
      </c>
      <c r="N26" s="118">
        <f t="shared" si="1"/>
        <v>1.8640983982807835E-2</v>
      </c>
      <c r="O26" s="118">
        <f t="shared" si="1"/>
        <v>1.8640983982807835E-2</v>
      </c>
      <c r="P26" s="118">
        <f t="shared" si="1"/>
        <v>1.8640983982807835E-2</v>
      </c>
      <c r="Q26" s="118">
        <f t="shared" si="1"/>
        <v>1.8640983982807835E-2</v>
      </c>
      <c r="R26" s="118">
        <f t="shared" si="1"/>
        <v>1.8640983982807835E-2</v>
      </c>
      <c r="S26" s="118">
        <f t="shared" si="1"/>
        <v>1.8640983982807835E-2</v>
      </c>
      <c r="T26" s="118">
        <f t="shared" si="1"/>
        <v>1.8640983982807835E-2</v>
      </c>
      <c r="U26" s="118">
        <f t="shared" si="1"/>
        <v>1.8640983982807835E-2</v>
      </c>
      <c r="V26" s="118">
        <f t="shared" si="1"/>
        <v>1.8640983982807835E-2</v>
      </c>
      <c r="W26" s="118">
        <f t="shared" si="1"/>
        <v>1.8640983982807835E-2</v>
      </c>
      <c r="X26" s="118">
        <f t="shared" si="1"/>
        <v>1.8640983982807835E-2</v>
      </c>
      <c r="Y26" s="118">
        <f t="shared" si="1"/>
        <v>1.8640983982807835E-2</v>
      </c>
      <c r="Z26" s="118">
        <f t="shared" si="1"/>
        <v>1.8640983982807835E-2</v>
      </c>
      <c r="AA26" s="118">
        <f t="shared" si="1"/>
        <v>1.8640983982807835E-2</v>
      </c>
      <c r="AB26" s="118">
        <f t="shared" si="1"/>
        <v>1.8640983982807835E-2</v>
      </c>
      <c r="AC26" s="118">
        <f t="shared" si="1"/>
        <v>1.8640983982807835E-2</v>
      </c>
      <c r="AD26" s="118">
        <f t="shared" si="1"/>
        <v>1.8640983982807835E-2</v>
      </c>
      <c r="AE26" s="118">
        <f t="shared" si="1"/>
        <v>1.8640983982807835E-2</v>
      </c>
      <c r="AF26" s="118">
        <f t="shared" si="1"/>
        <v>1.8640983982807835E-2</v>
      </c>
      <c r="AG26" s="118">
        <f t="shared" si="1"/>
        <v>1.8640983982807835E-2</v>
      </c>
      <c r="AH26" s="35" t="s">
        <v>64</v>
      </c>
    </row>
    <row r="27" spans="1:34" s="4" customFormat="1" x14ac:dyDescent="0.25">
      <c r="C27" s="91"/>
      <c r="D27" s="91" t="s">
        <v>130</v>
      </c>
      <c r="E27" s="119">
        <f>$E$28*(1+$E$9)</f>
        <v>2.3473831682054309E-2</v>
      </c>
      <c r="F27" s="35" t="s">
        <v>64</v>
      </c>
      <c r="G27" s="35"/>
      <c r="H27" s="118">
        <f t="shared" ref="H27:W37" si="2">$E27</f>
        <v>2.3473831682054309E-2</v>
      </c>
      <c r="I27" s="118">
        <f t="shared" si="1"/>
        <v>2.3473831682054309E-2</v>
      </c>
      <c r="J27" s="118">
        <f t="shared" si="1"/>
        <v>2.3473831682054309E-2</v>
      </c>
      <c r="K27" s="118">
        <f t="shared" si="1"/>
        <v>2.3473831682054309E-2</v>
      </c>
      <c r="L27" s="118">
        <f t="shared" si="1"/>
        <v>2.3473831682054309E-2</v>
      </c>
      <c r="M27" s="118">
        <f t="shared" si="1"/>
        <v>2.3473831682054309E-2</v>
      </c>
      <c r="N27" s="118">
        <f t="shared" si="1"/>
        <v>2.3473831682054309E-2</v>
      </c>
      <c r="O27" s="118">
        <f t="shared" si="1"/>
        <v>2.3473831682054309E-2</v>
      </c>
      <c r="P27" s="118">
        <f t="shared" si="1"/>
        <v>2.3473831682054309E-2</v>
      </c>
      <c r="Q27" s="118">
        <f t="shared" si="1"/>
        <v>2.3473831682054309E-2</v>
      </c>
      <c r="R27" s="118">
        <f t="shared" si="1"/>
        <v>2.3473831682054309E-2</v>
      </c>
      <c r="S27" s="118">
        <f t="shared" si="1"/>
        <v>2.3473831682054309E-2</v>
      </c>
      <c r="T27" s="118">
        <f t="shared" si="1"/>
        <v>2.3473831682054309E-2</v>
      </c>
      <c r="U27" s="118">
        <f t="shared" si="1"/>
        <v>2.3473831682054309E-2</v>
      </c>
      <c r="V27" s="118">
        <f t="shared" si="1"/>
        <v>2.3473831682054309E-2</v>
      </c>
      <c r="W27" s="118">
        <f t="shared" si="1"/>
        <v>2.3473831682054309E-2</v>
      </c>
      <c r="X27" s="118">
        <f t="shared" si="1"/>
        <v>2.3473831682054309E-2</v>
      </c>
      <c r="Y27" s="118">
        <f t="shared" si="1"/>
        <v>2.3473831682054309E-2</v>
      </c>
      <c r="Z27" s="118">
        <f t="shared" si="1"/>
        <v>2.3473831682054309E-2</v>
      </c>
      <c r="AA27" s="118">
        <f t="shared" si="1"/>
        <v>2.3473831682054309E-2</v>
      </c>
      <c r="AB27" s="118">
        <f t="shared" si="1"/>
        <v>2.3473831682054309E-2</v>
      </c>
      <c r="AC27" s="118">
        <f t="shared" si="1"/>
        <v>2.3473831682054309E-2</v>
      </c>
      <c r="AD27" s="118">
        <f t="shared" si="1"/>
        <v>2.3473831682054309E-2</v>
      </c>
      <c r="AE27" s="118">
        <f t="shared" si="1"/>
        <v>2.3473831682054309E-2</v>
      </c>
      <c r="AF27" s="118">
        <f t="shared" si="1"/>
        <v>2.3473831682054309E-2</v>
      </c>
      <c r="AG27" s="118">
        <f t="shared" si="1"/>
        <v>2.3473831682054309E-2</v>
      </c>
      <c r="AH27" s="35" t="s">
        <v>64</v>
      </c>
    </row>
    <row r="28" spans="1:34" s="4" customFormat="1" x14ac:dyDescent="0.25">
      <c r="C28" s="91"/>
      <c r="D28" s="123" t="s">
        <v>1</v>
      </c>
      <c r="E28" s="124">
        <v>3.4520340708903398E-2</v>
      </c>
      <c r="F28" s="35" t="s">
        <v>64</v>
      </c>
      <c r="G28" s="35"/>
      <c r="H28" s="118">
        <f t="shared" si="2"/>
        <v>3.4520340708903398E-2</v>
      </c>
      <c r="I28" s="118">
        <f t="shared" si="1"/>
        <v>3.4520340708903398E-2</v>
      </c>
      <c r="J28" s="118">
        <f t="shared" si="1"/>
        <v>3.4520340708903398E-2</v>
      </c>
      <c r="K28" s="118">
        <f t="shared" si="1"/>
        <v>3.4520340708903398E-2</v>
      </c>
      <c r="L28" s="118">
        <f t="shared" si="1"/>
        <v>3.4520340708903398E-2</v>
      </c>
      <c r="M28" s="118">
        <f t="shared" si="1"/>
        <v>3.4520340708903398E-2</v>
      </c>
      <c r="N28" s="118">
        <f t="shared" si="1"/>
        <v>3.4520340708903398E-2</v>
      </c>
      <c r="O28" s="118">
        <f t="shared" si="1"/>
        <v>3.4520340708903398E-2</v>
      </c>
      <c r="P28" s="118">
        <f t="shared" si="1"/>
        <v>3.4520340708903398E-2</v>
      </c>
      <c r="Q28" s="118">
        <f t="shared" si="1"/>
        <v>3.4520340708903398E-2</v>
      </c>
      <c r="R28" s="118">
        <f t="shared" si="1"/>
        <v>3.4520340708903398E-2</v>
      </c>
      <c r="S28" s="118">
        <f t="shared" si="1"/>
        <v>3.4520340708903398E-2</v>
      </c>
      <c r="T28" s="118">
        <f t="shared" si="1"/>
        <v>3.4520340708903398E-2</v>
      </c>
      <c r="U28" s="118">
        <f t="shared" si="1"/>
        <v>3.4520340708903398E-2</v>
      </c>
      <c r="V28" s="118">
        <f t="shared" si="1"/>
        <v>3.4520340708903398E-2</v>
      </c>
      <c r="W28" s="118">
        <f t="shared" si="1"/>
        <v>3.4520340708903398E-2</v>
      </c>
      <c r="X28" s="118">
        <f t="shared" si="1"/>
        <v>3.4520340708903398E-2</v>
      </c>
      <c r="Y28" s="118">
        <f t="shared" si="1"/>
        <v>3.4520340708903398E-2</v>
      </c>
      <c r="Z28" s="118">
        <f t="shared" si="1"/>
        <v>3.4520340708903398E-2</v>
      </c>
      <c r="AA28" s="118">
        <f t="shared" si="1"/>
        <v>3.4520340708903398E-2</v>
      </c>
      <c r="AB28" s="118">
        <f t="shared" si="1"/>
        <v>3.4520340708903398E-2</v>
      </c>
      <c r="AC28" s="118">
        <f t="shared" si="1"/>
        <v>3.4520340708903398E-2</v>
      </c>
      <c r="AD28" s="118">
        <f t="shared" si="1"/>
        <v>3.4520340708903398E-2</v>
      </c>
      <c r="AE28" s="118">
        <f t="shared" si="1"/>
        <v>3.4520340708903398E-2</v>
      </c>
      <c r="AF28" s="118">
        <f t="shared" si="1"/>
        <v>3.4520340708903398E-2</v>
      </c>
      <c r="AG28" s="118">
        <f t="shared" si="1"/>
        <v>3.4520340708903398E-2</v>
      </c>
      <c r="AH28" s="35" t="s">
        <v>64</v>
      </c>
    </row>
    <row r="29" spans="1:34" s="4" customFormat="1" x14ac:dyDescent="0.25">
      <c r="C29" s="91"/>
      <c r="D29" s="91" t="s">
        <v>2</v>
      </c>
      <c r="E29" s="119">
        <f>$E$28*(1+$E$11)</f>
        <v>3.5901154337259537E-2</v>
      </c>
      <c r="F29" s="35" t="s">
        <v>64</v>
      </c>
      <c r="G29" s="35"/>
      <c r="H29" s="118">
        <f t="shared" si="2"/>
        <v>3.5901154337259537E-2</v>
      </c>
      <c r="I29" s="118">
        <f t="shared" si="1"/>
        <v>3.5901154337259537E-2</v>
      </c>
      <c r="J29" s="118">
        <f t="shared" si="1"/>
        <v>3.5901154337259537E-2</v>
      </c>
      <c r="K29" s="118">
        <f t="shared" si="1"/>
        <v>3.5901154337259537E-2</v>
      </c>
      <c r="L29" s="118">
        <f t="shared" si="1"/>
        <v>3.5901154337259537E-2</v>
      </c>
      <c r="M29" s="118">
        <f t="shared" si="1"/>
        <v>3.5901154337259537E-2</v>
      </c>
      <c r="N29" s="118">
        <f t="shared" si="1"/>
        <v>3.5901154337259537E-2</v>
      </c>
      <c r="O29" s="118">
        <f t="shared" si="1"/>
        <v>3.5901154337259537E-2</v>
      </c>
      <c r="P29" s="118">
        <f t="shared" si="1"/>
        <v>3.5901154337259537E-2</v>
      </c>
      <c r="Q29" s="118">
        <f t="shared" si="1"/>
        <v>3.5901154337259537E-2</v>
      </c>
      <c r="R29" s="118">
        <f t="shared" si="1"/>
        <v>3.5901154337259537E-2</v>
      </c>
      <c r="S29" s="118">
        <f t="shared" si="1"/>
        <v>3.5901154337259537E-2</v>
      </c>
      <c r="T29" s="118">
        <f t="shared" si="1"/>
        <v>3.5901154337259537E-2</v>
      </c>
      <c r="U29" s="118">
        <f t="shared" si="1"/>
        <v>3.5901154337259537E-2</v>
      </c>
      <c r="V29" s="118">
        <f t="shared" si="1"/>
        <v>3.5901154337259537E-2</v>
      </c>
      <c r="W29" s="118">
        <f t="shared" si="1"/>
        <v>3.5901154337259537E-2</v>
      </c>
      <c r="X29" s="118">
        <f t="shared" si="1"/>
        <v>3.5901154337259537E-2</v>
      </c>
      <c r="Y29" s="118">
        <f t="shared" si="1"/>
        <v>3.5901154337259537E-2</v>
      </c>
      <c r="Z29" s="118">
        <f t="shared" si="1"/>
        <v>3.5901154337259537E-2</v>
      </c>
      <c r="AA29" s="118">
        <f t="shared" si="1"/>
        <v>3.5901154337259537E-2</v>
      </c>
      <c r="AB29" s="118">
        <f t="shared" si="1"/>
        <v>3.5901154337259537E-2</v>
      </c>
      <c r="AC29" s="118">
        <f t="shared" si="1"/>
        <v>3.5901154337259537E-2</v>
      </c>
      <c r="AD29" s="118">
        <f t="shared" si="1"/>
        <v>3.5901154337259537E-2</v>
      </c>
      <c r="AE29" s="118">
        <f t="shared" si="1"/>
        <v>3.5901154337259537E-2</v>
      </c>
      <c r="AF29" s="118">
        <f t="shared" si="1"/>
        <v>3.5901154337259537E-2</v>
      </c>
      <c r="AG29" s="118">
        <f t="shared" si="1"/>
        <v>3.5901154337259537E-2</v>
      </c>
      <c r="AH29" s="35" t="s">
        <v>64</v>
      </c>
    </row>
    <row r="30" spans="1:34" s="4" customFormat="1" x14ac:dyDescent="0.25">
      <c r="C30" s="91" t="s">
        <v>35</v>
      </c>
      <c r="D30" s="91" t="s">
        <v>129</v>
      </c>
      <c r="E30" s="119">
        <f>$E$32*(1+$E$12)</f>
        <v>3.2415602296621097E-2</v>
      </c>
      <c r="F30" s="35" t="s">
        <v>64</v>
      </c>
      <c r="G30" s="35"/>
      <c r="H30" s="118">
        <f t="shared" si="2"/>
        <v>3.2415602296621097E-2</v>
      </c>
      <c r="I30" s="118">
        <f t="shared" si="1"/>
        <v>3.2415602296621097E-2</v>
      </c>
      <c r="J30" s="118">
        <f t="shared" si="1"/>
        <v>3.2415602296621097E-2</v>
      </c>
      <c r="K30" s="118">
        <f t="shared" si="1"/>
        <v>3.2415602296621097E-2</v>
      </c>
      <c r="L30" s="118">
        <f t="shared" si="1"/>
        <v>3.2415602296621097E-2</v>
      </c>
      <c r="M30" s="118">
        <f t="shared" si="1"/>
        <v>3.2415602296621097E-2</v>
      </c>
      <c r="N30" s="118">
        <f t="shared" si="1"/>
        <v>3.2415602296621097E-2</v>
      </c>
      <c r="O30" s="118">
        <f t="shared" si="1"/>
        <v>3.2415602296621097E-2</v>
      </c>
      <c r="P30" s="118">
        <f t="shared" si="1"/>
        <v>3.2415602296621097E-2</v>
      </c>
      <c r="Q30" s="118">
        <f t="shared" si="1"/>
        <v>3.2415602296621097E-2</v>
      </c>
      <c r="R30" s="118">
        <f t="shared" si="1"/>
        <v>3.2415602296621097E-2</v>
      </c>
      <c r="S30" s="118">
        <f t="shared" si="1"/>
        <v>3.2415602296621097E-2</v>
      </c>
      <c r="T30" s="118">
        <f t="shared" si="1"/>
        <v>3.2415602296621097E-2</v>
      </c>
      <c r="U30" s="118">
        <f t="shared" si="1"/>
        <v>3.2415602296621097E-2</v>
      </c>
      <c r="V30" s="118">
        <f t="shared" si="1"/>
        <v>3.2415602296621097E-2</v>
      </c>
      <c r="W30" s="118">
        <f t="shared" si="1"/>
        <v>3.2415602296621097E-2</v>
      </c>
      <c r="X30" s="118">
        <f t="shared" si="1"/>
        <v>3.2415602296621097E-2</v>
      </c>
      <c r="Y30" s="118">
        <f t="shared" si="1"/>
        <v>3.2415602296621097E-2</v>
      </c>
      <c r="Z30" s="118">
        <f t="shared" si="1"/>
        <v>3.2415602296621097E-2</v>
      </c>
      <c r="AA30" s="118">
        <f t="shared" si="1"/>
        <v>3.2415602296621097E-2</v>
      </c>
      <c r="AB30" s="118">
        <f t="shared" si="1"/>
        <v>3.2415602296621097E-2</v>
      </c>
      <c r="AC30" s="118">
        <f t="shared" si="1"/>
        <v>3.2415602296621097E-2</v>
      </c>
      <c r="AD30" s="118">
        <f t="shared" si="1"/>
        <v>3.2415602296621097E-2</v>
      </c>
      <c r="AE30" s="118">
        <f t="shared" si="1"/>
        <v>3.2415602296621097E-2</v>
      </c>
      <c r="AF30" s="118">
        <f t="shared" si="1"/>
        <v>3.2415602296621097E-2</v>
      </c>
      <c r="AG30" s="118">
        <f t="shared" si="1"/>
        <v>3.2415602296621097E-2</v>
      </c>
      <c r="AH30" s="35" t="s">
        <v>64</v>
      </c>
    </row>
    <row r="31" spans="1:34" s="4" customFormat="1" x14ac:dyDescent="0.25">
      <c r="C31" s="91"/>
      <c r="D31" s="91" t="s">
        <v>130</v>
      </c>
      <c r="E31" s="119">
        <f>$E$32*(1+$E$13)</f>
        <v>4.0819647336485826E-2</v>
      </c>
      <c r="F31" s="35" t="s">
        <v>64</v>
      </c>
      <c r="G31" s="35"/>
      <c r="H31" s="118">
        <f t="shared" si="2"/>
        <v>4.0819647336485826E-2</v>
      </c>
      <c r="I31" s="118">
        <f t="shared" si="1"/>
        <v>4.0819647336485826E-2</v>
      </c>
      <c r="J31" s="118">
        <f t="shared" si="1"/>
        <v>4.0819647336485826E-2</v>
      </c>
      <c r="K31" s="118">
        <f t="shared" si="1"/>
        <v>4.0819647336485826E-2</v>
      </c>
      <c r="L31" s="118">
        <f t="shared" si="1"/>
        <v>4.0819647336485826E-2</v>
      </c>
      <c r="M31" s="118">
        <f t="shared" si="1"/>
        <v>4.0819647336485826E-2</v>
      </c>
      <c r="N31" s="118">
        <f t="shared" si="1"/>
        <v>4.0819647336485826E-2</v>
      </c>
      <c r="O31" s="118">
        <f t="shared" si="1"/>
        <v>4.0819647336485826E-2</v>
      </c>
      <c r="P31" s="118">
        <f t="shared" si="1"/>
        <v>4.0819647336485826E-2</v>
      </c>
      <c r="Q31" s="118">
        <f t="shared" si="1"/>
        <v>4.0819647336485826E-2</v>
      </c>
      <c r="R31" s="118">
        <f t="shared" si="1"/>
        <v>4.0819647336485826E-2</v>
      </c>
      <c r="S31" s="118">
        <f t="shared" si="1"/>
        <v>4.0819647336485826E-2</v>
      </c>
      <c r="T31" s="118">
        <f t="shared" si="1"/>
        <v>4.0819647336485826E-2</v>
      </c>
      <c r="U31" s="118">
        <f t="shared" si="1"/>
        <v>4.0819647336485826E-2</v>
      </c>
      <c r="V31" s="118">
        <f t="shared" si="1"/>
        <v>4.0819647336485826E-2</v>
      </c>
      <c r="W31" s="118">
        <f t="shared" si="1"/>
        <v>4.0819647336485826E-2</v>
      </c>
      <c r="X31" s="118">
        <f t="shared" si="1"/>
        <v>4.0819647336485826E-2</v>
      </c>
      <c r="Y31" s="118">
        <f t="shared" si="1"/>
        <v>4.0819647336485826E-2</v>
      </c>
      <c r="Z31" s="118">
        <f t="shared" si="1"/>
        <v>4.0819647336485826E-2</v>
      </c>
      <c r="AA31" s="118">
        <f t="shared" si="1"/>
        <v>4.0819647336485826E-2</v>
      </c>
      <c r="AB31" s="118">
        <f t="shared" si="1"/>
        <v>4.0819647336485826E-2</v>
      </c>
      <c r="AC31" s="118">
        <f t="shared" si="1"/>
        <v>4.0819647336485826E-2</v>
      </c>
      <c r="AD31" s="118">
        <f t="shared" si="1"/>
        <v>4.0819647336485826E-2</v>
      </c>
      <c r="AE31" s="118">
        <f t="shared" si="1"/>
        <v>4.0819647336485826E-2</v>
      </c>
      <c r="AF31" s="118">
        <f t="shared" si="1"/>
        <v>4.0819647336485826E-2</v>
      </c>
      <c r="AG31" s="118">
        <f t="shared" si="1"/>
        <v>4.0819647336485826E-2</v>
      </c>
      <c r="AH31" s="35" t="s">
        <v>64</v>
      </c>
    </row>
    <row r="32" spans="1:34" s="4" customFormat="1" x14ac:dyDescent="0.25">
      <c r="C32" s="91"/>
      <c r="D32" s="123" t="s">
        <v>1</v>
      </c>
      <c r="E32" s="124">
        <v>6.0028893141890922E-2</v>
      </c>
      <c r="F32" s="35" t="s">
        <v>64</v>
      </c>
      <c r="G32" s="35"/>
      <c r="H32" s="118">
        <f t="shared" si="2"/>
        <v>6.0028893141890922E-2</v>
      </c>
      <c r="I32" s="118">
        <f t="shared" si="1"/>
        <v>6.0028893141890922E-2</v>
      </c>
      <c r="J32" s="118">
        <f t="shared" si="1"/>
        <v>6.0028893141890922E-2</v>
      </c>
      <c r="K32" s="118">
        <f t="shared" si="1"/>
        <v>6.0028893141890922E-2</v>
      </c>
      <c r="L32" s="118">
        <f t="shared" si="1"/>
        <v>6.0028893141890922E-2</v>
      </c>
      <c r="M32" s="118">
        <f t="shared" si="1"/>
        <v>6.0028893141890922E-2</v>
      </c>
      <c r="N32" s="118">
        <f t="shared" si="1"/>
        <v>6.0028893141890922E-2</v>
      </c>
      <c r="O32" s="118">
        <f t="shared" si="1"/>
        <v>6.0028893141890922E-2</v>
      </c>
      <c r="P32" s="118">
        <f t="shared" si="1"/>
        <v>6.0028893141890922E-2</v>
      </c>
      <c r="Q32" s="118">
        <f t="shared" si="1"/>
        <v>6.0028893141890922E-2</v>
      </c>
      <c r="R32" s="118">
        <f t="shared" si="1"/>
        <v>6.0028893141890922E-2</v>
      </c>
      <c r="S32" s="118">
        <f t="shared" si="1"/>
        <v>6.0028893141890922E-2</v>
      </c>
      <c r="T32" s="118">
        <f t="shared" si="1"/>
        <v>6.0028893141890922E-2</v>
      </c>
      <c r="U32" s="118">
        <f t="shared" si="1"/>
        <v>6.0028893141890922E-2</v>
      </c>
      <c r="V32" s="118">
        <f t="shared" si="1"/>
        <v>6.0028893141890922E-2</v>
      </c>
      <c r="W32" s="118">
        <f t="shared" si="1"/>
        <v>6.0028893141890922E-2</v>
      </c>
      <c r="X32" s="118">
        <f t="shared" si="1"/>
        <v>6.0028893141890922E-2</v>
      </c>
      <c r="Y32" s="118">
        <f t="shared" si="1"/>
        <v>6.0028893141890922E-2</v>
      </c>
      <c r="Z32" s="118">
        <f t="shared" si="1"/>
        <v>6.0028893141890922E-2</v>
      </c>
      <c r="AA32" s="118">
        <f t="shared" si="1"/>
        <v>6.0028893141890922E-2</v>
      </c>
      <c r="AB32" s="118">
        <f t="shared" si="1"/>
        <v>6.0028893141890922E-2</v>
      </c>
      <c r="AC32" s="118">
        <f t="shared" si="1"/>
        <v>6.0028893141890922E-2</v>
      </c>
      <c r="AD32" s="118">
        <f t="shared" si="1"/>
        <v>6.0028893141890922E-2</v>
      </c>
      <c r="AE32" s="118">
        <f t="shared" si="1"/>
        <v>6.0028893141890922E-2</v>
      </c>
      <c r="AF32" s="118">
        <f t="shared" si="1"/>
        <v>6.0028893141890922E-2</v>
      </c>
      <c r="AG32" s="118">
        <f t="shared" si="1"/>
        <v>6.0028893141890922E-2</v>
      </c>
      <c r="AH32" s="35" t="s">
        <v>64</v>
      </c>
    </row>
    <row r="33" spans="2:34" s="4" customFormat="1" x14ac:dyDescent="0.25">
      <c r="C33" s="91"/>
      <c r="D33" s="91" t="s">
        <v>2</v>
      </c>
      <c r="E33" s="119">
        <f>$E$32*(1+$E$15)</f>
        <v>6.182975993614765E-2</v>
      </c>
      <c r="F33" s="35" t="s">
        <v>64</v>
      </c>
      <c r="G33" s="35"/>
      <c r="H33" s="118">
        <f t="shared" si="2"/>
        <v>6.182975993614765E-2</v>
      </c>
      <c r="I33" s="118">
        <f t="shared" si="1"/>
        <v>6.182975993614765E-2</v>
      </c>
      <c r="J33" s="118">
        <f t="shared" si="1"/>
        <v>6.182975993614765E-2</v>
      </c>
      <c r="K33" s="118">
        <f t="shared" si="1"/>
        <v>6.182975993614765E-2</v>
      </c>
      <c r="L33" s="118">
        <f t="shared" si="1"/>
        <v>6.182975993614765E-2</v>
      </c>
      <c r="M33" s="118">
        <f t="shared" si="1"/>
        <v>6.182975993614765E-2</v>
      </c>
      <c r="N33" s="118">
        <f t="shared" si="1"/>
        <v>6.182975993614765E-2</v>
      </c>
      <c r="O33" s="118">
        <f t="shared" si="1"/>
        <v>6.182975993614765E-2</v>
      </c>
      <c r="P33" s="118">
        <f t="shared" si="1"/>
        <v>6.182975993614765E-2</v>
      </c>
      <c r="Q33" s="118">
        <f t="shared" si="1"/>
        <v>6.182975993614765E-2</v>
      </c>
      <c r="R33" s="118">
        <f t="shared" si="1"/>
        <v>6.182975993614765E-2</v>
      </c>
      <c r="S33" s="118">
        <f t="shared" si="1"/>
        <v>6.182975993614765E-2</v>
      </c>
      <c r="T33" s="118">
        <f t="shared" si="1"/>
        <v>6.182975993614765E-2</v>
      </c>
      <c r="U33" s="118">
        <f t="shared" si="1"/>
        <v>6.182975993614765E-2</v>
      </c>
      <c r="V33" s="118">
        <f t="shared" si="1"/>
        <v>6.182975993614765E-2</v>
      </c>
      <c r="W33" s="118">
        <f t="shared" si="1"/>
        <v>6.182975993614765E-2</v>
      </c>
      <c r="X33" s="118">
        <f t="shared" si="1"/>
        <v>6.182975993614765E-2</v>
      </c>
      <c r="Y33" s="118">
        <f t="shared" si="1"/>
        <v>6.182975993614765E-2</v>
      </c>
      <c r="Z33" s="118">
        <f t="shared" si="1"/>
        <v>6.182975993614765E-2</v>
      </c>
      <c r="AA33" s="118">
        <f t="shared" si="1"/>
        <v>6.182975993614765E-2</v>
      </c>
      <c r="AB33" s="118">
        <f t="shared" si="1"/>
        <v>6.182975993614765E-2</v>
      </c>
      <c r="AC33" s="118">
        <f t="shared" si="1"/>
        <v>6.182975993614765E-2</v>
      </c>
      <c r="AD33" s="118">
        <f t="shared" si="1"/>
        <v>6.182975993614765E-2</v>
      </c>
      <c r="AE33" s="118">
        <f t="shared" si="1"/>
        <v>6.182975993614765E-2</v>
      </c>
      <c r="AF33" s="118">
        <f t="shared" si="1"/>
        <v>6.182975993614765E-2</v>
      </c>
      <c r="AG33" s="118">
        <f t="shared" si="1"/>
        <v>6.182975993614765E-2</v>
      </c>
      <c r="AH33" s="35" t="s">
        <v>64</v>
      </c>
    </row>
    <row r="34" spans="2:34" s="4" customFormat="1" x14ac:dyDescent="0.25">
      <c r="C34" s="91" t="s">
        <v>36</v>
      </c>
      <c r="D34" s="91" t="s">
        <v>129</v>
      </c>
      <c r="E34" s="119">
        <f>$E$36*(1+$E$16)</f>
        <v>8.1579385031858562E-2</v>
      </c>
      <c r="F34" s="35" t="s">
        <v>64</v>
      </c>
      <c r="G34" s="35"/>
      <c r="H34" s="118">
        <f t="shared" si="2"/>
        <v>8.1579385031858562E-2</v>
      </c>
      <c r="I34" s="118">
        <f t="shared" si="1"/>
        <v>8.1579385031858562E-2</v>
      </c>
      <c r="J34" s="118">
        <f t="shared" si="1"/>
        <v>8.1579385031858562E-2</v>
      </c>
      <c r="K34" s="118">
        <f t="shared" si="1"/>
        <v>8.1579385031858562E-2</v>
      </c>
      <c r="L34" s="118">
        <f t="shared" si="1"/>
        <v>8.1579385031858562E-2</v>
      </c>
      <c r="M34" s="118">
        <f t="shared" si="1"/>
        <v>8.1579385031858562E-2</v>
      </c>
      <c r="N34" s="118">
        <f t="shared" si="1"/>
        <v>8.1579385031858562E-2</v>
      </c>
      <c r="O34" s="118">
        <f t="shared" si="1"/>
        <v>8.1579385031858562E-2</v>
      </c>
      <c r="P34" s="118">
        <f t="shared" si="1"/>
        <v>8.1579385031858562E-2</v>
      </c>
      <c r="Q34" s="118">
        <f t="shared" si="1"/>
        <v>8.1579385031858562E-2</v>
      </c>
      <c r="R34" s="118">
        <f t="shared" si="1"/>
        <v>8.1579385031858562E-2</v>
      </c>
      <c r="S34" s="118">
        <f t="shared" si="1"/>
        <v>8.1579385031858562E-2</v>
      </c>
      <c r="T34" s="118">
        <f t="shared" si="1"/>
        <v>8.1579385031858562E-2</v>
      </c>
      <c r="U34" s="118">
        <f t="shared" si="1"/>
        <v>8.1579385031858562E-2</v>
      </c>
      <c r="V34" s="118">
        <f t="shared" si="1"/>
        <v>8.1579385031858562E-2</v>
      </c>
      <c r="W34" s="118">
        <f t="shared" si="1"/>
        <v>8.1579385031858562E-2</v>
      </c>
      <c r="X34" s="118">
        <f t="shared" si="1"/>
        <v>8.1579385031858562E-2</v>
      </c>
      <c r="Y34" s="118">
        <f t="shared" si="1"/>
        <v>8.1579385031858562E-2</v>
      </c>
      <c r="Z34" s="118">
        <f t="shared" si="1"/>
        <v>8.1579385031858562E-2</v>
      </c>
      <c r="AA34" s="118">
        <f t="shared" si="1"/>
        <v>8.1579385031858562E-2</v>
      </c>
      <c r="AB34" s="118">
        <f t="shared" si="1"/>
        <v>8.1579385031858562E-2</v>
      </c>
      <c r="AC34" s="118">
        <f t="shared" si="1"/>
        <v>8.1579385031858562E-2</v>
      </c>
      <c r="AD34" s="118">
        <f t="shared" si="1"/>
        <v>8.1579385031858562E-2</v>
      </c>
      <c r="AE34" s="118">
        <f t="shared" si="1"/>
        <v>8.1579385031858562E-2</v>
      </c>
      <c r="AF34" s="118">
        <f t="shared" si="1"/>
        <v>8.1579385031858562E-2</v>
      </c>
      <c r="AG34" s="118">
        <f t="shared" si="1"/>
        <v>8.1579385031858562E-2</v>
      </c>
      <c r="AH34" s="35" t="s">
        <v>64</v>
      </c>
    </row>
    <row r="35" spans="2:34" s="4" customFormat="1" x14ac:dyDescent="0.25">
      <c r="C35" s="91"/>
      <c r="D35" s="91" t="s">
        <v>130</v>
      </c>
      <c r="E35" s="119">
        <f>$E$36*(1+$E$17)</f>
        <v>8.5232193316867155E-2</v>
      </c>
      <c r="F35" s="35" t="s">
        <v>64</v>
      </c>
      <c r="G35" s="35"/>
      <c r="H35" s="118">
        <f t="shared" si="2"/>
        <v>8.5232193316867155E-2</v>
      </c>
      <c r="I35" s="118">
        <f t="shared" si="1"/>
        <v>8.5232193316867155E-2</v>
      </c>
      <c r="J35" s="118">
        <f t="shared" si="1"/>
        <v>8.5232193316867155E-2</v>
      </c>
      <c r="K35" s="118">
        <f t="shared" si="1"/>
        <v>8.5232193316867155E-2</v>
      </c>
      <c r="L35" s="118">
        <f t="shared" si="1"/>
        <v>8.5232193316867155E-2</v>
      </c>
      <c r="M35" s="118">
        <f t="shared" si="1"/>
        <v>8.5232193316867155E-2</v>
      </c>
      <c r="N35" s="118">
        <f t="shared" si="1"/>
        <v>8.5232193316867155E-2</v>
      </c>
      <c r="O35" s="118">
        <f t="shared" si="1"/>
        <v>8.5232193316867155E-2</v>
      </c>
      <c r="P35" s="118">
        <f t="shared" si="1"/>
        <v>8.5232193316867155E-2</v>
      </c>
      <c r="Q35" s="118">
        <f t="shared" si="1"/>
        <v>8.5232193316867155E-2</v>
      </c>
      <c r="R35" s="118">
        <f t="shared" si="1"/>
        <v>8.5232193316867155E-2</v>
      </c>
      <c r="S35" s="118">
        <f t="shared" si="1"/>
        <v>8.5232193316867155E-2</v>
      </c>
      <c r="T35" s="118">
        <f t="shared" si="1"/>
        <v>8.5232193316867155E-2</v>
      </c>
      <c r="U35" s="118">
        <f t="shared" si="1"/>
        <v>8.5232193316867155E-2</v>
      </c>
      <c r="V35" s="118">
        <f t="shared" si="1"/>
        <v>8.5232193316867155E-2</v>
      </c>
      <c r="W35" s="118">
        <f t="shared" si="1"/>
        <v>8.5232193316867155E-2</v>
      </c>
      <c r="X35" s="118">
        <f t="shared" si="1"/>
        <v>8.5232193316867155E-2</v>
      </c>
      <c r="Y35" s="118">
        <f t="shared" si="1"/>
        <v>8.5232193316867155E-2</v>
      </c>
      <c r="Z35" s="118">
        <f t="shared" si="1"/>
        <v>8.5232193316867155E-2</v>
      </c>
      <c r="AA35" s="118">
        <f t="shared" si="1"/>
        <v>8.5232193316867155E-2</v>
      </c>
      <c r="AB35" s="118">
        <f t="shared" si="1"/>
        <v>8.5232193316867155E-2</v>
      </c>
      <c r="AC35" s="118">
        <f t="shared" si="1"/>
        <v>8.5232193316867155E-2</v>
      </c>
      <c r="AD35" s="118">
        <f t="shared" si="1"/>
        <v>8.5232193316867155E-2</v>
      </c>
      <c r="AE35" s="118">
        <f t="shared" si="1"/>
        <v>8.5232193316867155E-2</v>
      </c>
      <c r="AF35" s="118">
        <f t="shared" si="1"/>
        <v>8.5232193316867155E-2</v>
      </c>
      <c r="AG35" s="118">
        <f t="shared" si="1"/>
        <v>8.5232193316867155E-2</v>
      </c>
      <c r="AH35" s="35" t="s">
        <v>64</v>
      </c>
    </row>
    <row r="36" spans="2:34" s="4" customFormat="1" x14ac:dyDescent="0.25">
      <c r="C36" s="121"/>
      <c r="D36" s="123" t="s">
        <v>1</v>
      </c>
      <c r="E36" s="124">
        <v>0.12176027616695309</v>
      </c>
      <c r="F36" s="35" t="s">
        <v>64</v>
      </c>
      <c r="G36" s="35"/>
      <c r="H36" s="118">
        <f t="shared" si="2"/>
        <v>0.12176027616695309</v>
      </c>
      <c r="I36" s="118">
        <f t="shared" si="1"/>
        <v>0.12176027616695309</v>
      </c>
      <c r="J36" s="118">
        <f t="shared" si="1"/>
        <v>0.12176027616695309</v>
      </c>
      <c r="K36" s="118">
        <f t="shared" si="1"/>
        <v>0.12176027616695309</v>
      </c>
      <c r="L36" s="118">
        <f t="shared" si="1"/>
        <v>0.12176027616695309</v>
      </c>
      <c r="M36" s="118">
        <f t="shared" si="1"/>
        <v>0.12176027616695309</v>
      </c>
      <c r="N36" s="118">
        <f t="shared" ref="N36:AC37" si="3">$E36</f>
        <v>0.12176027616695309</v>
      </c>
      <c r="O36" s="118">
        <f t="shared" si="3"/>
        <v>0.12176027616695309</v>
      </c>
      <c r="P36" s="118">
        <f t="shared" si="3"/>
        <v>0.12176027616695309</v>
      </c>
      <c r="Q36" s="118">
        <f t="shared" si="3"/>
        <v>0.12176027616695309</v>
      </c>
      <c r="R36" s="118">
        <f t="shared" si="3"/>
        <v>0.12176027616695309</v>
      </c>
      <c r="S36" s="118">
        <f t="shared" si="3"/>
        <v>0.12176027616695309</v>
      </c>
      <c r="T36" s="118">
        <f t="shared" si="3"/>
        <v>0.12176027616695309</v>
      </c>
      <c r="U36" s="118">
        <f t="shared" si="3"/>
        <v>0.12176027616695309</v>
      </c>
      <c r="V36" s="118">
        <f t="shared" si="3"/>
        <v>0.12176027616695309</v>
      </c>
      <c r="W36" s="118">
        <f t="shared" si="3"/>
        <v>0.12176027616695309</v>
      </c>
      <c r="X36" s="118">
        <f t="shared" si="3"/>
        <v>0.12176027616695309</v>
      </c>
      <c r="Y36" s="118">
        <f t="shared" si="3"/>
        <v>0.12176027616695309</v>
      </c>
      <c r="Z36" s="118">
        <f t="shared" si="3"/>
        <v>0.12176027616695309</v>
      </c>
      <c r="AA36" s="118">
        <f t="shared" si="3"/>
        <v>0.12176027616695309</v>
      </c>
      <c r="AB36" s="118">
        <f t="shared" si="3"/>
        <v>0.12176027616695309</v>
      </c>
      <c r="AC36" s="118">
        <f t="shared" si="3"/>
        <v>0.12176027616695309</v>
      </c>
      <c r="AD36" s="118">
        <f t="shared" ref="AD36:AG37" si="4">$E36</f>
        <v>0.12176027616695309</v>
      </c>
      <c r="AE36" s="118">
        <f t="shared" si="4"/>
        <v>0.12176027616695309</v>
      </c>
      <c r="AF36" s="118">
        <f t="shared" si="4"/>
        <v>0.12176027616695309</v>
      </c>
      <c r="AG36" s="118">
        <f t="shared" si="4"/>
        <v>0.12176027616695309</v>
      </c>
      <c r="AH36" s="35" t="s">
        <v>64</v>
      </c>
    </row>
    <row r="37" spans="2:34" s="4" customFormat="1" x14ac:dyDescent="0.25">
      <c r="C37" s="121"/>
      <c r="D37" s="91" t="s">
        <v>2</v>
      </c>
      <c r="E37" s="119">
        <f>$E$36*(1+$E$19)</f>
        <v>0.1254130844519617</v>
      </c>
      <c r="F37" s="35" t="s">
        <v>64</v>
      </c>
      <c r="G37" s="35"/>
      <c r="H37" s="118">
        <f t="shared" si="2"/>
        <v>0.1254130844519617</v>
      </c>
      <c r="I37" s="118">
        <f t="shared" si="2"/>
        <v>0.1254130844519617</v>
      </c>
      <c r="J37" s="118">
        <f t="shared" si="2"/>
        <v>0.1254130844519617</v>
      </c>
      <c r="K37" s="118">
        <f t="shared" si="2"/>
        <v>0.1254130844519617</v>
      </c>
      <c r="L37" s="118">
        <f t="shared" si="2"/>
        <v>0.1254130844519617</v>
      </c>
      <c r="M37" s="118">
        <f t="shared" si="2"/>
        <v>0.1254130844519617</v>
      </c>
      <c r="N37" s="118">
        <f t="shared" si="2"/>
        <v>0.1254130844519617</v>
      </c>
      <c r="O37" s="118">
        <f t="shared" si="2"/>
        <v>0.1254130844519617</v>
      </c>
      <c r="P37" s="118">
        <f t="shared" si="2"/>
        <v>0.1254130844519617</v>
      </c>
      <c r="Q37" s="118">
        <f t="shared" si="2"/>
        <v>0.1254130844519617</v>
      </c>
      <c r="R37" s="118">
        <f t="shared" si="2"/>
        <v>0.1254130844519617</v>
      </c>
      <c r="S37" s="118">
        <f t="shared" si="2"/>
        <v>0.1254130844519617</v>
      </c>
      <c r="T37" s="118">
        <f t="shared" si="2"/>
        <v>0.1254130844519617</v>
      </c>
      <c r="U37" s="118">
        <f t="shared" si="2"/>
        <v>0.1254130844519617</v>
      </c>
      <c r="V37" s="118">
        <f t="shared" si="2"/>
        <v>0.1254130844519617</v>
      </c>
      <c r="W37" s="118">
        <f t="shared" si="2"/>
        <v>0.1254130844519617</v>
      </c>
      <c r="X37" s="118">
        <f t="shared" si="3"/>
        <v>0.1254130844519617</v>
      </c>
      <c r="Y37" s="118">
        <f t="shared" si="3"/>
        <v>0.1254130844519617</v>
      </c>
      <c r="Z37" s="118">
        <f t="shared" si="3"/>
        <v>0.1254130844519617</v>
      </c>
      <c r="AA37" s="118">
        <f t="shared" si="3"/>
        <v>0.1254130844519617</v>
      </c>
      <c r="AB37" s="118">
        <f t="shared" si="3"/>
        <v>0.1254130844519617</v>
      </c>
      <c r="AC37" s="118">
        <f t="shared" si="3"/>
        <v>0.1254130844519617</v>
      </c>
      <c r="AD37" s="118">
        <f t="shared" si="4"/>
        <v>0.1254130844519617</v>
      </c>
      <c r="AE37" s="118">
        <f t="shared" si="4"/>
        <v>0.1254130844519617</v>
      </c>
      <c r="AF37" s="118">
        <f t="shared" si="4"/>
        <v>0.1254130844519617</v>
      </c>
      <c r="AG37" s="118">
        <f t="shared" si="4"/>
        <v>0.1254130844519617</v>
      </c>
      <c r="AH37" s="35" t="s">
        <v>64</v>
      </c>
    </row>
    <row r="38" spans="2:34" s="49" customFormat="1" x14ac:dyDescent="0.25">
      <c r="D38" s="35"/>
      <c r="E38" s="35"/>
      <c r="F38" s="35"/>
      <c r="G38" s="3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51"/>
    </row>
    <row r="39" spans="2:34" s="49" customFormat="1" x14ac:dyDescent="0.25">
      <c r="D39" s="35"/>
      <c r="E39" s="35"/>
      <c r="F39" s="35"/>
      <c r="G39" s="3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51"/>
    </row>
    <row r="40" spans="2:34" s="6" customFormat="1" ht="14.25" x14ac:dyDescent="0.2">
      <c r="B40" s="19">
        <v>2</v>
      </c>
      <c r="C40" s="19" t="s">
        <v>4</v>
      </c>
      <c r="D40" s="19"/>
      <c r="E40" s="19"/>
      <c r="F40" s="19"/>
      <c r="G40" s="19"/>
      <c r="H40" s="19"/>
      <c r="I40" s="2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2:34" s="49" customFormat="1" x14ac:dyDescent="0.25">
      <c r="D41" s="35"/>
      <c r="E41" s="35"/>
      <c r="F41" s="35"/>
      <c r="G41" s="3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51"/>
    </row>
    <row r="42" spans="2:34" s="4" customFormat="1" x14ac:dyDescent="0.25">
      <c r="D42" s="6"/>
      <c r="E42" s="6" t="s">
        <v>65</v>
      </c>
      <c r="F42" s="6"/>
      <c r="G42" s="6"/>
      <c r="H42" s="6" t="s">
        <v>170</v>
      </c>
      <c r="I42" s="6"/>
      <c r="J42" s="6"/>
      <c r="K42" s="6"/>
    </row>
    <row r="43" spans="2:34" s="4" customFormat="1" x14ac:dyDescent="0.25">
      <c r="C43" s="6"/>
      <c r="E43" s="111">
        <v>2020</v>
      </c>
      <c r="F43" s="50"/>
      <c r="G43" s="50"/>
      <c r="H43" s="112">
        <v>2020</v>
      </c>
      <c r="I43" s="112">
        <f>H43+1</f>
        <v>2021</v>
      </c>
      <c r="J43" s="112">
        <f t="shared" ref="J43" si="5">I43+1</f>
        <v>2022</v>
      </c>
      <c r="K43" s="112">
        <f t="shared" ref="K43" si="6">J43+1</f>
        <v>2023</v>
      </c>
      <c r="L43" s="112">
        <f t="shared" ref="L43" si="7">K43+1</f>
        <v>2024</v>
      </c>
      <c r="M43" s="112">
        <f t="shared" ref="M43" si="8">L43+1</f>
        <v>2025</v>
      </c>
      <c r="N43" s="112">
        <f>M43+1</f>
        <v>2026</v>
      </c>
      <c r="O43" s="112">
        <f t="shared" ref="O43" si="9">N43+1</f>
        <v>2027</v>
      </c>
      <c r="P43" s="112">
        <f t="shared" ref="P43" si="10">O43+1</f>
        <v>2028</v>
      </c>
      <c r="Q43" s="112">
        <f t="shared" ref="Q43" si="11">P43+1</f>
        <v>2029</v>
      </c>
      <c r="R43" s="112">
        <f>Q43+1</f>
        <v>2030</v>
      </c>
      <c r="S43" s="112">
        <f t="shared" ref="S43" si="12">R43+1</f>
        <v>2031</v>
      </c>
      <c r="T43" s="112">
        <f t="shared" ref="T43" si="13">S43+1</f>
        <v>2032</v>
      </c>
      <c r="U43" s="112">
        <f t="shared" ref="U43" si="14">T43+1</f>
        <v>2033</v>
      </c>
      <c r="V43" s="112">
        <f>U43+1</f>
        <v>2034</v>
      </c>
      <c r="W43" s="112">
        <f t="shared" ref="W43" si="15">V43+1</f>
        <v>2035</v>
      </c>
      <c r="X43" s="112">
        <f t="shared" ref="X43" si="16">W43+1</f>
        <v>2036</v>
      </c>
      <c r="Y43" s="112">
        <f t="shared" ref="Y43" si="17">X43+1</f>
        <v>2037</v>
      </c>
      <c r="Z43" s="112">
        <f t="shared" ref="Z43" si="18">Y43+1</f>
        <v>2038</v>
      </c>
      <c r="AA43" s="112">
        <f t="shared" ref="AA43" si="19">Z43+1</f>
        <v>2039</v>
      </c>
      <c r="AB43" s="112">
        <f t="shared" ref="AB43" si="20">AA43+1</f>
        <v>2040</v>
      </c>
      <c r="AC43" s="112">
        <f t="shared" ref="AC43" si="21">AB43+1</f>
        <v>2041</v>
      </c>
      <c r="AD43" s="112">
        <f t="shared" ref="AD43" si="22">AC43+1</f>
        <v>2042</v>
      </c>
      <c r="AE43" s="112">
        <f t="shared" ref="AE43" si="23">AD43+1</f>
        <v>2043</v>
      </c>
      <c r="AF43" s="112">
        <f t="shared" ref="AF43" si="24">AE43+1</f>
        <v>2044</v>
      </c>
      <c r="AG43" s="112">
        <f t="shared" ref="AG43" si="25">AF43+1</f>
        <v>2045</v>
      </c>
    </row>
    <row r="44" spans="2:34" s="4" customFormat="1" x14ac:dyDescent="0.25">
      <c r="C44" s="91" t="s">
        <v>22</v>
      </c>
      <c r="D44" s="91" t="s">
        <v>129</v>
      </c>
      <c r="E44" s="119">
        <f>$E$46*(1+$E$8)</f>
        <v>1.6580451983692675E-2</v>
      </c>
      <c r="F44" s="35" t="s">
        <v>64</v>
      </c>
      <c r="G44" s="35"/>
      <c r="H44" s="118">
        <f>$E44</f>
        <v>1.6580451983692675E-2</v>
      </c>
      <c r="I44" s="118">
        <f t="shared" ref="I44:AG54" si="26">$E44</f>
        <v>1.6580451983692675E-2</v>
      </c>
      <c r="J44" s="118">
        <f t="shared" si="26"/>
        <v>1.6580451983692675E-2</v>
      </c>
      <c r="K44" s="118">
        <f t="shared" si="26"/>
        <v>1.6580451983692675E-2</v>
      </c>
      <c r="L44" s="118">
        <f t="shared" si="26"/>
        <v>1.6580451983692675E-2</v>
      </c>
      <c r="M44" s="118">
        <f t="shared" si="26"/>
        <v>1.6580451983692675E-2</v>
      </c>
      <c r="N44" s="118">
        <f t="shared" si="26"/>
        <v>1.6580451983692675E-2</v>
      </c>
      <c r="O44" s="118">
        <f t="shared" si="26"/>
        <v>1.6580451983692675E-2</v>
      </c>
      <c r="P44" s="118">
        <f t="shared" si="26"/>
        <v>1.6580451983692675E-2</v>
      </c>
      <c r="Q44" s="118">
        <f t="shared" si="26"/>
        <v>1.6580451983692675E-2</v>
      </c>
      <c r="R44" s="118">
        <f t="shared" si="26"/>
        <v>1.6580451983692675E-2</v>
      </c>
      <c r="S44" s="118">
        <f t="shared" si="26"/>
        <v>1.6580451983692675E-2</v>
      </c>
      <c r="T44" s="118">
        <f t="shared" si="26"/>
        <v>1.6580451983692675E-2</v>
      </c>
      <c r="U44" s="118">
        <f t="shared" si="26"/>
        <v>1.6580451983692675E-2</v>
      </c>
      <c r="V44" s="118">
        <f t="shared" si="26"/>
        <v>1.6580451983692675E-2</v>
      </c>
      <c r="W44" s="118">
        <f t="shared" si="26"/>
        <v>1.6580451983692675E-2</v>
      </c>
      <c r="X44" s="118">
        <f t="shared" si="26"/>
        <v>1.6580451983692675E-2</v>
      </c>
      <c r="Y44" s="118">
        <f t="shared" si="26"/>
        <v>1.6580451983692675E-2</v>
      </c>
      <c r="Z44" s="118">
        <f t="shared" si="26"/>
        <v>1.6580451983692675E-2</v>
      </c>
      <c r="AA44" s="118">
        <f t="shared" si="26"/>
        <v>1.6580451983692675E-2</v>
      </c>
      <c r="AB44" s="118">
        <f t="shared" si="26"/>
        <v>1.6580451983692675E-2</v>
      </c>
      <c r="AC44" s="118">
        <f t="shared" si="26"/>
        <v>1.6580451983692675E-2</v>
      </c>
      <c r="AD44" s="118">
        <f t="shared" si="26"/>
        <v>1.6580451983692675E-2</v>
      </c>
      <c r="AE44" s="118">
        <f t="shared" si="26"/>
        <v>1.6580451983692675E-2</v>
      </c>
      <c r="AF44" s="118">
        <f t="shared" si="26"/>
        <v>1.6580451983692675E-2</v>
      </c>
      <c r="AG44" s="118">
        <f t="shared" si="26"/>
        <v>1.6580451983692675E-2</v>
      </c>
      <c r="AH44" s="35" t="s">
        <v>64</v>
      </c>
    </row>
    <row r="45" spans="2:34" s="4" customFormat="1" x14ac:dyDescent="0.25">
      <c r="C45" s="91"/>
      <c r="D45" s="91" t="s">
        <v>130</v>
      </c>
      <c r="E45" s="119">
        <f>$E$46*(1+$E$9)</f>
        <v>2.0879087683168551E-2</v>
      </c>
      <c r="F45" s="35" t="s">
        <v>64</v>
      </c>
      <c r="G45" s="35"/>
      <c r="H45" s="118">
        <f t="shared" ref="H45:W55" si="27">$E45</f>
        <v>2.0879087683168551E-2</v>
      </c>
      <c r="I45" s="118">
        <f t="shared" si="26"/>
        <v>2.0879087683168551E-2</v>
      </c>
      <c r="J45" s="118">
        <f t="shared" si="26"/>
        <v>2.0879087683168551E-2</v>
      </c>
      <c r="K45" s="118">
        <f t="shared" si="26"/>
        <v>2.0879087683168551E-2</v>
      </c>
      <c r="L45" s="118">
        <f t="shared" si="26"/>
        <v>2.0879087683168551E-2</v>
      </c>
      <c r="M45" s="118">
        <f t="shared" si="26"/>
        <v>2.0879087683168551E-2</v>
      </c>
      <c r="N45" s="118">
        <f t="shared" si="26"/>
        <v>2.0879087683168551E-2</v>
      </c>
      <c r="O45" s="118">
        <f t="shared" si="26"/>
        <v>2.0879087683168551E-2</v>
      </c>
      <c r="P45" s="118">
        <f t="shared" si="26"/>
        <v>2.0879087683168551E-2</v>
      </c>
      <c r="Q45" s="118">
        <f t="shared" si="26"/>
        <v>2.0879087683168551E-2</v>
      </c>
      <c r="R45" s="118">
        <f t="shared" si="26"/>
        <v>2.0879087683168551E-2</v>
      </c>
      <c r="S45" s="118">
        <f t="shared" si="26"/>
        <v>2.0879087683168551E-2</v>
      </c>
      <c r="T45" s="118">
        <f t="shared" si="26"/>
        <v>2.0879087683168551E-2</v>
      </c>
      <c r="U45" s="118">
        <f t="shared" si="26"/>
        <v>2.0879087683168551E-2</v>
      </c>
      <c r="V45" s="118">
        <f t="shared" si="26"/>
        <v>2.0879087683168551E-2</v>
      </c>
      <c r="W45" s="118">
        <f t="shared" si="26"/>
        <v>2.0879087683168551E-2</v>
      </c>
      <c r="X45" s="118">
        <f t="shared" si="26"/>
        <v>2.0879087683168551E-2</v>
      </c>
      <c r="Y45" s="118">
        <f t="shared" si="26"/>
        <v>2.0879087683168551E-2</v>
      </c>
      <c r="Z45" s="118">
        <f t="shared" si="26"/>
        <v>2.0879087683168551E-2</v>
      </c>
      <c r="AA45" s="118">
        <f t="shared" si="26"/>
        <v>2.0879087683168551E-2</v>
      </c>
      <c r="AB45" s="118">
        <f t="shared" si="26"/>
        <v>2.0879087683168551E-2</v>
      </c>
      <c r="AC45" s="118">
        <f t="shared" si="26"/>
        <v>2.0879087683168551E-2</v>
      </c>
      <c r="AD45" s="118">
        <f t="shared" si="26"/>
        <v>2.0879087683168551E-2</v>
      </c>
      <c r="AE45" s="118">
        <f t="shared" si="26"/>
        <v>2.0879087683168551E-2</v>
      </c>
      <c r="AF45" s="118">
        <f t="shared" si="26"/>
        <v>2.0879087683168551E-2</v>
      </c>
      <c r="AG45" s="118">
        <f t="shared" si="26"/>
        <v>2.0879087683168551E-2</v>
      </c>
      <c r="AH45" s="35" t="s">
        <v>64</v>
      </c>
    </row>
    <row r="46" spans="2:34" s="4" customFormat="1" x14ac:dyDescent="0.25">
      <c r="C46" s="91"/>
      <c r="D46" s="123" t="s">
        <v>1</v>
      </c>
      <c r="E46" s="124">
        <v>3.0704540710541989E-2</v>
      </c>
      <c r="F46" s="35" t="s">
        <v>64</v>
      </c>
      <c r="G46" s="35"/>
      <c r="H46" s="118">
        <f t="shared" si="27"/>
        <v>3.0704540710541989E-2</v>
      </c>
      <c r="I46" s="118">
        <f t="shared" si="26"/>
        <v>3.0704540710541989E-2</v>
      </c>
      <c r="J46" s="118">
        <f t="shared" si="26"/>
        <v>3.0704540710541989E-2</v>
      </c>
      <c r="K46" s="118">
        <f t="shared" si="26"/>
        <v>3.0704540710541989E-2</v>
      </c>
      <c r="L46" s="118">
        <f t="shared" si="26"/>
        <v>3.0704540710541989E-2</v>
      </c>
      <c r="M46" s="118">
        <f t="shared" si="26"/>
        <v>3.0704540710541989E-2</v>
      </c>
      <c r="N46" s="118">
        <f t="shared" si="26"/>
        <v>3.0704540710541989E-2</v>
      </c>
      <c r="O46" s="118">
        <f t="shared" si="26"/>
        <v>3.0704540710541989E-2</v>
      </c>
      <c r="P46" s="118">
        <f t="shared" si="26"/>
        <v>3.0704540710541989E-2</v>
      </c>
      <c r="Q46" s="118">
        <f t="shared" si="26"/>
        <v>3.0704540710541989E-2</v>
      </c>
      <c r="R46" s="118">
        <f t="shared" si="26"/>
        <v>3.0704540710541989E-2</v>
      </c>
      <c r="S46" s="118">
        <f t="shared" si="26"/>
        <v>3.0704540710541989E-2</v>
      </c>
      <c r="T46" s="118">
        <f t="shared" si="26"/>
        <v>3.0704540710541989E-2</v>
      </c>
      <c r="U46" s="118">
        <f t="shared" si="26"/>
        <v>3.0704540710541989E-2</v>
      </c>
      <c r="V46" s="118">
        <f t="shared" si="26"/>
        <v>3.0704540710541989E-2</v>
      </c>
      <c r="W46" s="118">
        <f t="shared" si="26"/>
        <v>3.0704540710541989E-2</v>
      </c>
      <c r="X46" s="118">
        <f t="shared" si="26"/>
        <v>3.0704540710541989E-2</v>
      </c>
      <c r="Y46" s="118">
        <f t="shared" si="26"/>
        <v>3.0704540710541989E-2</v>
      </c>
      <c r="Z46" s="118">
        <f t="shared" si="26"/>
        <v>3.0704540710541989E-2</v>
      </c>
      <c r="AA46" s="118">
        <f t="shared" si="26"/>
        <v>3.0704540710541989E-2</v>
      </c>
      <c r="AB46" s="118">
        <f t="shared" si="26"/>
        <v>3.0704540710541989E-2</v>
      </c>
      <c r="AC46" s="118">
        <f t="shared" si="26"/>
        <v>3.0704540710541989E-2</v>
      </c>
      <c r="AD46" s="118">
        <f t="shared" si="26"/>
        <v>3.0704540710541989E-2</v>
      </c>
      <c r="AE46" s="118">
        <f t="shared" si="26"/>
        <v>3.0704540710541989E-2</v>
      </c>
      <c r="AF46" s="118">
        <f t="shared" si="26"/>
        <v>3.0704540710541989E-2</v>
      </c>
      <c r="AG46" s="118">
        <f t="shared" si="26"/>
        <v>3.0704540710541989E-2</v>
      </c>
      <c r="AH46" s="35" t="s">
        <v>64</v>
      </c>
    </row>
    <row r="47" spans="2:34" s="4" customFormat="1" x14ac:dyDescent="0.25">
      <c r="C47" s="91"/>
      <c r="D47" s="91" t="s">
        <v>2</v>
      </c>
      <c r="E47" s="119">
        <f>$E$46*(1+$E$11)</f>
        <v>3.1932722338963666E-2</v>
      </c>
      <c r="F47" s="35" t="s">
        <v>64</v>
      </c>
      <c r="G47" s="35"/>
      <c r="H47" s="118">
        <f t="shared" si="27"/>
        <v>3.1932722338963666E-2</v>
      </c>
      <c r="I47" s="118">
        <f t="shared" si="26"/>
        <v>3.1932722338963666E-2</v>
      </c>
      <c r="J47" s="118">
        <f t="shared" si="26"/>
        <v>3.1932722338963666E-2</v>
      </c>
      <c r="K47" s="118">
        <f t="shared" si="26"/>
        <v>3.1932722338963666E-2</v>
      </c>
      <c r="L47" s="118">
        <f t="shared" si="26"/>
        <v>3.1932722338963666E-2</v>
      </c>
      <c r="M47" s="118">
        <f t="shared" si="26"/>
        <v>3.1932722338963666E-2</v>
      </c>
      <c r="N47" s="118">
        <f t="shared" si="26"/>
        <v>3.1932722338963666E-2</v>
      </c>
      <c r="O47" s="118">
        <f t="shared" si="26"/>
        <v>3.1932722338963666E-2</v>
      </c>
      <c r="P47" s="118">
        <f t="shared" si="26"/>
        <v>3.1932722338963666E-2</v>
      </c>
      <c r="Q47" s="118">
        <f t="shared" si="26"/>
        <v>3.1932722338963666E-2</v>
      </c>
      <c r="R47" s="118">
        <f t="shared" si="26"/>
        <v>3.1932722338963666E-2</v>
      </c>
      <c r="S47" s="118">
        <f t="shared" si="26"/>
        <v>3.1932722338963666E-2</v>
      </c>
      <c r="T47" s="118">
        <f t="shared" si="26"/>
        <v>3.1932722338963666E-2</v>
      </c>
      <c r="U47" s="118">
        <f t="shared" si="26"/>
        <v>3.1932722338963666E-2</v>
      </c>
      <c r="V47" s="118">
        <f t="shared" si="26"/>
        <v>3.1932722338963666E-2</v>
      </c>
      <c r="W47" s="118">
        <f t="shared" si="26"/>
        <v>3.1932722338963666E-2</v>
      </c>
      <c r="X47" s="118">
        <f t="shared" si="26"/>
        <v>3.1932722338963666E-2</v>
      </c>
      <c r="Y47" s="118">
        <f t="shared" si="26"/>
        <v>3.1932722338963666E-2</v>
      </c>
      <c r="Z47" s="118">
        <f t="shared" si="26"/>
        <v>3.1932722338963666E-2</v>
      </c>
      <c r="AA47" s="118">
        <f t="shared" si="26"/>
        <v>3.1932722338963666E-2</v>
      </c>
      <c r="AB47" s="118">
        <f t="shared" si="26"/>
        <v>3.1932722338963666E-2</v>
      </c>
      <c r="AC47" s="118">
        <f t="shared" si="26"/>
        <v>3.1932722338963666E-2</v>
      </c>
      <c r="AD47" s="118">
        <f t="shared" si="26"/>
        <v>3.1932722338963666E-2</v>
      </c>
      <c r="AE47" s="118">
        <f t="shared" si="26"/>
        <v>3.1932722338963666E-2</v>
      </c>
      <c r="AF47" s="118">
        <f t="shared" si="26"/>
        <v>3.1932722338963666E-2</v>
      </c>
      <c r="AG47" s="118">
        <f t="shared" si="26"/>
        <v>3.1932722338963666E-2</v>
      </c>
      <c r="AH47" s="35" t="s">
        <v>64</v>
      </c>
    </row>
    <row r="48" spans="2:34" s="4" customFormat="1" x14ac:dyDescent="0.25">
      <c r="C48" s="91" t="s">
        <v>35</v>
      </c>
      <c r="D48" s="91" t="s">
        <v>129</v>
      </c>
      <c r="E48" s="119">
        <f>$E$50*(1+$E$12)</f>
        <v>2.4870677975539011E-2</v>
      </c>
      <c r="F48" s="35" t="s">
        <v>64</v>
      </c>
      <c r="G48" s="35"/>
      <c r="H48" s="118">
        <f t="shared" si="27"/>
        <v>2.4870677975539011E-2</v>
      </c>
      <c r="I48" s="118">
        <f t="shared" si="26"/>
        <v>2.4870677975539011E-2</v>
      </c>
      <c r="J48" s="118">
        <f t="shared" si="26"/>
        <v>2.4870677975539011E-2</v>
      </c>
      <c r="K48" s="118">
        <f t="shared" si="26"/>
        <v>2.4870677975539011E-2</v>
      </c>
      <c r="L48" s="118">
        <f t="shared" si="26"/>
        <v>2.4870677975539011E-2</v>
      </c>
      <c r="M48" s="118">
        <f t="shared" si="26"/>
        <v>2.4870677975539011E-2</v>
      </c>
      <c r="N48" s="118">
        <f t="shared" si="26"/>
        <v>2.4870677975539011E-2</v>
      </c>
      <c r="O48" s="118">
        <f t="shared" si="26"/>
        <v>2.4870677975539011E-2</v>
      </c>
      <c r="P48" s="118">
        <f t="shared" si="26"/>
        <v>2.4870677975539011E-2</v>
      </c>
      <c r="Q48" s="118">
        <f t="shared" si="26"/>
        <v>2.4870677975539011E-2</v>
      </c>
      <c r="R48" s="118">
        <f t="shared" si="26"/>
        <v>2.4870677975539011E-2</v>
      </c>
      <c r="S48" s="118">
        <f t="shared" si="26"/>
        <v>2.4870677975539011E-2</v>
      </c>
      <c r="T48" s="118">
        <f t="shared" si="26"/>
        <v>2.4870677975539011E-2</v>
      </c>
      <c r="U48" s="118">
        <f t="shared" si="26"/>
        <v>2.4870677975539011E-2</v>
      </c>
      <c r="V48" s="118">
        <f t="shared" si="26"/>
        <v>2.4870677975539011E-2</v>
      </c>
      <c r="W48" s="118">
        <f t="shared" si="26"/>
        <v>2.4870677975539011E-2</v>
      </c>
      <c r="X48" s="118">
        <f t="shared" si="26"/>
        <v>2.4870677975539011E-2</v>
      </c>
      <c r="Y48" s="118">
        <f t="shared" si="26"/>
        <v>2.4870677975539011E-2</v>
      </c>
      <c r="Z48" s="118">
        <f t="shared" si="26"/>
        <v>2.4870677975539011E-2</v>
      </c>
      <c r="AA48" s="118">
        <f t="shared" si="26"/>
        <v>2.4870677975539011E-2</v>
      </c>
      <c r="AB48" s="118">
        <f t="shared" si="26"/>
        <v>2.4870677975539011E-2</v>
      </c>
      <c r="AC48" s="118">
        <f t="shared" si="26"/>
        <v>2.4870677975539011E-2</v>
      </c>
      <c r="AD48" s="118">
        <f t="shared" si="26"/>
        <v>2.4870677975539011E-2</v>
      </c>
      <c r="AE48" s="118">
        <f t="shared" si="26"/>
        <v>2.4870677975539011E-2</v>
      </c>
      <c r="AF48" s="118">
        <f t="shared" si="26"/>
        <v>2.4870677975539011E-2</v>
      </c>
      <c r="AG48" s="118">
        <f t="shared" si="26"/>
        <v>2.4870677975539011E-2</v>
      </c>
      <c r="AH48" s="35" t="s">
        <v>64</v>
      </c>
    </row>
    <row r="49" spans="2:34" s="4" customFormat="1" x14ac:dyDescent="0.25">
      <c r="C49" s="91"/>
      <c r="D49" s="91" t="s">
        <v>130</v>
      </c>
      <c r="E49" s="119">
        <f>$E$50*(1+$E$13)</f>
        <v>3.1318631524752824E-2</v>
      </c>
      <c r="F49" s="35" t="s">
        <v>64</v>
      </c>
      <c r="G49" s="35"/>
      <c r="H49" s="118">
        <f t="shared" si="27"/>
        <v>3.1318631524752824E-2</v>
      </c>
      <c r="I49" s="118">
        <f t="shared" si="26"/>
        <v>3.1318631524752824E-2</v>
      </c>
      <c r="J49" s="118">
        <f t="shared" si="26"/>
        <v>3.1318631524752824E-2</v>
      </c>
      <c r="K49" s="118">
        <f t="shared" si="26"/>
        <v>3.1318631524752824E-2</v>
      </c>
      <c r="L49" s="118">
        <f t="shared" si="26"/>
        <v>3.1318631524752824E-2</v>
      </c>
      <c r="M49" s="118">
        <f t="shared" si="26"/>
        <v>3.1318631524752824E-2</v>
      </c>
      <c r="N49" s="118">
        <f t="shared" si="26"/>
        <v>3.1318631524752824E-2</v>
      </c>
      <c r="O49" s="118">
        <f t="shared" si="26"/>
        <v>3.1318631524752824E-2</v>
      </c>
      <c r="P49" s="118">
        <f t="shared" si="26"/>
        <v>3.1318631524752824E-2</v>
      </c>
      <c r="Q49" s="118">
        <f t="shared" si="26"/>
        <v>3.1318631524752824E-2</v>
      </c>
      <c r="R49" s="118">
        <f t="shared" si="26"/>
        <v>3.1318631524752824E-2</v>
      </c>
      <c r="S49" s="118">
        <f t="shared" si="26"/>
        <v>3.1318631524752824E-2</v>
      </c>
      <c r="T49" s="118">
        <f t="shared" si="26"/>
        <v>3.1318631524752824E-2</v>
      </c>
      <c r="U49" s="118">
        <f t="shared" si="26"/>
        <v>3.1318631524752824E-2</v>
      </c>
      <c r="V49" s="118">
        <f t="shared" si="26"/>
        <v>3.1318631524752824E-2</v>
      </c>
      <c r="W49" s="118">
        <f t="shared" si="26"/>
        <v>3.1318631524752824E-2</v>
      </c>
      <c r="X49" s="118">
        <f t="shared" si="26"/>
        <v>3.1318631524752824E-2</v>
      </c>
      <c r="Y49" s="118">
        <f t="shared" si="26"/>
        <v>3.1318631524752824E-2</v>
      </c>
      <c r="Z49" s="118">
        <f t="shared" si="26"/>
        <v>3.1318631524752824E-2</v>
      </c>
      <c r="AA49" s="118">
        <f t="shared" si="26"/>
        <v>3.1318631524752824E-2</v>
      </c>
      <c r="AB49" s="118">
        <f t="shared" si="26"/>
        <v>3.1318631524752824E-2</v>
      </c>
      <c r="AC49" s="118">
        <f t="shared" si="26"/>
        <v>3.1318631524752824E-2</v>
      </c>
      <c r="AD49" s="118">
        <f t="shared" si="26"/>
        <v>3.1318631524752824E-2</v>
      </c>
      <c r="AE49" s="118">
        <f t="shared" si="26"/>
        <v>3.1318631524752824E-2</v>
      </c>
      <c r="AF49" s="118">
        <f t="shared" si="26"/>
        <v>3.1318631524752824E-2</v>
      </c>
      <c r="AG49" s="118">
        <f t="shared" si="26"/>
        <v>3.1318631524752824E-2</v>
      </c>
      <c r="AH49" s="35" t="s">
        <v>64</v>
      </c>
    </row>
    <row r="50" spans="2:34" s="4" customFormat="1" x14ac:dyDescent="0.25">
      <c r="C50" s="91"/>
      <c r="D50" s="123" t="s">
        <v>1</v>
      </c>
      <c r="E50" s="124">
        <v>4.6056811065812983E-2</v>
      </c>
      <c r="F50" s="35" t="s">
        <v>64</v>
      </c>
      <c r="G50" s="35"/>
      <c r="H50" s="118">
        <f t="shared" si="27"/>
        <v>4.6056811065812983E-2</v>
      </c>
      <c r="I50" s="118">
        <f t="shared" si="26"/>
        <v>4.6056811065812983E-2</v>
      </c>
      <c r="J50" s="118">
        <f t="shared" si="26"/>
        <v>4.6056811065812983E-2</v>
      </c>
      <c r="K50" s="118">
        <f t="shared" si="26"/>
        <v>4.6056811065812983E-2</v>
      </c>
      <c r="L50" s="118">
        <f t="shared" si="26"/>
        <v>4.6056811065812983E-2</v>
      </c>
      <c r="M50" s="118">
        <f t="shared" si="26"/>
        <v>4.6056811065812983E-2</v>
      </c>
      <c r="N50" s="118">
        <f t="shared" si="26"/>
        <v>4.6056811065812983E-2</v>
      </c>
      <c r="O50" s="118">
        <f t="shared" si="26"/>
        <v>4.6056811065812983E-2</v>
      </c>
      <c r="P50" s="118">
        <f t="shared" si="26"/>
        <v>4.6056811065812983E-2</v>
      </c>
      <c r="Q50" s="118">
        <f t="shared" si="26"/>
        <v>4.6056811065812983E-2</v>
      </c>
      <c r="R50" s="118">
        <f t="shared" si="26"/>
        <v>4.6056811065812983E-2</v>
      </c>
      <c r="S50" s="118">
        <f t="shared" si="26"/>
        <v>4.6056811065812983E-2</v>
      </c>
      <c r="T50" s="118">
        <f t="shared" si="26"/>
        <v>4.6056811065812983E-2</v>
      </c>
      <c r="U50" s="118">
        <f t="shared" si="26"/>
        <v>4.6056811065812983E-2</v>
      </c>
      <c r="V50" s="118">
        <f t="shared" si="26"/>
        <v>4.6056811065812983E-2</v>
      </c>
      <c r="W50" s="118">
        <f t="shared" si="26"/>
        <v>4.6056811065812983E-2</v>
      </c>
      <c r="X50" s="118">
        <f t="shared" si="26"/>
        <v>4.6056811065812983E-2</v>
      </c>
      <c r="Y50" s="118">
        <f t="shared" si="26"/>
        <v>4.6056811065812983E-2</v>
      </c>
      <c r="Z50" s="118">
        <f t="shared" si="26"/>
        <v>4.6056811065812983E-2</v>
      </c>
      <c r="AA50" s="118">
        <f t="shared" si="26"/>
        <v>4.6056811065812983E-2</v>
      </c>
      <c r="AB50" s="118">
        <f t="shared" si="26"/>
        <v>4.6056811065812983E-2</v>
      </c>
      <c r="AC50" s="118">
        <f t="shared" si="26"/>
        <v>4.6056811065812983E-2</v>
      </c>
      <c r="AD50" s="118">
        <f t="shared" si="26"/>
        <v>4.6056811065812983E-2</v>
      </c>
      <c r="AE50" s="118">
        <f t="shared" si="26"/>
        <v>4.6056811065812983E-2</v>
      </c>
      <c r="AF50" s="118">
        <f t="shared" si="26"/>
        <v>4.6056811065812983E-2</v>
      </c>
      <c r="AG50" s="118">
        <f t="shared" si="26"/>
        <v>4.6056811065812983E-2</v>
      </c>
      <c r="AH50" s="35" t="s">
        <v>64</v>
      </c>
    </row>
    <row r="51" spans="2:34" s="4" customFormat="1" x14ac:dyDescent="0.25">
      <c r="C51" s="91"/>
      <c r="D51" s="91" t="s">
        <v>2</v>
      </c>
      <c r="E51" s="119">
        <f>$E$50*(1+$E$15)</f>
        <v>4.7438515397787373E-2</v>
      </c>
      <c r="F51" s="35" t="s">
        <v>64</v>
      </c>
      <c r="G51" s="35"/>
      <c r="H51" s="118">
        <f t="shared" si="27"/>
        <v>4.7438515397787373E-2</v>
      </c>
      <c r="I51" s="118">
        <f t="shared" si="26"/>
        <v>4.7438515397787373E-2</v>
      </c>
      <c r="J51" s="118">
        <f t="shared" si="26"/>
        <v>4.7438515397787373E-2</v>
      </c>
      <c r="K51" s="118">
        <f t="shared" si="26"/>
        <v>4.7438515397787373E-2</v>
      </c>
      <c r="L51" s="118">
        <f t="shared" si="26"/>
        <v>4.7438515397787373E-2</v>
      </c>
      <c r="M51" s="118">
        <f t="shared" si="26"/>
        <v>4.7438515397787373E-2</v>
      </c>
      <c r="N51" s="118">
        <f t="shared" si="26"/>
        <v>4.7438515397787373E-2</v>
      </c>
      <c r="O51" s="118">
        <f t="shared" si="26"/>
        <v>4.7438515397787373E-2</v>
      </c>
      <c r="P51" s="118">
        <f t="shared" si="26"/>
        <v>4.7438515397787373E-2</v>
      </c>
      <c r="Q51" s="118">
        <f t="shared" si="26"/>
        <v>4.7438515397787373E-2</v>
      </c>
      <c r="R51" s="118">
        <f t="shared" si="26"/>
        <v>4.7438515397787373E-2</v>
      </c>
      <c r="S51" s="118">
        <f t="shared" si="26"/>
        <v>4.7438515397787373E-2</v>
      </c>
      <c r="T51" s="118">
        <f t="shared" si="26"/>
        <v>4.7438515397787373E-2</v>
      </c>
      <c r="U51" s="118">
        <f t="shared" si="26"/>
        <v>4.7438515397787373E-2</v>
      </c>
      <c r="V51" s="118">
        <f t="shared" si="26"/>
        <v>4.7438515397787373E-2</v>
      </c>
      <c r="W51" s="118">
        <f t="shared" si="26"/>
        <v>4.7438515397787373E-2</v>
      </c>
      <c r="X51" s="118">
        <f t="shared" si="26"/>
        <v>4.7438515397787373E-2</v>
      </c>
      <c r="Y51" s="118">
        <f t="shared" si="26"/>
        <v>4.7438515397787373E-2</v>
      </c>
      <c r="Z51" s="118">
        <f t="shared" si="26"/>
        <v>4.7438515397787373E-2</v>
      </c>
      <c r="AA51" s="118">
        <f t="shared" si="26"/>
        <v>4.7438515397787373E-2</v>
      </c>
      <c r="AB51" s="118">
        <f t="shared" si="26"/>
        <v>4.7438515397787373E-2</v>
      </c>
      <c r="AC51" s="118">
        <f t="shared" si="26"/>
        <v>4.7438515397787373E-2</v>
      </c>
      <c r="AD51" s="118">
        <f t="shared" si="26"/>
        <v>4.7438515397787373E-2</v>
      </c>
      <c r="AE51" s="118">
        <f t="shared" si="26"/>
        <v>4.7438515397787373E-2</v>
      </c>
      <c r="AF51" s="118">
        <f t="shared" si="26"/>
        <v>4.7438515397787373E-2</v>
      </c>
      <c r="AG51" s="118">
        <f t="shared" si="26"/>
        <v>4.7438515397787373E-2</v>
      </c>
      <c r="AH51" s="35" t="s">
        <v>64</v>
      </c>
    </row>
    <row r="52" spans="2:34" s="4" customFormat="1" x14ac:dyDescent="0.25">
      <c r="C52" s="91" t="s">
        <v>36</v>
      </c>
      <c r="D52" s="91" t="s">
        <v>129</v>
      </c>
      <c r="E52" s="119">
        <f>$E$54*(1+$E$16)</f>
        <v>7.4059352193827269E-2</v>
      </c>
      <c r="F52" s="35" t="s">
        <v>64</v>
      </c>
      <c r="G52" s="35"/>
      <c r="H52" s="118">
        <f t="shared" si="27"/>
        <v>7.4059352193827269E-2</v>
      </c>
      <c r="I52" s="118">
        <f t="shared" si="26"/>
        <v>7.4059352193827269E-2</v>
      </c>
      <c r="J52" s="118">
        <f t="shared" si="26"/>
        <v>7.4059352193827269E-2</v>
      </c>
      <c r="K52" s="118">
        <f t="shared" si="26"/>
        <v>7.4059352193827269E-2</v>
      </c>
      <c r="L52" s="118">
        <f t="shared" si="26"/>
        <v>7.4059352193827269E-2</v>
      </c>
      <c r="M52" s="118">
        <f t="shared" si="26"/>
        <v>7.4059352193827269E-2</v>
      </c>
      <c r="N52" s="118">
        <f t="shared" si="26"/>
        <v>7.4059352193827269E-2</v>
      </c>
      <c r="O52" s="118">
        <f t="shared" si="26"/>
        <v>7.4059352193827269E-2</v>
      </c>
      <c r="P52" s="118">
        <f t="shared" si="26"/>
        <v>7.4059352193827269E-2</v>
      </c>
      <c r="Q52" s="118">
        <f t="shared" si="26"/>
        <v>7.4059352193827269E-2</v>
      </c>
      <c r="R52" s="118">
        <f t="shared" si="26"/>
        <v>7.4059352193827269E-2</v>
      </c>
      <c r="S52" s="118">
        <f t="shared" si="26"/>
        <v>7.4059352193827269E-2</v>
      </c>
      <c r="T52" s="118">
        <f t="shared" si="26"/>
        <v>7.4059352193827269E-2</v>
      </c>
      <c r="U52" s="118">
        <f t="shared" si="26"/>
        <v>7.4059352193827269E-2</v>
      </c>
      <c r="V52" s="118">
        <f t="shared" si="26"/>
        <v>7.4059352193827269E-2</v>
      </c>
      <c r="W52" s="118">
        <f t="shared" si="26"/>
        <v>7.4059352193827269E-2</v>
      </c>
      <c r="X52" s="118">
        <f t="shared" si="26"/>
        <v>7.4059352193827269E-2</v>
      </c>
      <c r="Y52" s="118">
        <f t="shared" si="26"/>
        <v>7.4059352193827269E-2</v>
      </c>
      <c r="Z52" s="118">
        <f t="shared" si="26"/>
        <v>7.4059352193827269E-2</v>
      </c>
      <c r="AA52" s="118">
        <f t="shared" si="26"/>
        <v>7.4059352193827269E-2</v>
      </c>
      <c r="AB52" s="118">
        <f t="shared" si="26"/>
        <v>7.4059352193827269E-2</v>
      </c>
      <c r="AC52" s="118">
        <f t="shared" si="26"/>
        <v>7.4059352193827269E-2</v>
      </c>
      <c r="AD52" s="118">
        <f t="shared" si="26"/>
        <v>7.4059352193827269E-2</v>
      </c>
      <c r="AE52" s="118">
        <f t="shared" si="26"/>
        <v>7.4059352193827269E-2</v>
      </c>
      <c r="AF52" s="118">
        <f t="shared" si="26"/>
        <v>7.4059352193827269E-2</v>
      </c>
      <c r="AG52" s="118">
        <f t="shared" si="26"/>
        <v>7.4059352193827269E-2</v>
      </c>
      <c r="AH52" s="35" t="s">
        <v>64</v>
      </c>
    </row>
    <row r="53" spans="2:34" s="4" customFormat="1" x14ac:dyDescent="0.25">
      <c r="C53" s="91"/>
      <c r="D53" s="91" t="s">
        <v>130</v>
      </c>
      <c r="E53" s="119">
        <f>$E$54*(1+$E$17)</f>
        <v>7.7375442590565807E-2</v>
      </c>
      <c r="F53" s="35" t="s">
        <v>64</v>
      </c>
      <c r="G53" s="35"/>
      <c r="H53" s="118">
        <f t="shared" si="27"/>
        <v>7.7375442590565807E-2</v>
      </c>
      <c r="I53" s="118">
        <f t="shared" si="26"/>
        <v>7.7375442590565807E-2</v>
      </c>
      <c r="J53" s="118">
        <f t="shared" si="26"/>
        <v>7.7375442590565807E-2</v>
      </c>
      <c r="K53" s="118">
        <f t="shared" si="26"/>
        <v>7.7375442590565807E-2</v>
      </c>
      <c r="L53" s="118">
        <f t="shared" si="26"/>
        <v>7.7375442590565807E-2</v>
      </c>
      <c r="M53" s="118">
        <f t="shared" si="26"/>
        <v>7.7375442590565807E-2</v>
      </c>
      <c r="N53" s="118">
        <f t="shared" si="26"/>
        <v>7.7375442590565807E-2</v>
      </c>
      <c r="O53" s="118">
        <f t="shared" si="26"/>
        <v>7.7375442590565807E-2</v>
      </c>
      <c r="P53" s="118">
        <f t="shared" si="26"/>
        <v>7.7375442590565807E-2</v>
      </c>
      <c r="Q53" s="118">
        <f t="shared" si="26"/>
        <v>7.7375442590565807E-2</v>
      </c>
      <c r="R53" s="118">
        <f t="shared" si="26"/>
        <v>7.7375442590565807E-2</v>
      </c>
      <c r="S53" s="118">
        <f t="shared" si="26"/>
        <v>7.7375442590565807E-2</v>
      </c>
      <c r="T53" s="118">
        <f t="shared" si="26"/>
        <v>7.7375442590565807E-2</v>
      </c>
      <c r="U53" s="118">
        <f t="shared" si="26"/>
        <v>7.7375442590565807E-2</v>
      </c>
      <c r="V53" s="118">
        <f t="shared" si="26"/>
        <v>7.7375442590565807E-2</v>
      </c>
      <c r="W53" s="118">
        <f t="shared" si="26"/>
        <v>7.7375442590565807E-2</v>
      </c>
      <c r="X53" s="118">
        <f t="shared" si="26"/>
        <v>7.7375442590565807E-2</v>
      </c>
      <c r="Y53" s="118">
        <f t="shared" si="26"/>
        <v>7.7375442590565807E-2</v>
      </c>
      <c r="Z53" s="118">
        <f t="shared" si="26"/>
        <v>7.7375442590565807E-2</v>
      </c>
      <c r="AA53" s="118">
        <f t="shared" si="26"/>
        <v>7.7375442590565807E-2</v>
      </c>
      <c r="AB53" s="118">
        <f t="shared" si="26"/>
        <v>7.7375442590565807E-2</v>
      </c>
      <c r="AC53" s="118">
        <f t="shared" si="26"/>
        <v>7.7375442590565807E-2</v>
      </c>
      <c r="AD53" s="118">
        <f t="shared" si="26"/>
        <v>7.7375442590565807E-2</v>
      </c>
      <c r="AE53" s="118">
        <f t="shared" si="26"/>
        <v>7.7375442590565807E-2</v>
      </c>
      <c r="AF53" s="118">
        <f t="shared" si="26"/>
        <v>7.7375442590565807E-2</v>
      </c>
      <c r="AG53" s="118">
        <f t="shared" si="26"/>
        <v>7.7375442590565807E-2</v>
      </c>
      <c r="AH53" s="35" t="s">
        <v>64</v>
      </c>
    </row>
    <row r="54" spans="2:34" s="4" customFormat="1" x14ac:dyDescent="0.25">
      <c r="C54" s="121"/>
      <c r="D54" s="123" t="s">
        <v>1</v>
      </c>
      <c r="E54" s="124">
        <v>0.11053634655795115</v>
      </c>
      <c r="F54" s="35" t="s">
        <v>64</v>
      </c>
      <c r="G54" s="35"/>
      <c r="H54" s="118">
        <f t="shared" si="27"/>
        <v>0.11053634655795115</v>
      </c>
      <c r="I54" s="118">
        <f t="shared" si="26"/>
        <v>0.11053634655795115</v>
      </c>
      <c r="J54" s="118">
        <f t="shared" si="26"/>
        <v>0.11053634655795115</v>
      </c>
      <c r="K54" s="118">
        <f t="shared" si="26"/>
        <v>0.11053634655795115</v>
      </c>
      <c r="L54" s="118">
        <f t="shared" si="26"/>
        <v>0.11053634655795115</v>
      </c>
      <c r="M54" s="118">
        <f t="shared" si="26"/>
        <v>0.11053634655795115</v>
      </c>
      <c r="N54" s="118">
        <f t="shared" ref="N54:AC55" si="28">$E54</f>
        <v>0.11053634655795115</v>
      </c>
      <c r="O54" s="118">
        <f t="shared" si="28"/>
        <v>0.11053634655795115</v>
      </c>
      <c r="P54" s="118">
        <f t="shared" si="28"/>
        <v>0.11053634655795115</v>
      </c>
      <c r="Q54" s="118">
        <f t="shared" si="28"/>
        <v>0.11053634655795115</v>
      </c>
      <c r="R54" s="118">
        <f t="shared" si="28"/>
        <v>0.11053634655795115</v>
      </c>
      <c r="S54" s="118">
        <f t="shared" si="28"/>
        <v>0.11053634655795115</v>
      </c>
      <c r="T54" s="118">
        <f t="shared" si="28"/>
        <v>0.11053634655795115</v>
      </c>
      <c r="U54" s="118">
        <f t="shared" si="28"/>
        <v>0.11053634655795115</v>
      </c>
      <c r="V54" s="118">
        <f t="shared" si="28"/>
        <v>0.11053634655795115</v>
      </c>
      <c r="W54" s="118">
        <f t="shared" si="28"/>
        <v>0.11053634655795115</v>
      </c>
      <c r="X54" s="118">
        <f t="shared" si="28"/>
        <v>0.11053634655795115</v>
      </c>
      <c r="Y54" s="118">
        <f t="shared" si="28"/>
        <v>0.11053634655795115</v>
      </c>
      <c r="Z54" s="118">
        <f t="shared" si="28"/>
        <v>0.11053634655795115</v>
      </c>
      <c r="AA54" s="118">
        <f t="shared" si="28"/>
        <v>0.11053634655795115</v>
      </c>
      <c r="AB54" s="118">
        <f t="shared" si="28"/>
        <v>0.11053634655795115</v>
      </c>
      <c r="AC54" s="118">
        <f t="shared" si="28"/>
        <v>0.11053634655795115</v>
      </c>
      <c r="AD54" s="118">
        <f t="shared" ref="AD54:AG55" si="29">$E54</f>
        <v>0.11053634655795115</v>
      </c>
      <c r="AE54" s="118">
        <f t="shared" si="29"/>
        <v>0.11053634655795115</v>
      </c>
      <c r="AF54" s="118">
        <f t="shared" si="29"/>
        <v>0.11053634655795115</v>
      </c>
      <c r="AG54" s="118">
        <f t="shared" si="29"/>
        <v>0.11053634655795115</v>
      </c>
      <c r="AH54" s="35" t="s">
        <v>64</v>
      </c>
    </row>
    <row r="55" spans="2:34" s="4" customFormat="1" x14ac:dyDescent="0.25">
      <c r="C55" s="121"/>
      <c r="D55" s="91" t="s">
        <v>2</v>
      </c>
      <c r="E55" s="119">
        <f>$E$54*(1+$E$19)</f>
        <v>0.11385243695468969</v>
      </c>
      <c r="F55" s="35" t="s">
        <v>64</v>
      </c>
      <c r="G55" s="35"/>
      <c r="H55" s="118">
        <f t="shared" si="27"/>
        <v>0.11385243695468969</v>
      </c>
      <c r="I55" s="118">
        <f t="shared" si="27"/>
        <v>0.11385243695468969</v>
      </c>
      <c r="J55" s="118">
        <f t="shared" si="27"/>
        <v>0.11385243695468969</v>
      </c>
      <c r="K55" s="118">
        <f t="shared" si="27"/>
        <v>0.11385243695468969</v>
      </c>
      <c r="L55" s="118">
        <f t="shared" si="27"/>
        <v>0.11385243695468969</v>
      </c>
      <c r="M55" s="118">
        <f t="shared" si="27"/>
        <v>0.11385243695468969</v>
      </c>
      <c r="N55" s="118">
        <f t="shared" si="27"/>
        <v>0.11385243695468969</v>
      </c>
      <c r="O55" s="118">
        <f t="shared" si="27"/>
        <v>0.11385243695468969</v>
      </c>
      <c r="P55" s="118">
        <f t="shared" si="27"/>
        <v>0.11385243695468969</v>
      </c>
      <c r="Q55" s="118">
        <f t="shared" si="27"/>
        <v>0.11385243695468969</v>
      </c>
      <c r="R55" s="118">
        <f t="shared" si="27"/>
        <v>0.11385243695468969</v>
      </c>
      <c r="S55" s="118">
        <f t="shared" si="27"/>
        <v>0.11385243695468969</v>
      </c>
      <c r="T55" s="118">
        <f t="shared" si="27"/>
        <v>0.11385243695468969</v>
      </c>
      <c r="U55" s="118">
        <f t="shared" si="27"/>
        <v>0.11385243695468969</v>
      </c>
      <c r="V55" s="118">
        <f t="shared" si="27"/>
        <v>0.11385243695468969</v>
      </c>
      <c r="W55" s="118">
        <f t="shared" si="27"/>
        <v>0.11385243695468969</v>
      </c>
      <c r="X55" s="118">
        <f t="shared" si="28"/>
        <v>0.11385243695468969</v>
      </c>
      <c r="Y55" s="118">
        <f t="shared" si="28"/>
        <v>0.11385243695468969</v>
      </c>
      <c r="Z55" s="118">
        <f t="shared" si="28"/>
        <v>0.11385243695468969</v>
      </c>
      <c r="AA55" s="118">
        <f t="shared" si="28"/>
        <v>0.11385243695468969</v>
      </c>
      <c r="AB55" s="118">
        <f t="shared" si="28"/>
        <v>0.11385243695468969</v>
      </c>
      <c r="AC55" s="118">
        <f t="shared" si="28"/>
        <v>0.11385243695468969</v>
      </c>
      <c r="AD55" s="118">
        <f t="shared" si="29"/>
        <v>0.11385243695468969</v>
      </c>
      <c r="AE55" s="118">
        <f t="shared" si="29"/>
        <v>0.11385243695468969</v>
      </c>
      <c r="AF55" s="118">
        <f t="shared" si="29"/>
        <v>0.11385243695468969</v>
      </c>
      <c r="AG55" s="118">
        <f t="shared" si="29"/>
        <v>0.11385243695468969</v>
      </c>
      <c r="AH55" s="35" t="s">
        <v>64</v>
      </c>
    </row>
    <row r="56" spans="2:34" s="4" customFormat="1" x14ac:dyDescent="0.25">
      <c r="D56" s="6"/>
      <c r="E56" s="35"/>
      <c r="F56" s="35"/>
      <c r="G56" s="35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</row>
    <row r="57" spans="2:34" s="4" customFormat="1" x14ac:dyDescent="0.25">
      <c r="D57" s="6"/>
      <c r="E57" s="35"/>
      <c r="F57" s="35"/>
      <c r="G57" s="35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</row>
    <row r="58" spans="2:34" s="6" customFormat="1" ht="14.25" x14ac:dyDescent="0.2">
      <c r="B58" s="19">
        <v>3</v>
      </c>
      <c r="C58" s="19" t="s">
        <v>5</v>
      </c>
      <c r="D58" s="19"/>
      <c r="E58" s="20"/>
      <c r="F58" s="19"/>
      <c r="G58" s="19"/>
      <c r="H58" s="19"/>
      <c r="I58" s="20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2:34" s="4" customFormat="1" x14ac:dyDescent="0.25">
      <c r="D59" s="6"/>
      <c r="E59" s="35"/>
      <c r="F59" s="35"/>
      <c r="G59" s="35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</row>
    <row r="60" spans="2:34" s="4" customFormat="1" x14ac:dyDescent="0.25">
      <c r="D60" s="6"/>
      <c r="E60" s="6" t="s">
        <v>65</v>
      </c>
      <c r="F60" s="6"/>
      <c r="G60" s="6"/>
      <c r="H60" s="6" t="s">
        <v>170</v>
      </c>
      <c r="I60" s="6"/>
      <c r="J60" s="6"/>
      <c r="K60" s="6"/>
    </row>
    <row r="61" spans="2:34" s="4" customFormat="1" x14ac:dyDescent="0.25">
      <c r="C61" s="6"/>
      <c r="E61" s="111">
        <v>2020</v>
      </c>
      <c r="F61" s="50"/>
      <c r="G61" s="50"/>
      <c r="H61" s="112">
        <v>2020</v>
      </c>
      <c r="I61" s="112">
        <f>H61+1</f>
        <v>2021</v>
      </c>
      <c r="J61" s="112">
        <f t="shared" ref="J61" si="30">I61+1</f>
        <v>2022</v>
      </c>
      <c r="K61" s="112">
        <f t="shared" ref="K61" si="31">J61+1</f>
        <v>2023</v>
      </c>
      <c r="L61" s="112">
        <f t="shared" ref="L61" si="32">K61+1</f>
        <v>2024</v>
      </c>
      <c r="M61" s="112">
        <f t="shared" ref="M61" si="33">L61+1</f>
        <v>2025</v>
      </c>
      <c r="N61" s="112">
        <f>M61+1</f>
        <v>2026</v>
      </c>
      <c r="O61" s="112">
        <f t="shared" ref="O61" si="34">N61+1</f>
        <v>2027</v>
      </c>
      <c r="P61" s="112">
        <f t="shared" ref="P61" si="35">O61+1</f>
        <v>2028</v>
      </c>
      <c r="Q61" s="112">
        <f t="shared" ref="Q61" si="36">P61+1</f>
        <v>2029</v>
      </c>
      <c r="R61" s="112">
        <f>Q61+1</f>
        <v>2030</v>
      </c>
      <c r="S61" s="112">
        <f t="shared" ref="S61" si="37">R61+1</f>
        <v>2031</v>
      </c>
      <c r="T61" s="112">
        <f t="shared" ref="T61" si="38">S61+1</f>
        <v>2032</v>
      </c>
      <c r="U61" s="112">
        <f t="shared" ref="U61" si="39">T61+1</f>
        <v>2033</v>
      </c>
      <c r="V61" s="112">
        <f>U61+1</f>
        <v>2034</v>
      </c>
      <c r="W61" s="112">
        <f t="shared" ref="W61" si="40">V61+1</f>
        <v>2035</v>
      </c>
      <c r="X61" s="112">
        <f t="shared" ref="X61" si="41">W61+1</f>
        <v>2036</v>
      </c>
      <c r="Y61" s="112">
        <f t="shared" ref="Y61" si="42">X61+1</f>
        <v>2037</v>
      </c>
      <c r="Z61" s="112">
        <f t="shared" ref="Z61" si="43">Y61+1</f>
        <v>2038</v>
      </c>
      <c r="AA61" s="112">
        <f t="shared" ref="AA61" si="44">Z61+1</f>
        <v>2039</v>
      </c>
      <c r="AB61" s="112">
        <f t="shared" ref="AB61" si="45">AA61+1</f>
        <v>2040</v>
      </c>
      <c r="AC61" s="112">
        <f t="shared" ref="AC61" si="46">AB61+1</f>
        <v>2041</v>
      </c>
      <c r="AD61" s="112">
        <f t="shared" ref="AD61" si="47">AC61+1</f>
        <v>2042</v>
      </c>
      <c r="AE61" s="112">
        <f t="shared" ref="AE61" si="48">AD61+1</f>
        <v>2043</v>
      </c>
      <c r="AF61" s="112">
        <f t="shared" ref="AF61" si="49">AE61+1</f>
        <v>2044</v>
      </c>
      <c r="AG61" s="112">
        <f t="shared" ref="AG61" si="50">AF61+1</f>
        <v>2045</v>
      </c>
    </row>
    <row r="62" spans="2:34" s="4" customFormat="1" x14ac:dyDescent="0.25">
      <c r="C62" s="91" t="s">
        <v>22</v>
      </c>
      <c r="D62" s="91" t="s">
        <v>129</v>
      </c>
      <c r="E62" s="119">
        <f>$E$64*(1+$E$8)</f>
        <v>6.9202510094736713E-2</v>
      </c>
      <c r="F62" s="35" t="s">
        <v>64</v>
      </c>
      <c r="G62" s="35"/>
      <c r="H62" s="118">
        <f>$E62</f>
        <v>6.9202510094736713E-2</v>
      </c>
      <c r="I62" s="118">
        <f t="shared" ref="I62:AG72" si="51">$E62</f>
        <v>6.9202510094736713E-2</v>
      </c>
      <c r="J62" s="118">
        <f t="shared" si="51"/>
        <v>6.9202510094736713E-2</v>
      </c>
      <c r="K62" s="118">
        <f t="shared" si="51"/>
        <v>6.9202510094736713E-2</v>
      </c>
      <c r="L62" s="118">
        <f t="shared" si="51"/>
        <v>6.9202510094736713E-2</v>
      </c>
      <c r="M62" s="118">
        <f t="shared" si="51"/>
        <v>6.9202510094736713E-2</v>
      </c>
      <c r="N62" s="118">
        <f t="shared" si="51"/>
        <v>6.9202510094736713E-2</v>
      </c>
      <c r="O62" s="118">
        <f t="shared" si="51"/>
        <v>6.9202510094736713E-2</v>
      </c>
      <c r="P62" s="118">
        <f t="shared" si="51"/>
        <v>6.9202510094736713E-2</v>
      </c>
      <c r="Q62" s="118">
        <f t="shared" si="51"/>
        <v>6.9202510094736713E-2</v>
      </c>
      <c r="R62" s="118">
        <f t="shared" si="51"/>
        <v>6.9202510094736713E-2</v>
      </c>
      <c r="S62" s="118">
        <f t="shared" si="51"/>
        <v>6.9202510094736713E-2</v>
      </c>
      <c r="T62" s="118">
        <f t="shared" si="51"/>
        <v>6.9202510094736713E-2</v>
      </c>
      <c r="U62" s="118">
        <f t="shared" si="51"/>
        <v>6.9202510094736713E-2</v>
      </c>
      <c r="V62" s="118">
        <f t="shared" si="51"/>
        <v>6.9202510094736713E-2</v>
      </c>
      <c r="W62" s="118">
        <f t="shared" si="51"/>
        <v>6.9202510094736713E-2</v>
      </c>
      <c r="X62" s="118">
        <f t="shared" si="51"/>
        <v>6.9202510094736713E-2</v>
      </c>
      <c r="Y62" s="118">
        <f t="shared" si="51"/>
        <v>6.9202510094736713E-2</v>
      </c>
      <c r="Z62" s="118">
        <f t="shared" si="51"/>
        <v>6.9202510094736713E-2</v>
      </c>
      <c r="AA62" s="118">
        <f t="shared" si="51"/>
        <v>6.9202510094736713E-2</v>
      </c>
      <c r="AB62" s="118">
        <f t="shared" si="51"/>
        <v>6.9202510094736713E-2</v>
      </c>
      <c r="AC62" s="118">
        <f t="shared" si="51"/>
        <v>6.9202510094736713E-2</v>
      </c>
      <c r="AD62" s="118">
        <f t="shared" si="51"/>
        <v>6.9202510094736713E-2</v>
      </c>
      <c r="AE62" s="118">
        <f t="shared" si="51"/>
        <v>6.9202510094736713E-2</v>
      </c>
      <c r="AF62" s="118">
        <f t="shared" si="51"/>
        <v>6.9202510094736713E-2</v>
      </c>
      <c r="AG62" s="118">
        <f t="shared" si="51"/>
        <v>6.9202510094736713E-2</v>
      </c>
      <c r="AH62" s="35" t="s">
        <v>64</v>
      </c>
    </row>
    <row r="63" spans="2:34" s="4" customFormat="1" x14ac:dyDescent="0.25">
      <c r="C63" s="91"/>
      <c r="D63" s="91" t="s">
        <v>130</v>
      </c>
      <c r="E63" s="119">
        <f>$E$64*(1+$E$9)</f>
        <v>8.7143901600779547E-2</v>
      </c>
      <c r="F63" s="35" t="s">
        <v>64</v>
      </c>
      <c r="G63" s="35"/>
      <c r="H63" s="118">
        <f t="shared" ref="H63:W73" si="52">$E63</f>
        <v>8.7143901600779547E-2</v>
      </c>
      <c r="I63" s="118">
        <f t="shared" si="51"/>
        <v>8.7143901600779547E-2</v>
      </c>
      <c r="J63" s="118">
        <f t="shared" si="51"/>
        <v>8.7143901600779547E-2</v>
      </c>
      <c r="K63" s="118">
        <f t="shared" si="51"/>
        <v>8.7143901600779547E-2</v>
      </c>
      <c r="L63" s="118">
        <f t="shared" si="51"/>
        <v>8.7143901600779547E-2</v>
      </c>
      <c r="M63" s="118">
        <f t="shared" si="51"/>
        <v>8.7143901600779547E-2</v>
      </c>
      <c r="N63" s="118">
        <f t="shared" si="51"/>
        <v>8.7143901600779547E-2</v>
      </c>
      <c r="O63" s="118">
        <f t="shared" si="51"/>
        <v>8.7143901600779547E-2</v>
      </c>
      <c r="P63" s="118">
        <f t="shared" si="51"/>
        <v>8.7143901600779547E-2</v>
      </c>
      <c r="Q63" s="118">
        <f t="shared" si="51"/>
        <v>8.7143901600779547E-2</v>
      </c>
      <c r="R63" s="118">
        <f t="shared" si="51"/>
        <v>8.7143901600779547E-2</v>
      </c>
      <c r="S63" s="118">
        <f t="shared" si="51"/>
        <v>8.7143901600779547E-2</v>
      </c>
      <c r="T63" s="118">
        <f t="shared" si="51"/>
        <v>8.7143901600779547E-2</v>
      </c>
      <c r="U63" s="118">
        <f t="shared" si="51"/>
        <v>8.7143901600779547E-2</v>
      </c>
      <c r="V63" s="118">
        <f t="shared" si="51"/>
        <v>8.7143901600779547E-2</v>
      </c>
      <c r="W63" s="118">
        <f t="shared" si="51"/>
        <v>8.7143901600779547E-2</v>
      </c>
      <c r="X63" s="118">
        <f t="shared" si="51"/>
        <v>8.7143901600779547E-2</v>
      </c>
      <c r="Y63" s="118">
        <f t="shared" si="51"/>
        <v>8.7143901600779547E-2</v>
      </c>
      <c r="Z63" s="118">
        <f t="shared" si="51"/>
        <v>8.7143901600779547E-2</v>
      </c>
      <c r="AA63" s="118">
        <f t="shared" si="51"/>
        <v>8.7143901600779547E-2</v>
      </c>
      <c r="AB63" s="118">
        <f t="shared" si="51"/>
        <v>8.7143901600779547E-2</v>
      </c>
      <c r="AC63" s="118">
        <f t="shared" si="51"/>
        <v>8.7143901600779547E-2</v>
      </c>
      <c r="AD63" s="118">
        <f t="shared" si="51"/>
        <v>8.7143901600779547E-2</v>
      </c>
      <c r="AE63" s="118">
        <f t="shared" si="51"/>
        <v>8.7143901600779547E-2</v>
      </c>
      <c r="AF63" s="118">
        <f t="shared" si="51"/>
        <v>8.7143901600779547E-2</v>
      </c>
      <c r="AG63" s="118">
        <f t="shared" si="51"/>
        <v>8.7143901600779547E-2</v>
      </c>
      <c r="AH63" s="35" t="s">
        <v>64</v>
      </c>
    </row>
    <row r="64" spans="2:34" s="49" customFormat="1" x14ac:dyDescent="0.25">
      <c r="C64" s="91"/>
      <c r="D64" s="123" t="s">
        <v>1</v>
      </c>
      <c r="E64" s="124">
        <v>0.12815279647173464</v>
      </c>
      <c r="F64" s="35" t="s">
        <v>64</v>
      </c>
      <c r="G64" s="35"/>
      <c r="H64" s="118">
        <f t="shared" si="52"/>
        <v>0.12815279647173464</v>
      </c>
      <c r="I64" s="118">
        <f t="shared" si="51"/>
        <v>0.12815279647173464</v>
      </c>
      <c r="J64" s="118">
        <f t="shared" si="51"/>
        <v>0.12815279647173464</v>
      </c>
      <c r="K64" s="118">
        <f t="shared" si="51"/>
        <v>0.12815279647173464</v>
      </c>
      <c r="L64" s="118">
        <f t="shared" si="51"/>
        <v>0.12815279647173464</v>
      </c>
      <c r="M64" s="118">
        <f t="shared" si="51"/>
        <v>0.12815279647173464</v>
      </c>
      <c r="N64" s="118">
        <f t="shared" si="51"/>
        <v>0.12815279647173464</v>
      </c>
      <c r="O64" s="118">
        <f t="shared" si="51"/>
        <v>0.12815279647173464</v>
      </c>
      <c r="P64" s="118">
        <f t="shared" si="51"/>
        <v>0.12815279647173464</v>
      </c>
      <c r="Q64" s="118">
        <f t="shared" si="51"/>
        <v>0.12815279647173464</v>
      </c>
      <c r="R64" s="118">
        <f t="shared" si="51"/>
        <v>0.12815279647173464</v>
      </c>
      <c r="S64" s="118">
        <f t="shared" si="51"/>
        <v>0.12815279647173464</v>
      </c>
      <c r="T64" s="118">
        <f t="shared" si="51"/>
        <v>0.12815279647173464</v>
      </c>
      <c r="U64" s="118">
        <f t="shared" si="51"/>
        <v>0.12815279647173464</v>
      </c>
      <c r="V64" s="118">
        <f t="shared" si="51"/>
        <v>0.12815279647173464</v>
      </c>
      <c r="W64" s="118">
        <f t="shared" si="51"/>
        <v>0.12815279647173464</v>
      </c>
      <c r="X64" s="118">
        <f t="shared" si="51"/>
        <v>0.12815279647173464</v>
      </c>
      <c r="Y64" s="118">
        <f t="shared" si="51"/>
        <v>0.12815279647173464</v>
      </c>
      <c r="Z64" s="118">
        <f t="shared" si="51"/>
        <v>0.12815279647173464</v>
      </c>
      <c r="AA64" s="118">
        <f t="shared" si="51"/>
        <v>0.12815279647173464</v>
      </c>
      <c r="AB64" s="118">
        <f t="shared" si="51"/>
        <v>0.12815279647173464</v>
      </c>
      <c r="AC64" s="118">
        <f t="shared" si="51"/>
        <v>0.12815279647173464</v>
      </c>
      <c r="AD64" s="118">
        <f t="shared" si="51"/>
        <v>0.12815279647173464</v>
      </c>
      <c r="AE64" s="118">
        <f t="shared" si="51"/>
        <v>0.12815279647173464</v>
      </c>
      <c r="AF64" s="118">
        <f t="shared" si="51"/>
        <v>0.12815279647173464</v>
      </c>
      <c r="AG64" s="118">
        <f t="shared" si="51"/>
        <v>0.12815279647173464</v>
      </c>
      <c r="AH64" s="35" t="s">
        <v>64</v>
      </c>
    </row>
    <row r="65" spans="2:34" s="35" customFormat="1" ht="14.25" x14ac:dyDescent="0.2">
      <c r="C65" s="91"/>
      <c r="D65" s="91" t="s">
        <v>2</v>
      </c>
      <c r="E65" s="119">
        <f>$E$64*(1+$E$11)</f>
        <v>0.13327890833060402</v>
      </c>
      <c r="F65" s="35" t="s">
        <v>64</v>
      </c>
      <c r="H65" s="118">
        <f t="shared" si="52"/>
        <v>0.13327890833060402</v>
      </c>
      <c r="I65" s="118">
        <f t="shared" si="51"/>
        <v>0.13327890833060402</v>
      </c>
      <c r="J65" s="118">
        <f t="shared" si="51"/>
        <v>0.13327890833060402</v>
      </c>
      <c r="K65" s="118">
        <f t="shared" si="51"/>
        <v>0.13327890833060402</v>
      </c>
      <c r="L65" s="118">
        <f t="shared" si="51"/>
        <v>0.13327890833060402</v>
      </c>
      <c r="M65" s="118">
        <f t="shared" si="51"/>
        <v>0.13327890833060402</v>
      </c>
      <c r="N65" s="118">
        <f t="shared" si="51"/>
        <v>0.13327890833060402</v>
      </c>
      <c r="O65" s="118">
        <f t="shared" si="51"/>
        <v>0.13327890833060402</v>
      </c>
      <c r="P65" s="118">
        <f t="shared" si="51"/>
        <v>0.13327890833060402</v>
      </c>
      <c r="Q65" s="118">
        <f t="shared" si="51"/>
        <v>0.13327890833060402</v>
      </c>
      <c r="R65" s="118">
        <f t="shared" si="51"/>
        <v>0.13327890833060402</v>
      </c>
      <c r="S65" s="118">
        <f t="shared" si="51"/>
        <v>0.13327890833060402</v>
      </c>
      <c r="T65" s="118">
        <f t="shared" si="51"/>
        <v>0.13327890833060402</v>
      </c>
      <c r="U65" s="118">
        <f t="shared" si="51"/>
        <v>0.13327890833060402</v>
      </c>
      <c r="V65" s="118">
        <f t="shared" si="51"/>
        <v>0.13327890833060402</v>
      </c>
      <c r="W65" s="118">
        <f t="shared" si="51"/>
        <v>0.13327890833060402</v>
      </c>
      <c r="X65" s="118">
        <f t="shared" si="51"/>
        <v>0.13327890833060402</v>
      </c>
      <c r="Y65" s="118">
        <f t="shared" si="51"/>
        <v>0.13327890833060402</v>
      </c>
      <c r="Z65" s="118">
        <f t="shared" si="51"/>
        <v>0.13327890833060402</v>
      </c>
      <c r="AA65" s="118">
        <f t="shared" si="51"/>
        <v>0.13327890833060402</v>
      </c>
      <c r="AB65" s="118">
        <f t="shared" si="51"/>
        <v>0.13327890833060402</v>
      </c>
      <c r="AC65" s="118">
        <f t="shared" si="51"/>
        <v>0.13327890833060402</v>
      </c>
      <c r="AD65" s="118">
        <f t="shared" si="51"/>
        <v>0.13327890833060402</v>
      </c>
      <c r="AE65" s="118">
        <f t="shared" si="51"/>
        <v>0.13327890833060402</v>
      </c>
      <c r="AF65" s="118">
        <f t="shared" si="51"/>
        <v>0.13327890833060402</v>
      </c>
      <c r="AG65" s="118">
        <f t="shared" si="51"/>
        <v>0.13327890833060402</v>
      </c>
      <c r="AH65" s="35" t="s">
        <v>64</v>
      </c>
    </row>
    <row r="66" spans="2:34" s="35" customFormat="1" ht="14.25" x14ac:dyDescent="0.2">
      <c r="C66" s="91" t="s">
        <v>35</v>
      </c>
      <c r="D66" s="91" t="s">
        <v>129</v>
      </c>
      <c r="E66" s="119">
        <f>$E$68*(1+$E$12)</f>
        <v>6.9202510094736713E-2</v>
      </c>
      <c r="F66" s="35" t="s">
        <v>64</v>
      </c>
      <c r="H66" s="118">
        <f t="shared" si="52"/>
        <v>6.9202510094736713E-2</v>
      </c>
      <c r="I66" s="118">
        <f t="shared" si="51"/>
        <v>6.9202510094736713E-2</v>
      </c>
      <c r="J66" s="118">
        <f t="shared" si="51"/>
        <v>6.9202510094736713E-2</v>
      </c>
      <c r="K66" s="118">
        <f t="shared" si="51"/>
        <v>6.9202510094736713E-2</v>
      </c>
      <c r="L66" s="118">
        <f t="shared" si="51"/>
        <v>6.9202510094736713E-2</v>
      </c>
      <c r="M66" s="118">
        <f t="shared" si="51"/>
        <v>6.9202510094736713E-2</v>
      </c>
      <c r="N66" s="118">
        <f t="shared" si="51"/>
        <v>6.9202510094736713E-2</v>
      </c>
      <c r="O66" s="118">
        <f t="shared" si="51"/>
        <v>6.9202510094736713E-2</v>
      </c>
      <c r="P66" s="118">
        <f t="shared" si="51"/>
        <v>6.9202510094736713E-2</v>
      </c>
      <c r="Q66" s="118">
        <f t="shared" si="51"/>
        <v>6.9202510094736713E-2</v>
      </c>
      <c r="R66" s="118">
        <f t="shared" si="51"/>
        <v>6.9202510094736713E-2</v>
      </c>
      <c r="S66" s="118">
        <f t="shared" si="51"/>
        <v>6.9202510094736713E-2</v>
      </c>
      <c r="T66" s="118">
        <f t="shared" si="51"/>
        <v>6.9202510094736713E-2</v>
      </c>
      <c r="U66" s="118">
        <f t="shared" si="51"/>
        <v>6.9202510094736713E-2</v>
      </c>
      <c r="V66" s="118">
        <f t="shared" si="51"/>
        <v>6.9202510094736713E-2</v>
      </c>
      <c r="W66" s="118">
        <f t="shared" si="51"/>
        <v>6.9202510094736713E-2</v>
      </c>
      <c r="X66" s="118">
        <f t="shared" si="51"/>
        <v>6.9202510094736713E-2</v>
      </c>
      <c r="Y66" s="118">
        <f t="shared" si="51"/>
        <v>6.9202510094736713E-2</v>
      </c>
      <c r="Z66" s="118">
        <f t="shared" si="51"/>
        <v>6.9202510094736713E-2</v>
      </c>
      <c r="AA66" s="118">
        <f t="shared" si="51"/>
        <v>6.9202510094736713E-2</v>
      </c>
      <c r="AB66" s="118">
        <f t="shared" si="51"/>
        <v>6.9202510094736713E-2</v>
      </c>
      <c r="AC66" s="118">
        <f t="shared" si="51"/>
        <v>6.9202510094736713E-2</v>
      </c>
      <c r="AD66" s="118">
        <f t="shared" si="51"/>
        <v>6.9202510094736713E-2</v>
      </c>
      <c r="AE66" s="118">
        <f t="shared" si="51"/>
        <v>6.9202510094736713E-2</v>
      </c>
      <c r="AF66" s="118">
        <f t="shared" si="51"/>
        <v>6.9202510094736713E-2</v>
      </c>
      <c r="AG66" s="118">
        <f t="shared" si="51"/>
        <v>6.9202510094736713E-2</v>
      </c>
      <c r="AH66" s="35" t="s">
        <v>64</v>
      </c>
    </row>
    <row r="67" spans="2:34" s="49" customFormat="1" x14ac:dyDescent="0.25">
      <c r="C67" s="91"/>
      <c r="D67" s="91" t="s">
        <v>130</v>
      </c>
      <c r="E67" s="119">
        <f>$E$68*(1+$E$13)</f>
        <v>8.7143901600779547E-2</v>
      </c>
      <c r="F67" s="35" t="s">
        <v>64</v>
      </c>
      <c r="G67" s="35"/>
      <c r="H67" s="118">
        <f t="shared" si="52"/>
        <v>8.7143901600779547E-2</v>
      </c>
      <c r="I67" s="118">
        <f t="shared" si="51"/>
        <v>8.7143901600779547E-2</v>
      </c>
      <c r="J67" s="118">
        <f t="shared" si="51"/>
        <v>8.7143901600779547E-2</v>
      </c>
      <c r="K67" s="118">
        <f t="shared" si="51"/>
        <v>8.7143901600779547E-2</v>
      </c>
      <c r="L67" s="118">
        <f t="shared" si="51"/>
        <v>8.7143901600779547E-2</v>
      </c>
      <c r="M67" s="118">
        <f t="shared" si="51"/>
        <v>8.7143901600779547E-2</v>
      </c>
      <c r="N67" s="118">
        <f t="shared" si="51"/>
        <v>8.7143901600779547E-2</v>
      </c>
      <c r="O67" s="118">
        <f t="shared" si="51"/>
        <v>8.7143901600779547E-2</v>
      </c>
      <c r="P67" s="118">
        <f t="shared" si="51"/>
        <v>8.7143901600779547E-2</v>
      </c>
      <c r="Q67" s="118">
        <f t="shared" si="51"/>
        <v>8.7143901600779547E-2</v>
      </c>
      <c r="R67" s="118">
        <f t="shared" si="51"/>
        <v>8.7143901600779547E-2</v>
      </c>
      <c r="S67" s="118">
        <f t="shared" si="51"/>
        <v>8.7143901600779547E-2</v>
      </c>
      <c r="T67" s="118">
        <f t="shared" si="51"/>
        <v>8.7143901600779547E-2</v>
      </c>
      <c r="U67" s="118">
        <f t="shared" si="51"/>
        <v>8.7143901600779547E-2</v>
      </c>
      <c r="V67" s="118">
        <f t="shared" si="51"/>
        <v>8.7143901600779547E-2</v>
      </c>
      <c r="W67" s="118">
        <f t="shared" si="51"/>
        <v>8.7143901600779547E-2</v>
      </c>
      <c r="X67" s="118">
        <f t="shared" si="51"/>
        <v>8.7143901600779547E-2</v>
      </c>
      <c r="Y67" s="118">
        <f t="shared" si="51"/>
        <v>8.7143901600779547E-2</v>
      </c>
      <c r="Z67" s="118">
        <f t="shared" si="51"/>
        <v>8.7143901600779547E-2</v>
      </c>
      <c r="AA67" s="118">
        <f t="shared" si="51"/>
        <v>8.7143901600779547E-2</v>
      </c>
      <c r="AB67" s="118">
        <f t="shared" si="51"/>
        <v>8.7143901600779547E-2</v>
      </c>
      <c r="AC67" s="118">
        <f t="shared" si="51"/>
        <v>8.7143901600779547E-2</v>
      </c>
      <c r="AD67" s="118">
        <f t="shared" si="51"/>
        <v>8.7143901600779547E-2</v>
      </c>
      <c r="AE67" s="118">
        <f t="shared" si="51"/>
        <v>8.7143901600779547E-2</v>
      </c>
      <c r="AF67" s="118">
        <f t="shared" si="51"/>
        <v>8.7143901600779547E-2</v>
      </c>
      <c r="AG67" s="118">
        <f t="shared" si="51"/>
        <v>8.7143901600779547E-2</v>
      </c>
      <c r="AH67" s="35" t="s">
        <v>64</v>
      </c>
    </row>
    <row r="68" spans="2:34" s="49" customFormat="1" x14ac:dyDescent="0.25">
      <c r="C68" s="91"/>
      <c r="D68" s="123" t="s">
        <v>1</v>
      </c>
      <c r="E68" s="124">
        <v>0.12815279647173464</v>
      </c>
      <c r="F68" s="35" t="s">
        <v>64</v>
      </c>
      <c r="G68" s="35"/>
      <c r="H68" s="118">
        <f t="shared" si="52"/>
        <v>0.12815279647173464</v>
      </c>
      <c r="I68" s="118">
        <f t="shared" si="51"/>
        <v>0.12815279647173464</v>
      </c>
      <c r="J68" s="118">
        <f t="shared" si="51"/>
        <v>0.12815279647173464</v>
      </c>
      <c r="K68" s="118">
        <f t="shared" si="51"/>
        <v>0.12815279647173464</v>
      </c>
      <c r="L68" s="118">
        <f t="shared" si="51"/>
        <v>0.12815279647173464</v>
      </c>
      <c r="M68" s="118">
        <f t="shared" si="51"/>
        <v>0.12815279647173464</v>
      </c>
      <c r="N68" s="118">
        <f t="shared" si="51"/>
        <v>0.12815279647173464</v>
      </c>
      <c r="O68" s="118">
        <f t="shared" si="51"/>
        <v>0.12815279647173464</v>
      </c>
      <c r="P68" s="118">
        <f t="shared" si="51"/>
        <v>0.12815279647173464</v>
      </c>
      <c r="Q68" s="118">
        <f t="shared" si="51"/>
        <v>0.12815279647173464</v>
      </c>
      <c r="R68" s="118">
        <f t="shared" si="51"/>
        <v>0.12815279647173464</v>
      </c>
      <c r="S68" s="118">
        <f t="shared" si="51"/>
        <v>0.12815279647173464</v>
      </c>
      <c r="T68" s="118">
        <f t="shared" si="51"/>
        <v>0.12815279647173464</v>
      </c>
      <c r="U68" s="118">
        <f t="shared" si="51"/>
        <v>0.12815279647173464</v>
      </c>
      <c r="V68" s="118">
        <f t="shared" si="51"/>
        <v>0.12815279647173464</v>
      </c>
      <c r="W68" s="118">
        <f t="shared" si="51"/>
        <v>0.12815279647173464</v>
      </c>
      <c r="X68" s="118">
        <f t="shared" si="51"/>
        <v>0.12815279647173464</v>
      </c>
      <c r="Y68" s="118">
        <f t="shared" si="51"/>
        <v>0.12815279647173464</v>
      </c>
      <c r="Z68" s="118">
        <f t="shared" si="51"/>
        <v>0.12815279647173464</v>
      </c>
      <c r="AA68" s="118">
        <f t="shared" si="51"/>
        <v>0.12815279647173464</v>
      </c>
      <c r="AB68" s="118">
        <f t="shared" si="51"/>
        <v>0.12815279647173464</v>
      </c>
      <c r="AC68" s="118">
        <f t="shared" si="51"/>
        <v>0.12815279647173464</v>
      </c>
      <c r="AD68" s="118">
        <f t="shared" si="51"/>
        <v>0.12815279647173464</v>
      </c>
      <c r="AE68" s="118">
        <f t="shared" si="51"/>
        <v>0.12815279647173464</v>
      </c>
      <c r="AF68" s="118">
        <f t="shared" si="51"/>
        <v>0.12815279647173464</v>
      </c>
      <c r="AG68" s="118">
        <f t="shared" si="51"/>
        <v>0.12815279647173464</v>
      </c>
      <c r="AH68" s="35" t="s">
        <v>64</v>
      </c>
    </row>
    <row r="69" spans="2:34" s="49" customFormat="1" x14ac:dyDescent="0.25">
      <c r="C69" s="91"/>
      <c r="D69" s="91" t="s">
        <v>2</v>
      </c>
      <c r="E69" s="119">
        <f>$E$68*(1+$E$15)</f>
        <v>0.13199738036588668</v>
      </c>
      <c r="F69" s="35" t="s">
        <v>64</v>
      </c>
      <c r="G69" s="35"/>
      <c r="H69" s="118">
        <f t="shared" si="52"/>
        <v>0.13199738036588668</v>
      </c>
      <c r="I69" s="118">
        <f t="shared" si="51"/>
        <v>0.13199738036588668</v>
      </c>
      <c r="J69" s="118">
        <f t="shared" si="51"/>
        <v>0.13199738036588668</v>
      </c>
      <c r="K69" s="118">
        <f t="shared" si="51"/>
        <v>0.13199738036588668</v>
      </c>
      <c r="L69" s="118">
        <f t="shared" si="51"/>
        <v>0.13199738036588668</v>
      </c>
      <c r="M69" s="118">
        <f t="shared" si="51"/>
        <v>0.13199738036588668</v>
      </c>
      <c r="N69" s="118">
        <f t="shared" si="51"/>
        <v>0.13199738036588668</v>
      </c>
      <c r="O69" s="118">
        <f t="shared" si="51"/>
        <v>0.13199738036588668</v>
      </c>
      <c r="P69" s="118">
        <f t="shared" si="51"/>
        <v>0.13199738036588668</v>
      </c>
      <c r="Q69" s="118">
        <f t="shared" si="51"/>
        <v>0.13199738036588668</v>
      </c>
      <c r="R69" s="118">
        <f t="shared" si="51"/>
        <v>0.13199738036588668</v>
      </c>
      <c r="S69" s="118">
        <f t="shared" si="51"/>
        <v>0.13199738036588668</v>
      </c>
      <c r="T69" s="118">
        <f t="shared" si="51"/>
        <v>0.13199738036588668</v>
      </c>
      <c r="U69" s="118">
        <f t="shared" si="51"/>
        <v>0.13199738036588668</v>
      </c>
      <c r="V69" s="118">
        <f t="shared" si="51"/>
        <v>0.13199738036588668</v>
      </c>
      <c r="W69" s="118">
        <f t="shared" si="51"/>
        <v>0.13199738036588668</v>
      </c>
      <c r="X69" s="118">
        <f t="shared" si="51"/>
        <v>0.13199738036588668</v>
      </c>
      <c r="Y69" s="118">
        <f t="shared" si="51"/>
        <v>0.13199738036588668</v>
      </c>
      <c r="Z69" s="118">
        <f t="shared" si="51"/>
        <v>0.13199738036588668</v>
      </c>
      <c r="AA69" s="118">
        <f t="shared" si="51"/>
        <v>0.13199738036588668</v>
      </c>
      <c r="AB69" s="118">
        <f t="shared" si="51"/>
        <v>0.13199738036588668</v>
      </c>
      <c r="AC69" s="118">
        <f t="shared" si="51"/>
        <v>0.13199738036588668</v>
      </c>
      <c r="AD69" s="118">
        <f t="shared" si="51"/>
        <v>0.13199738036588668</v>
      </c>
      <c r="AE69" s="118">
        <f t="shared" si="51"/>
        <v>0.13199738036588668</v>
      </c>
      <c r="AF69" s="118">
        <f t="shared" si="51"/>
        <v>0.13199738036588668</v>
      </c>
      <c r="AG69" s="118">
        <f t="shared" si="51"/>
        <v>0.13199738036588668</v>
      </c>
      <c r="AH69" s="35" t="s">
        <v>64</v>
      </c>
    </row>
    <row r="70" spans="2:34" s="49" customFormat="1" x14ac:dyDescent="0.25">
      <c r="C70" s="91" t="s">
        <v>36</v>
      </c>
      <c r="D70" s="91" t="s">
        <v>129</v>
      </c>
      <c r="E70" s="119">
        <f>$E$72*(1+$E$16)</f>
        <v>0.12254144586894314</v>
      </c>
      <c r="F70" s="35" t="s">
        <v>64</v>
      </c>
      <c r="G70" s="35"/>
      <c r="H70" s="118">
        <f t="shared" si="52"/>
        <v>0.12254144586894314</v>
      </c>
      <c r="I70" s="118">
        <f t="shared" si="51"/>
        <v>0.12254144586894314</v>
      </c>
      <c r="J70" s="118">
        <f t="shared" si="51"/>
        <v>0.12254144586894314</v>
      </c>
      <c r="K70" s="118">
        <f t="shared" si="51"/>
        <v>0.12254144586894314</v>
      </c>
      <c r="L70" s="118">
        <f t="shared" si="51"/>
        <v>0.12254144586894314</v>
      </c>
      <c r="M70" s="118">
        <f t="shared" si="51"/>
        <v>0.12254144586894314</v>
      </c>
      <c r="N70" s="118">
        <f t="shared" si="51"/>
        <v>0.12254144586894314</v>
      </c>
      <c r="O70" s="118">
        <f t="shared" si="51"/>
        <v>0.12254144586894314</v>
      </c>
      <c r="P70" s="118">
        <f t="shared" si="51"/>
        <v>0.12254144586894314</v>
      </c>
      <c r="Q70" s="118">
        <f t="shared" si="51"/>
        <v>0.12254144586894314</v>
      </c>
      <c r="R70" s="118">
        <f t="shared" si="51"/>
        <v>0.12254144586894314</v>
      </c>
      <c r="S70" s="118">
        <f t="shared" si="51"/>
        <v>0.12254144586894314</v>
      </c>
      <c r="T70" s="118">
        <f t="shared" si="51"/>
        <v>0.12254144586894314</v>
      </c>
      <c r="U70" s="118">
        <f t="shared" si="51"/>
        <v>0.12254144586894314</v>
      </c>
      <c r="V70" s="118">
        <f t="shared" si="51"/>
        <v>0.12254144586894314</v>
      </c>
      <c r="W70" s="118">
        <f t="shared" si="51"/>
        <v>0.12254144586894314</v>
      </c>
      <c r="X70" s="118">
        <f t="shared" si="51"/>
        <v>0.12254144586894314</v>
      </c>
      <c r="Y70" s="118">
        <f t="shared" si="51"/>
        <v>0.12254144586894314</v>
      </c>
      <c r="Z70" s="118">
        <f t="shared" si="51"/>
        <v>0.12254144586894314</v>
      </c>
      <c r="AA70" s="118">
        <f t="shared" si="51"/>
        <v>0.12254144586894314</v>
      </c>
      <c r="AB70" s="118">
        <f t="shared" si="51"/>
        <v>0.12254144586894314</v>
      </c>
      <c r="AC70" s="118">
        <f t="shared" si="51"/>
        <v>0.12254144586894314</v>
      </c>
      <c r="AD70" s="118">
        <f t="shared" si="51"/>
        <v>0.12254144586894314</v>
      </c>
      <c r="AE70" s="118">
        <f t="shared" si="51"/>
        <v>0.12254144586894314</v>
      </c>
      <c r="AF70" s="118">
        <f t="shared" si="51"/>
        <v>0.12254144586894314</v>
      </c>
      <c r="AG70" s="118">
        <f t="shared" si="51"/>
        <v>0.12254144586894314</v>
      </c>
      <c r="AH70" s="35" t="s">
        <v>64</v>
      </c>
    </row>
    <row r="71" spans="2:34" s="49" customFormat="1" x14ac:dyDescent="0.25">
      <c r="C71" s="91"/>
      <c r="D71" s="91" t="s">
        <v>130</v>
      </c>
      <c r="E71" s="119">
        <f>$E$72*(1+$E$17)</f>
        <v>0.12802837628098537</v>
      </c>
      <c r="F71" s="35" t="s">
        <v>64</v>
      </c>
      <c r="G71" s="35"/>
      <c r="H71" s="118">
        <f t="shared" si="52"/>
        <v>0.12802837628098537</v>
      </c>
      <c r="I71" s="118">
        <f t="shared" si="51"/>
        <v>0.12802837628098537</v>
      </c>
      <c r="J71" s="118">
        <f t="shared" si="51"/>
        <v>0.12802837628098537</v>
      </c>
      <c r="K71" s="118">
        <f t="shared" si="51"/>
        <v>0.12802837628098537</v>
      </c>
      <c r="L71" s="118">
        <f t="shared" si="51"/>
        <v>0.12802837628098537</v>
      </c>
      <c r="M71" s="118">
        <f t="shared" si="51"/>
        <v>0.12802837628098537</v>
      </c>
      <c r="N71" s="118">
        <f t="shared" si="51"/>
        <v>0.12802837628098537</v>
      </c>
      <c r="O71" s="118">
        <f t="shared" si="51"/>
        <v>0.12802837628098537</v>
      </c>
      <c r="P71" s="118">
        <f t="shared" si="51"/>
        <v>0.12802837628098537</v>
      </c>
      <c r="Q71" s="118">
        <f t="shared" si="51"/>
        <v>0.12802837628098537</v>
      </c>
      <c r="R71" s="118">
        <f t="shared" si="51"/>
        <v>0.12802837628098537</v>
      </c>
      <c r="S71" s="118">
        <f t="shared" si="51"/>
        <v>0.12802837628098537</v>
      </c>
      <c r="T71" s="118">
        <f t="shared" si="51"/>
        <v>0.12802837628098537</v>
      </c>
      <c r="U71" s="118">
        <f t="shared" si="51"/>
        <v>0.12802837628098537</v>
      </c>
      <c r="V71" s="118">
        <f t="shared" si="51"/>
        <v>0.12802837628098537</v>
      </c>
      <c r="W71" s="118">
        <f t="shared" si="51"/>
        <v>0.12802837628098537</v>
      </c>
      <c r="X71" s="118">
        <f t="shared" si="51"/>
        <v>0.12802837628098537</v>
      </c>
      <c r="Y71" s="118">
        <f t="shared" si="51"/>
        <v>0.12802837628098537</v>
      </c>
      <c r="Z71" s="118">
        <f t="shared" si="51"/>
        <v>0.12802837628098537</v>
      </c>
      <c r="AA71" s="118">
        <f t="shared" si="51"/>
        <v>0.12802837628098537</v>
      </c>
      <c r="AB71" s="118">
        <f t="shared" si="51"/>
        <v>0.12802837628098537</v>
      </c>
      <c r="AC71" s="118">
        <f t="shared" si="51"/>
        <v>0.12802837628098537</v>
      </c>
      <c r="AD71" s="118">
        <f t="shared" si="51"/>
        <v>0.12802837628098537</v>
      </c>
      <c r="AE71" s="118">
        <f t="shared" si="51"/>
        <v>0.12802837628098537</v>
      </c>
      <c r="AF71" s="118">
        <f t="shared" si="51"/>
        <v>0.12802837628098537</v>
      </c>
      <c r="AG71" s="118">
        <f t="shared" si="51"/>
        <v>0.12802837628098537</v>
      </c>
      <c r="AH71" s="35" t="s">
        <v>64</v>
      </c>
    </row>
    <row r="72" spans="2:34" s="49" customFormat="1" x14ac:dyDescent="0.25">
      <c r="C72" s="121"/>
      <c r="D72" s="123" t="s">
        <v>1</v>
      </c>
      <c r="E72" s="124">
        <v>0.18289768040140769</v>
      </c>
      <c r="F72" s="35" t="s">
        <v>64</v>
      </c>
      <c r="G72" s="35"/>
      <c r="H72" s="118">
        <f t="shared" si="52"/>
        <v>0.18289768040140769</v>
      </c>
      <c r="I72" s="118">
        <f t="shared" si="51"/>
        <v>0.18289768040140769</v>
      </c>
      <c r="J72" s="118">
        <f t="shared" si="51"/>
        <v>0.18289768040140769</v>
      </c>
      <c r="K72" s="118">
        <f t="shared" si="51"/>
        <v>0.18289768040140769</v>
      </c>
      <c r="L72" s="118">
        <f t="shared" si="51"/>
        <v>0.18289768040140769</v>
      </c>
      <c r="M72" s="118">
        <f t="shared" si="51"/>
        <v>0.18289768040140769</v>
      </c>
      <c r="N72" s="118">
        <f t="shared" ref="N72:AC73" si="53">$E72</f>
        <v>0.18289768040140769</v>
      </c>
      <c r="O72" s="118">
        <f t="shared" si="53"/>
        <v>0.18289768040140769</v>
      </c>
      <c r="P72" s="118">
        <f t="shared" si="53"/>
        <v>0.18289768040140769</v>
      </c>
      <c r="Q72" s="118">
        <f t="shared" si="53"/>
        <v>0.18289768040140769</v>
      </c>
      <c r="R72" s="118">
        <f t="shared" si="53"/>
        <v>0.18289768040140769</v>
      </c>
      <c r="S72" s="118">
        <f t="shared" si="53"/>
        <v>0.18289768040140769</v>
      </c>
      <c r="T72" s="118">
        <f t="shared" si="53"/>
        <v>0.18289768040140769</v>
      </c>
      <c r="U72" s="118">
        <f t="shared" si="53"/>
        <v>0.18289768040140769</v>
      </c>
      <c r="V72" s="118">
        <f t="shared" si="53"/>
        <v>0.18289768040140769</v>
      </c>
      <c r="W72" s="118">
        <f t="shared" si="53"/>
        <v>0.18289768040140769</v>
      </c>
      <c r="X72" s="118">
        <f t="shared" si="53"/>
        <v>0.18289768040140769</v>
      </c>
      <c r="Y72" s="118">
        <f t="shared" si="53"/>
        <v>0.18289768040140769</v>
      </c>
      <c r="Z72" s="118">
        <f t="shared" si="53"/>
        <v>0.18289768040140769</v>
      </c>
      <c r="AA72" s="118">
        <f t="shared" si="53"/>
        <v>0.18289768040140769</v>
      </c>
      <c r="AB72" s="118">
        <f t="shared" si="53"/>
        <v>0.18289768040140769</v>
      </c>
      <c r="AC72" s="118">
        <f t="shared" si="53"/>
        <v>0.18289768040140769</v>
      </c>
      <c r="AD72" s="118">
        <f t="shared" ref="AD72:AG73" si="54">$E72</f>
        <v>0.18289768040140769</v>
      </c>
      <c r="AE72" s="118">
        <f t="shared" si="54"/>
        <v>0.18289768040140769</v>
      </c>
      <c r="AF72" s="118">
        <f t="shared" si="54"/>
        <v>0.18289768040140769</v>
      </c>
      <c r="AG72" s="118">
        <f t="shared" si="54"/>
        <v>0.18289768040140769</v>
      </c>
      <c r="AH72" s="35" t="s">
        <v>64</v>
      </c>
    </row>
    <row r="73" spans="2:34" s="49" customFormat="1" x14ac:dyDescent="0.25">
      <c r="C73" s="121"/>
      <c r="D73" s="91" t="s">
        <v>2</v>
      </c>
      <c r="E73" s="119">
        <f>$E$72*(1+$E$19)</f>
        <v>0.18838461081344993</v>
      </c>
      <c r="F73" s="35" t="s">
        <v>64</v>
      </c>
      <c r="G73" s="35"/>
      <c r="H73" s="118">
        <f t="shared" si="52"/>
        <v>0.18838461081344993</v>
      </c>
      <c r="I73" s="118">
        <f t="shared" si="52"/>
        <v>0.18838461081344993</v>
      </c>
      <c r="J73" s="118">
        <f t="shared" si="52"/>
        <v>0.18838461081344993</v>
      </c>
      <c r="K73" s="118">
        <f t="shared" si="52"/>
        <v>0.18838461081344993</v>
      </c>
      <c r="L73" s="118">
        <f t="shared" si="52"/>
        <v>0.18838461081344993</v>
      </c>
      <c r="M73" s="118">
        <f t="shared" si="52"/>
        <v>0.18838461081344993</v>
      </c>
      <c r="N73" s="118">
        <f t="shared" si="52"/>
        <v>0.18838461081344993</v>
      </c>
      <c r="O73" s="118">
        <f t="shared" si="52"/>
        <v>0.18838461081344993</v>
      </c>
      <c r="P73" s="118">
        <f t="shared" si="52"/>
        <v>0.18838461081344993</v>
      </c>
      <c r="Q73" s="118">
        <f t="shared" si="52"/>
        <v>0.18838461081344993</v>
      </c>
      <c r="R73" s="118">
        <f t="shared" si="52"/>
        <v>0.18838461081344993</v>
      </c>
      <c r="S73" s="118">
        <f t="shared" si="52"/>
        <v>0.18838461081344993</v>
      </c>
      <c r="T73" s="118">
        <f t="shared" si="52"/>
        <v>0.18838461081344993</v>
      </c>
      <c r="U73" s="118">
        <f t="shared" si="52"/>
        <v>0.18838461081344993</v>
      </c>
      <c r="V73" s="118">
        <f t="shared" si="52"/>
        <v>0.18838461081344993</v>
      </c>
      <c r="W73" s="118">
        <f t="shared" si="52"/>
        <v>0.18838461081344993</v>
      </c>
      <c r="X73" s="118">
        <f t="shared" si="53"/>
        <v>0.18838461081344993</v>
      </c>
      <c r="Y73" s="118">
        <f t="shared" si="53"/>
        <v>0.18838461081344993</v>
      </c>
      <c r="Z73" s="118">
        <f t="shared" si="53"/>
        <v>0.18838461081344993</v>
      </c>
      <c r="AA73" s="118">
        <f t="shared" si="53"/>
        <v>0.18838461081344993</v>
      </c>
      <c r="AB73" s="118">
        <f t="shared" si="53"/>
        <v>0.18838461081344993</v>
      </c>
      <c r="AC73" s="118">
        <f t="shared" si="53"/>
        <v>0.18838461081344993</v>
      </c>
      <c r="AD73" s="118">
        <f t="shared" si="54"/>
        <v>0.18838461081344993</v>
      </c>
      <c r="AE73" s="118">
        <f t="shared" si="54"/>
        <v>0.18838461081344993</v>
      </c>
      <c r="AF73" s="118">
        <f t="shared" si="54"/>
        <v>0.18838461081344993</v>
      </c>
      <c r="AG73" s="118">
        <f t="shared" si="54"/>
        <v>0.18838461081344993</v>
      </c>
      <c r="AH73" s="35" t="s">
        <v>64</v>
      </c>
    </row>
    <row r="74" spans="2:34" s="49" customFormat="1" x14ac:dyDescent="0.25">
      <c r="C74" s="4"/>
      <c r="D74" s="6"/>
      <c r="E74" s="35"/>
      <c r="F74" s="35"/>
      <c r="G74" s="35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51"/>
    </row>
    <row r="75" spans="2:34" s="49" customFormat="1" x14ac:dyDescent="0.25">
      <c r="C75" s="4"/>
      <c r="D75" s="6"/>
      <c r="E75" s="35"/>
      <c r="F75" s="35"/>
      <c r="G75" s="35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51"/>
    </row>
    <row r="76" spans="2:34" s="6" customFormat="1" ht="14.25" x14ac:dyDescent="0.2">
      <c r="B76" s="19">
        <v>4</v>
      </c>
      <c r="C76" s="19" t="s">
        <v>6</v>
      </c>
      <c r="D76" s="19"/>
      <c r="E76" s="19"/>
      <c r="F76" s="19"/>
      <c r="G76" s="19"/>
      <c r="H76" s="19"/>
      <c r="I76" s="20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2:34" s="49" customFormat="1" x14ac:dyDescent="0.25">
      <c r="C77" s="4"/>
      <c r="D77" s="6"/>
      <c r="E77" s="35"/>
      <c r="F77" s="35"/>
      <c r="G77" s="35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51"/>
    </row>
    <row r="78" spans="2:34" s="49" customFormat="1" x14ac:dyDescent="0.25">
      <c r="C78" s="4"/>
      <c r="D78" s="6"/>
      <c r="E78" s="35" t="s">
        <v>65</v>
      </c>
      <c r="F78" s="6"/>
      <c r="G78" s="6"/>
      <c r="H78" s="6" t="s">
        <v>170</v>
      </c>
      <c r="I78" s="6"/>
      <c r="J78" s="6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51"/>
    </row>
    <row r="79" spans="2:34" s="49" customFormat="1" x14ac:dyDescent="0.25">
      <c r="C79" s="6"/>
      <c r="D79" s="4"/>
      <c r="E79" s="111">
        <v>2020</v>
      </c>
      <c r="F79" s="50"/>
      <c r="G79" s="50"/>
      <c r="H79" s="112">
        <v>2020</v>
      </c>
      <c r="I79" s="112">
        <f>H79+1</f>
        <v>2021</v>
      </c>
      <c r="J79" s="112">
        <f t="shared" ref="J79" si="55">I79+1</f>
        <v>2022</v>
      </c>
      <c r="K79" s="112">
        <f t="shared" ref="K79" si="56">J79+1</f>
        <v>2023</v>
      </c>
      <c r="L79" s="112">
        <f t="shared" ref="L79" si="57">K79+1</f>
        <v>2024</v>
      </c>
      <c r="M79" s="112">
        <f t="shared" ref="M79" si="58">L79+1</f>
        <v>2025</v>
      </c>
      <c r="N79" s="112">
        <f>M79+1</f>
        <v>2026</v>
      </c>
      <c r="O79" s="112">
        <f t="shared" ref="O79" si="59">N79+1</f>
        <v>2027</v>
      </c>
      <c r="P79" s="112">
        <f t="shared" ref="P79" si="60">O79+1</f>
        <v>2028</v>
      </c>
      <c r="Q79" s="112">
        <f t="shared" ref="Q79" si="61">P79+1</f>
        <v>2029</v>
      </c>
      <c r="R79" s="112">
        <f>Q79+1</f>
        <v>2030</v>
      </c>
      <c r="S79" s="112">
        <f t="shared" ref="S79" si="62">R79+1</f>
        <v>2031</v>
      </c>
      <c r="T79" s="112">
        <f t="shared" ref="T79" si="63">S79+1</f>
        <v>2032</v>
      </c>
      <c r="U79" s="112">
        <f t="shared" ref="U79" si="64">T79+1</f>
        <v>2033</v>
      </c>
      <c r="V79" s="112">
        <f>U79+1</f>
        <v>2034</v>
      </c>
      <c r="W79" s="112">
        <f t="shared" ref="W79" si="65">V79+1</f>
        <v>2035</v>
      </c>
      <c r="X79" s="112">
        <f t="shared" ref="X79" si="66">W79+1</f>
        <v>2036</v>
      </c>
      <c r="Y79" s="112">
        <f t="shared" ref="Y79" si="67">X79+1</f>
        <v>2037</v>
      </c>
      <c r="Z79" s="112">
        <f t="shared" ref="Z79" si="68">Y79+1</f>
        <v>2038</v>
      </c>
      <c r="AA79" s="112">
        <f t="shared" ref="AA79" si="69">Z79+1</f>
        <v>2039</v>
      </c>
      <c r="AB79" s="112">
        <f t="shared" ref="AB79" si="70">AA79+1</f>
        <v>2040</v>
      </c>
      <c r="AC79" s="112">
        <f t="shared" ref="AC79" si="71">AB79+1</f>
        <v>2041</v>
      </c>
      <c r="AD79" s="112">
        <f t="shared" ref="AD79" si="72">AC79+1</f>
        <v>2042</v>
      </c>
      <c r="AE79" s="112">
        <f t="shared" ref="AE79" si="73">AD79+1</f>
        <v>2043</v>
      </c>
      <c r="AF79" s="112">
        <f t="shared" ref="AF79" si="74">AE79+1</f>
        <v>2044</v>
      </c>
      <c r="AG79" s="112">
        <f t="shared" ref="AG79" si="75">AF79+1</f>
        <v>2045</v>
      </c>
      <c r="AH79" s="51"/>
    </row>
    <row r="80" spans="2:34" s="49" customFormat="1" x14ac:dyDescent="0.25">
      <c r="C80" s="91" t="s">
        <v>22</v>
      </c>
      <c r="D80" s="91" t="s">
        <v>129</v>
      </c>
      <c r="E80" s="119">
        <f>$E$82*(1+$E$8)</f>
        <v>1.6580451983692675E-2</v>
      </c>
      <c r="F80" s="35" t="s">
        <v>64</v>
      </c>
      <c r="G80" s="35"/>
      <c r="H80" s="118">
        <f>$E80</f>
        <v>1.6580451983692675E-2</v>
      </c>
      <c r="I80" s="118">
        <f t="shared" ref="I80:AG90" si="76">$E80</f>
        <v>1.6580451983692675E-2</v>
      </c>
      <c r="J80" s="118">
        <f t="shared" si="76"/>
        <v>1.6580451983692675E-2</v>
      </c>
      <c r="K80" s="118">
        <f t="shared" si="76"/>
        <v>1.6580451983692675E-2</v>
      </c>
      <c r="L80" s="118">
        <f t="shared" si="76"/>
        <v>1.6580451983692675E-2</v>
      </c>
      <c r="M80" s="118">
        <f t="shared" si="76"/>
        <v>1.6580451983692675E-2</v>
      </c>
      <c r="N80" s="118">
        <f t="shared" si="76"/>
        <v>1.6580451983692675E-2</v>
      </c>
      <c r="O80" s="118">
        <f t="shared" si="76"/>
        <v>1.6580451983692675E-2</v>
      </c>
      <c r="P80" s="118">
        <f t="shared" si="76"/>
        <v>1.6580451983692675E-2</v>
      </c>
      <c r="Q80" s="118">
        <f t="shared" si="76"/>
        <v>1.6580451983692675E-2</v>
      </c>
      <c r="R80" s="118">
        <f t="shared" si="76"/>
        <v>1.6580451983692675E-2</v>
      </c>
      <c r="S80" s="118">
        <f t="shared" si="76"/>
        <v>1.6580451983692675E-2</v>
      </c>
      <c r="T80" s="118">
        <f t="shared" si="76"/>
        <v>1.6580451983692675E-2</v>
      </c>
      <c r="U80" s="118">
        <f t="shared" si="76"/>
        <v>1.6580451983692675E-2</v>
      </c>
      <c r="V80" s="118">
        <f t="shared" si="76"/>
        <v>1.6580451983692675E-2</v>
      </c>
      <c r="W80" s="118">
        <f t="shared" si="76"/>
        <v>1.6580451983692675E-2</v>
      </c>
      <c r="X80" s="118">
        <f t="shared" si="76"/>
        <v>1.6580451983692675E-2</v>
      </c>
      <c r="Y80" s="118">
        <f t="shared" si="76"/>
        <v>1.6580451983692675E-2</v>
      </c>
      <c r="Z80" s="118">
        <f t="shared" si="76"/>
        <v>1.6580451983692675E-2</v>
      </c>
      <c r="AA80" s="118">
        <f t="shared" si="76"/>
        <v>1.6580451983692675E-2</v>
      </c>
      <c r="AB80" s="118">
        <f t="shared" si="76"/>
        <v>1.6580451983692675E-2</v>
      </c>
      <c r="AC80" s="118">
        <f t="shared" si="76"/>
        <v>1.6580451983692675E-2</v>
      </c>
      <c r="AD80" s="118">
        <f t="shared" si="76"/>
        <v>1.6580451983692675E-2</v>
      </c>
      <c r="AE80" s="118">
        <f t="shared" si="76"/>
        <v>1.6580451983692675E-2</v>
      </c>
      <c r="AF80" s="118">
        <f t="shared" si="76"/>
        <v>1.6580451983692675E-2</v>
      </c>
      <c r="AG80" s="118">
        <f t="shared" si="76"/>
        <v>1.6580451983692675E-2</v>
      </c>
      <c r="AH80" s="35" t="s">
        <v>64</v>
      </c>
    </row>
    <row r="81" spans="2:34" s="49" customFormat="1" x14ac:dyDescent="0.25">
      <c r="C81" s="91"/>
      <c r="D81" s="91" t="s">
        <v>130</v>
      </c>
      <c r="E81" s="119">
        <f>$E$82*(1+$E$9)</f>
        <v>2.0879087683168551E-2</v>
      </c>
      <c r="F81" s="35" t="s">
        <v>64</v>
      </c>
      <c r="G81" s="35"/>
      <c r="H81" s="118">
        <f t="shared" ref="H81:W91" si="77">$E81</f>
        <v>2.0879087683168551E-2</v>
      </c>
      <c r="I81" s="118">
        <f t="shared" si="76"/>
        <v>2.0879087683168551E-2</v>
      </c>
      <c r="J81" s="118">
        <f t="shared" si="76"/>
        <v>2.0879087683168551E-2</v>
      </c>
      <c r="K81" s="118">
        <f t="shared" si="76"/>
        <v>2.0879087683168551E-2</v>
      </c>
      <c r="L81" s="118">
        <f t="shared" si="76"/>
        <v>2.0879087683168551E-2</v>
      </c>
      <c r="M81" s="118">
        <f t="shared" si="76"/>
        <v>2.0879087683168551E-2</v>
      </c>
      <c r="N81" s="118">
        <f t="shared" si="76"/>
        <v>2.0879087683168551E-2</v>
      </c>
      <c r="O81" s="118">
        <f t="shared" si="76"/>
        <v>2.0879087683168551E-2</v>
      </c>
      <c r="P81" s="118">
        <f t="shared" si="76"/>
        <v>2.0879087683168551E-2</v>
      </c>
      <c r="Q81" s="118">
        <f t="shared" si="76"/>
        <v>2.0879087683168551E-2</v>
      </c>
      <c r="R81" s="118">
        <f t="shared" si="76"/>
        <v>2.0879087683168551E-2</v>
      </c>
      <c r="S81" s="118">
        <f t="shared" si="76"/>
        <v>2.0879087683168551E-2</v>
      </c>
      <c r="T81" s="118">
        <f t="shared" si="76"/>
        <v>2.0879087683168551E-2</v>
      </c>
      <c r="U81" s="118">
        <f t="shared" si="76"/>
        <v>2.0879087683168551E-2</v>
      </c>
      <c r="V81" s="118">
        <f t="shared" si="76"/>
        <v>2.0879087683168551E-2</v>
      </c>
      <c r="W81" s="118">
        <f t="shared" si="76"/>
        <v>2.0879087683168551E-2</v>
      </c>
      <c r="X81" s="118">
        <f t="shared" si="76"/>
        <v>2.0879087683168551E-2</v>
      </c>
      <c r="Y81" s="118">
        <f t="shared" si="76"/>
        <v>2.0879087683168551E-2</v>
      </c>
      <c r="Z81" s="118">
        <f t="shared" si="76"/>
        <v>2.0879087683168551E-2</v>
      </c>
      <c r="AA81" s="118">
        <f t="shared" si="76"/>
        <v>2.0879087683168551E-2</v>
      </c>
      <c r="AB81" s="118">
        <f t="shared" si="76"/>
        <v>2.0879087683168551E-2</v>
      </c>
      <c r="AC81" s="118">
        <f t="shared" si="76"/>
        <v>2.0879087683168551E-2</v>
      </c>
      <c r="AD81" s="118">
        <f t="shared" si="76"/>
        <v>2.0879087683168551E-2</v>
      </c>
      <c r="AE81" s="118">
        <f t="shared" si="76"/>
        <v>2.0879087683168551E-2</v>
      </c>
      <c r="AF81" s="118">
        <f t="shared" si="76"/>
        <v>2.0879087683168551E-2</v>
      </c>
      <c r="AG81" s="118">
        <f t="shared" si="76"/>
        <v>2.0879087683168551E-2</v>
      </c>
      <c r="AH81" s="35" t="s">
        <v>64</v>
      </c>
    </row>
    <row r="82" spans="2:34" s="49" customFormat="1" x14ac:dyDescent="0.25">
      <c r="C82" s="91"/>
      <c r="D82" s="123" t="s">
        <v>1</v>
      </c>
      <c r="E82" s="124">
        <v>3.0704540710541989E-2</v>
      </c>
      <c r="F82" s="35" t="s">
        <v>64</v>
      </c>
      <c r="G82" s="35"/>
      <c r="H82" s="118">
        <f t="shared" si="77"/>
        <v>3.0704540710541989E-2</v>
      </c>
      <c r="I82" s="118">
        <f t="shared" si="76"/>
        <v>3.0704540710541989E-2</v>
      </c>
      <c r="J82" s="118">
        <f t="shared" si="76"/>
        <v>3.0704540710541989E-2</v>
      </c>
      <c r="K82" s="118">
        <f t="shared" si="76"/>
        <v>3.0704540710541989E-2</v>
      </c>
      <c r="L82" s="118">
        <f t="shared" si="76"/>
        <v>3.0704540710541989E-2</v>
      </c>
      <c r="M82" s="118">
        <f t="shared" si="76"/>
        <v>3.0704540710541989E-2</v>
      </c>
      <c r="N82" s="118">
        <f t="shared" si="76"/>
        <v>3.0704540710541989E-2</v>
      </c>
      <c r="O82" s="118">
        <f t="shared" si="76"/>
        <v>3.0704540710541989E-2</v>
      </c>
      <c r="P82" s="118">
        <f t="shared" si="76"/>
        <v>3.0704540710541989E-2</v>
      </c>
      <c r="Q82" s="118">
        <f t="shared" si="76"/>
        <v>3.0704540710541989E-2</v>
      </c>
      <c r="R82" s="118">
        <f t="shared" si="76"/>
        <v>3.0704540710541989E-2</v>
      </c>
      <c r="S82" s="118">
        <f t="shared" si="76"/>
        <v>3.0704540710541989E-2</v>
      </c>
      <c r="T82" s="118">
        <f t="shared" si="76"/>
        <v>3.0704540710541989E-2</v>
      </c>
      <c r="U82" s="118">
        <f t="shared" si="76"/>
        <v>3.0704540710541989E-2</v>
      </c>
      <c r="V82" s="118">
        <f t="shared" si="76"/>
        <v>3.0704540710541989E-2</v>
      </c>
      <c r="W82" s="118">
        <f t="shared" si="76"/>
        <v>3.0704540710541989E-2</v>
      </c>
      <c r="X82" s="118">
        <f t="shared" si="76"/>
        <v>3.0704540710541989E-2</v>
      </c>
      <c r="Y82" s="118">
        <f t="shared" si="76"/>
        <v>3.0704540710541989E-2</v>
      </c>
      <c r="Z82" s="118">
        <f t="shared" si="76"/>
        <v>3.0704540710541989E-2</v>
      </c>
      <c r="AA82" s="118">
        <f t="shared" si="76"/>
        <v>3.0704540710541989E-2</v>
      </c>
      <c r="AB82" s="118">
        <f t="shared" si="76"/>
        <v>3.0704540710541989E-2</v>
      </c>
      <c r="AC82" s="118">
        <f t="shared" si="76"/>
        <v>3.0704540710541989E-2</v>
      </c>
      <c r="AD82" s="118">
        <f t="shared" si="76"/>
        <v>3.0704540710541989E-2</v>
      </c>
      <c r="AE82" s="118">
        <f t="shared" si="76"/>
        <v>3.0704540710541989E-2</v>
      </c>
      <c r="AF82" s="118">
        <f t="shared" si="76"/>
        <v>3.0704540710541989E-2</v>
      </c>
      <c r="AG82" s="118">
        <f t="shared" si="76"/>
        <v>3.0704540710541989E-2</v>
      </c>
      <c r="AH82" s="35" t="s">
        <v>64</v>
      </c>
    </row>
    <row r="83" spans="2:34" s="49" customFormat="1" x14ac:dyDescent="0.25">
      <c r="C83" s="91"/>
      <c r="D83" s="91" t="s">
        <v>2</v>
      </c>
      <c r="E83" s="119">
        <f>$E$82*(1+$E$11)</f>
        <v>3.1932722338963666E-2</v>
      </c>
      <c r="F83" s="35" t="s">
        <v>64</v>
      </c>
      <c r="G83" s="35"/>
      <c r="H83" s="118">
        <f t="shared" si="77"/>
        <v>3.1932722338963666E-2</v>
      </c>
      <c r="I83" s="118">
        <f t="shared" si="76"/>
        <v>3.1932722338963666E-2</v>
      </c>
      <c r="J83" s="118">
        <f t="shared" si="76"/>
        <v>3.1932722338963666E-2</v>
      </c>
      <c r="K83" s="118">
        <f t="shared" si="76"/>
        <v>3.1932722338963666E-2</v>
      </c>
      <c r="L83" s="118">
        <f t="shared" si="76"/>
        <v>3.1932722338963666E-2</v>
      </c>
      <c r="M83" s="118">
        <f t="shared" si="76"/>
        <v>3.1932722338963666E-2</v>
      </c>
      <c r="N83" s="118">
        <f t="shared" si="76"/>
        <v>3.1932722338963666E-2</v>
      </c>
      <c r="O83" s="118">
        <f t="shared" si="76"/>
        <v>3.1932722338963666E-2</v>
      </c>
      <c r="P83" s="118">
        <f t="shared" si="76"/>
        <v>3.1932722338963666E-2</v>
      </c>
      <c r="Q83" s="118">
        <f t="shared" si="76"/>
        <v>3.1932722338963666E-2</v>
      </c>
      <c r="R83" s="118">
        <f t="shared" si="76"/>
        <v>3.1932722338963666E-2</v>
      </c>
      <c r="S83" s="118">
        <f t="shared" si="76"/>
        <v>3.1932722338963666E-2</v>
      </c>
      <c r="T83" s="118">
        <f t="shared" si="76"/>
        <v>3.1932722338963666E-2</v>
      </c>
      <c r="U83" s="118">
        <f t="shared" si="76"/>
        <v>3.1932722338963666E-2</v>
      </c>
      <c r="V83" s="118">
        <f t="shared" si="76"/>
        <v>3.1932722338963666E-2</v>
      </c>
      <c r="W83" s="118">
        <f t="shared" si="76"/>
        <v>3.1932722338963666E-2</v>
      </c>
      <c r="X83" s="118">
        <f t="shared" si="76"/>
        <v>3.1932722338963666E-2</v>
      </c>
      <c r="Y83" s="118">
        <f t="shared" si="76"/>
        <v>3.1932722338963666E-2</v>
      </c>
      <c r="Z83" s="118">
        <f t="shared" si="76"/>
        <v>3.1932722338963666E-2</v>
      </c>
      <c r="AA83" s="118">
        <f t="shared" si="76"/>
        <v>3.1932722338963666E-2</v>
      </c>
      <c r="AB83" s="118">
        <f t="shared" si="76"/>
        <v>3.1932722338963666E-2</v>
      </c>
      <c r="AC83" s="118">
        <f t="shared" si="76"/>
        <v>3.1932722338963666E-2</v>
      </c>
      <c r="AD83" s="118">
        <f t="shared" si="76"/>
        <v>3.1932722338963666E-2</v>
      </c>
      <c r="AE83" s="118">
        <f t="shared" si="76"/>
        <v>3.1932722338963666E-2</v>
      </c>
      <c r="AF83" s="118">
        <f t="shared" si="76"/>
        <v>3.1932722338963666E-2</v>
      </c>
      <c r="AG83" s="118">
        <f t="shared" si="76"/>
        <v>3.1932722338963666E-2</v>
      </c>
      <c r="AH83" s="35" t="s">
        <v>64</v>
      </c>
    </row>
    <row r="84" spans="2:34" s="49" customFormat="1" x14ac:dyDescent="0.25">
      <c r="C84" s="91" t="s">
        <v>35</v>
      </c>
      <c r="D84" s="91" t="s">
        <v>129</v>
      </c>
      <c r="E84" s="119">
        <f>$E$86*(1+$E$12)</f>
        <v>2.4870677975539011E-2</v>
      </c>
      <c r="F84" s="35" t="s">
        <v>64</v>
      </c>
      <c r="G84" s="35"/>
      <c r="H84" s="118">
        <f t="shared" si="77"/>
        <v>2.4870677975539011E-2</v>
      </c>
      <c r="I84" s="118">
        <f t="shared" si="76"/>
        <v>2.4870677975539011E-2</v>
      </c>
      <c r="J84" s="118">
        <f t="shared" si="76"/>
        <v>2.4870677975539011E-2</v>
      </c>
      <c r="K84" s="118">
        <f t="shared" si="76"/>
        <v>2.4870677975539011E-2</v>
      </c>
      <c r="L84" s="118">
        <f t="shared" si="76"/>
        <v>2.4870677975539011E-2</v>
      </c>
      <c r="M84" s="118">
        <f t="shared" si="76"/>
        <v>2.4870677975539011E-2</v>
      </c>
      <c r="N84" s="118">
        <f t="shared" si="76"/>
        <v>2.4870677975539011E-2</v>
      </c>
      <c r="O84" s="118">
        <f t="shared" si="76"/>
        <v>2.4870677975539011E-2</v>
      </c>
      <c r="P84" s="118">
        <f t="shared" si="76"/>
        <v>2.4870677975539011E-2</v>
      </c>
      <c r="Q84" s="118">
        <f t="shared" si="76"/>
        <v>2.4870677975539011E-2</v>
      </c>
      <c r="R84" s="118">
        <f t="shared" si="76"/>
        <v>2.4870677975539011E-2</v>
      </c>
      <c r="S84" s="118">
        <f t="shared" si="76"/>
        <v>2.4870677975539011E-2</v>
      </c>
      <c r="T84" s="118">
        <f t="shared" si="76"/>
        <v>2.4870677975539011E-2</v>
      </c>
      <c r="U84" s="118">
        <f t="shared" si="76"/>
        <v>2.4870677975539011E-2</v>
      </c>
      <c r="V84" s="118">
        <f t="shared" si="76"/>
        <v>2.4870677975539011E-2</v>
      </c>
      <c r="W84" s="118">
        <f t="shared" si="76"/>
        <v>2.4870677975539011E-2</v>
      </c>
      <c r="X84" s="118">
        <f t="shared" si="76"/>
        <v>2.4870677975539011E-2</v>
      </c>
      <c r="Y84" s="118">
        <f t="shared" si="76"/>
        <v>2.4870677975539011E-2</v>
      </c>
      <c r="Z84" s="118">
        <f t="shared" si="76"/>
        <v>2.4870677975539011E-2</v>
      </c>
      <c r="AA84" s="118">
        <f t="shared" si="76"/>
        <v>2.4870677975539011E-2</v>
      </c>
      <c r="AB84" s="118">
        <f t="shared" si="76"/>
        <v>2.4870677975539011E-2</v>
      </c>
      <c r="AC84" s="118">
        <f t="shared" si="76"/>
        <v>2.4870677975539011E-2</v>
      </c>
      <c r="AD84" s="118">
        <f t="shared" si="76"/>
        <v>2.4870677975539011E-2</v>
      </c>
      <c r="AE84" s="118">
        <f t="shared" si="76"/>
        <v>2.4870677975539011E-2</v>
      </c>
      <c r="AF84" s="118">
        <f t="shared" si="76"/>
        <v>2.4870677975539011E-2</v>
      </c>
      <c r="AG84" s="118">
        <f t="shared" si="76"/>
        <v>2.4870677975539011E-2</v>
      </c>
      <c r="AH84" s="35" t="s">
        <v>64</v>
      </c>
    </row>
    <row r="85" spans="2:34" s="49" customFormat="1" x14ac:dyDescent="0.25">
      <c r="C85" s="91"/>
      <c r="D85" s="91" t="s">
        <v>130</v>
      </c>
      <c r="E85" s="119">
        <f>$E$86*(1+$E$13)</f>
        <v>3.1318631524752824E-2</v>
      </c>
      <c r="F85" s="35" t="s">
        <v>64</v>
      </c>
      <c r="G85" s="35"/>
      <c r="H85" s="118">
        <f t="shared" si="77"/>
        <v>3.1318631524752824E-2</v>
      </c>
      <c r="I85" s="118">
        <f t="shared" si="76"/>
        <v>3.1318631524752824E-2</v>
      </c>
      <c r="J85" s="118">
        <f t="shared" si="76"/>
        <v>3.1318631524752824E-2</v>
      </c>
      <c r="K85" s="118">
        <f t="shared" si="76"/>
        <v>3.1318631524752824E-2</v>
      </c>
      <c r="L85" s="118">
        <f t="shared" si="76"/>
        <v>3.1318631524752824E-2</v>
      </c>
      <c r="M85" s="118">
        <f t="shared" si="76"/>
        <v>3.1318631524752824E-2</v>
      </c>
      <c r="N85" s="118">
        <f t="shared" si="76"/>
        <v>3.1318631524752824E-2</v>
      </c>
      <c r="O85" s="118">
        <f t="shared" si="76"/>
        <v>3.1318631524752824E-2</v>
      </c>
      <c r="P85" s="118">
        <f t="shared" si="76"/>
        <v>3.1318631524752824E-2</v>
      </c>
      <c r="Q85" s="118">
        <f t="shared" si="76"/>
        <v>3.1318631524752824E-2</v>
      </c>
      <c r="R85" s="118">
        <f t="shared" si="76"/>
        <v>3.1318631524752824E-2</v>
      </c>
      <c r="S85" s="118">
        <f t="shared" si="76"/>
        <v>3.1318631524752824E-2</v>
      </c>
      <c r="T85" s="118">
        <f t="shared" si="76"/>
        <v>3.1318631524752824E-2</v>
      </c>
      <c r="U85" s="118">
        <f t="shared" si="76"/>
        <v>3.1318631524752824E-2</v>
      </c>
      <c r="V85" s="118">
        <f t="shared" si="76"/>
        <v>3.1318631524752824E-2</v>
      </c>
      <c r="W85" s="118">
        <f t="shared" si="76"/>
        <v>3.1318631524752824E-2</v>
      </c>
      <c r="X85" s="118">
        <f t="shared" si="76"/>
        <v>3.1318631524752824E-2</v>
      </c>
      <c r="Y85" s="118">
        <f t="shared" si="76"/>
        <v>3.1318631524752824E-2</v>
      </c>
      <c r="Z85" s="118">
        <f t="shared" si="76"/>
        <v>3.1318631524752824E-2</v>
      </c>
      <c r="AA85" s="118">
        <f t="shared" si="76"/>
        <v>3.1318631524752824E-2</v>
      </c>
      <c r="AB85" s="118">
        <f t="shared" si="76"/>
        <v>3.1318631524752824E-2</v>
      </c>
      <c r="AC85" s="118">
        <f t="shared" si="76"/>
        <v>3.1318631524752824E-2</v>
      </c>
      <c r="AD85" s="118">
        <f t="shared" si="76"/>
        <v>3.1318631524752824E-2</v>
      </c>
      <c r="AE85" s="118">
        <f t="shared" si="76"/>
        <v>3.1318631524752824E-2</v>
      </c>
      <c r="AF85" s="118">
        <f t="shared" si="76"/>
        <v>3.1318631524752824E-2</v>
      </c>
      <c r="AG85" s="118">
        <f t="shared" si="76"/>
        <v>3.1318631524752824E-2</v>
      </c>
      <c r="AH85" s="35" t="s">
        <v>64</v>
      </c>
    </row>
    <row r="86" spans="2:34" s="49" customFormat="1" x14ac:dyDescent="0.25">
      <c r="C86" s="91"/>
      <c r="D86" s="123" t="s">
        <v>1</v>
      </c>
      <c r="E86" s="124">
        <v>4.6056811065812983E-2</v>
      </c>
      <c r="F86" s="35" t="s">
        <v>64</v>
      </c>
      <c r="G86" s="35"/>
      <c r="H86" s="118">
        <f t="shared" si="77"/>
        <v>4.6056811065812983E-2</v>
      </c>
      <c r="I86" s="118">
        <f t="shared" si="76"/>
        <v>4.6056811065812983E-2</v>
      </c>
      <c r="J86" s="118">
        <f t="shared" si="76"/>
        <v>4.6056811065812983E-2</v>
      </c>
      <c r="K86" s="118">
        <f t="shared" si="76"/>
        <v>4.6056811065812983E-2</v>
      </c>
      <c r="L86" s="118">
        <f t="shared" si="76"/>
        <v>4.6056811065812983E-2</v>
      </c>
      <c r="M86" s="118">
        <f t="shared" si="76"/>
        <v>4.6056811065812983E-2</v>
      </c>
      <c r="N86" s="118">
        <f t="shared" si="76"/>
        <v>4.6056811065812983E-2</v>
      </c>
      <c r="O86" s="118">
        <f t="shared" si="76"/>
        <v>4.6056811065812983E-2</v>
      </c>
      <c r="P86" s="118">
        <f t="shared" si="76"/>
        <v>4.6056811065812983E-2</v>
      </c>
      <c r="Q86" s="118">
        <f t="shared" si="76"/>
        <v>4.6056811065812983E-2</v>
      </c>
      <c r="R86" s="118">
        <f t="shared" si="76"/>
        <v>4.6056811065812983E-2</v>
      </c>
      <c r="S86" s="118">
        <f t="shared" si="76"/>
        <v>4.6056811065812983E-2</v>
      </c>
      <c r="T86" s="118">
        <f t="shared" si="76"/>
        <v>4.6056811065812983E-2</v>
      </c>
      <c r="U86" s="118">
        <f t="shared" si="76"/>
        <v>4.6056811065812983E-2</v>
      </c>
      <c r="V86" s="118">
        <f t="shared" si="76"/>
        <v>4.6056811065812983E-2</v>
      </c>
      <c r="W86" s="118">
        <f t="shared" si="76"/>
        <v>4.6056811065812983E-2</v>
      </c>
      <c r="X86" s="118">
        <f t="shared" si="76"/>
        <v>4.6056811065812983E-2</v>
      </c>
      <c r="Y86" s="118">
        <f t="shared" si="76"/>
        <v>4.6056811065812983E-2</v>
      </c>
      <c r="Z86" s="118">
        <f t="shared" si="76"/>
        <v>4.6056811065812983E-2</v>
      </c>
      <c r="AA86" s="118">
        <f t="shared" si="76"/>
        <v>4.6056811065812983E-2</v>
      </c>
      <c r="AB86" s="118">
        <f t="shared" si="76"/>
        <v>4.6056811065812983E-2</v>
      </c>
      <c r="AC86" s="118">
        <f t="shared" si="76"/>
        <v>4.6056811065812983E-2</v>
      </c>
      <c r="AD86" s="118">
        <f t="shared" si="76"/>
        <v>4.6056811065812983E-2</v>
      </c>
      <c r="AE86" s="118">
        <f t="shared" si="76"/>
        <v>4.6056811065812983E-2</v>
      </c>
      <c r="AF86" s="118">
        <f t="shared" si="76"/>
        <v>4.6056811065812983E-2</v>
      </c>
      <c r="AG86" s="118">
        <f t="shared" si="76"/>
        <v>4.6056811065812983E-2</v>
      </c>
      <c r="AH86" s="35" t="s">
        <v>64</v>
      </c>
    </row>
    <row r="87" spans="2:34" s="49" customFormat="1" x14ac:dyDescent="0.25">
      <c r="C87" s="91"/>
      <c r="D87" s="91" t="s">
        <v>2</v>
      </c>
      <c r="E87" s="119">
        <f>$E$86*(1+$E$15)</f>
        <v>4.7438515397787373E-2</v>
      </c>
      <c r="F87" s="35" t="s">
        <v>64</v>
      </c>
      <c r="G87" s="35"/>
      <c r="H87" s="118">
        <f t="shared" si="77"/>
        <v>4.7438515397787373E-2</v>
      </c>
      <c r="I87" s="118">
        <f t="shared" si="76"/>
        <v>4.7438515397787373E-2</v>
      </c>
      <c r="J87" s="118">
        <f t="shared" si="76"/>
        <v>4.7438515397787373E-2</v>
      </c>
      <c r="K87" s="118">
        <f t="shared" si="76"/>
        <v>4.7438515397787373E-2</v>
      </c>
      <c r="L87" s="118">
        <f t="shared" si="76"/>
        <v>4.7438515397787373E-2</v>
      </c>
      <c r="M87" s="118">
        <f t="shared" si="76"/>
        <v>4.7438515397787373E-2</v>
      </c>
      <c r="N87" s="118">
        <f t="shared" si="76"/>
        <v>4.7438515397787373E-2</v>
      </c>
      <c r="O87" s="118">
        <f t="shared" si="76"/>
        <v>4.7438515397787373E-2</v>
      </c>
      <c r="P87" s="118">
        <f t="shared" si="76"/>
        <v>4.7438515397787373E-2</v>
      </c>
      <c r="Q87" s="118">
        <f t="shared" si="76"/>
        <v>4.7438515397787373E-2</v>
      </c>
      <c r="R87" s="118">
        <f t="shared" si="76"/>
        <v>4.7438515397787373E-2</v>
      </c>
      <c r="S87" s="118">
        <f t="shared" si="76"/>
        <v>4.7438515397787373E-2</v>
      </c>
      <c r="T87" s="118">
        <f t="shared" si="76"/>
        <v>4.7438515397787373E-2</v>
      </c>
      <c r="U87" s="118">
        <f t="shared" si="76"/>
        <v>4.7438515397787373E-2</v>
      </c>
      <c r="V87" s="118">
        <f t="shared" si="76"/>
        <v>4.7438515397787373E-2</v>
      </c>
      <c r="W87" s="118">
        <f t="shared" si="76"/>
        <v>4.7438515397787373E-2</v>
      </c>
      <c r="X87" s="118">
        <f t="shared" si="76"/>
        <v>4.7438515397787373E-2</v>
      </c>
      <c r="Y87" s="118">
        <f t="shared" si="76"/>
        <v>4.7438515397787373E-2</v>
      </c>
      <c r="Z87" s="118">
        <f t="shared" si="76"/>
        <v>4.7438515397787373E-2</v>
      </c>
      <c r="AA87" s="118">
        <f t="shared" si="76"/>
        <v>4.7438515397787373E-2</v>
      </c>
      <c r="AB87" s="118">
        <f t="shared" si="76"/>
        <v>4.7438515397787373E-2</v>
      </c>
      <c r="AC87" s="118">
        <f t="shared" si="76"/>
        <v>4.7438515397787373E-2</v>
      </c>
      <c r="AD87" s="118">
        <f t="shared" si="76"/>
        <v>4.7438515397787373E-2</v>
      </c>
      <c r="AE87" s="118">
        <f t="shared" si="76"/>
        <v>4.7438515397787373E-2</v>
      </c>
      <c r="AF87" s="118">
        <f t="shared" si="76"/>
        <v>4.7438515397787373E-2</v>
      </c>
      <c r="AG87" s="118">
        <f t="shared" si="76"/>
        <v>4.7438515397787373E-2</v>
      </c>
      <c r="AH87" s="35" t="s">
        <v>64</v>
      </c>
    </row>
    <row r="88" spans="2:34" s="49" customFormat="1" x14ac:dyDescent="0.25">
      <c r="C88" s="91" t="s">
        <v>36</v>
      </c>
      <c r="D88" s="91" t="s">
        <v>129</v>
      </c>
      <c r="E88" s="119">
        <f>$E$90*(1+$E$16)</f>
        <v>7.4059352193827269E-2</v>
      </c>
      <c r="F88" s="35" t="s">
        <v>64</v>
      </c>
      <c r="G88" s="35"/>
      <c r="H88" s="118">
        <f t="shared" si="77"/>
        <v>7.4059352193827269E-2</v>
      </c>
      <c r="I88" s="118">
        <f t="shared" si="76"/>
        <v>7.4059352193827269E-2</v>
      </c>
      <c r="J88" s="118">
        <f t="shared" si="76"/>
        <v>7.4059352193827269E-2</v>
      </c>
      <c r="K88" s="118">
        <f t="shared" si="76"/>
        <v>7.4059352193827269E-2</v>
      </c>
      <c r="L88" s="118">
        <f t="shared" si="76"/>
        <v>7.4059352193827269E-2</v>
      </c>
      <c r="M88" s="118">
        <f t="shared" si="76"/>
        <v>7.4059352193827269E-2</v>
      </c>
      <c r="N88" s="118">
        <f t="shared" si="76"/>
        <v>7.4059352193827269E-2</v>
      </c>
      <c r="O88" s="118">
        <f t="shared" si="76"/>
        <v>7.4059352193827269E-2</v>
      </c>
      <c r="P88" s="118">
        <f t="shared" si="76"/>
        <v>7.4059352193827269E-2</v>
      </c>
      <c r="Q88" s="118">
        <f t="shared" si="76"/>
        <v>7.4059352193827269E-2</v>
      </c>
      <c r="R88" s="118">
        <f t="shared" si="76"/>
        <v>7.4059352193827269E-2</v>
      </c>
      <c r="S88" s="118">
        <f t="shared" si="76"/>
        <v>7.4059352193827269E-2</v>
      </c>
      <c r="T88" s="118">
        <f t="shared" si="76"/>
        <v>7.4059352193827269E-2</v>
      </c>
      <c r="U88" s="118">
        <f t="shared" si="76"/>
        <v>7.4059352193827269E-2</v>
      </c>
      <c r="V88" s="118">
        <f t="shared" si="76"/>
        <v>7.4059352193827269E-2</v>
      </c>
      <c r="W88" s="118">
        <f t="shared" si="76"/>
        <v>7.4059352193827269E-2</v>
      </c>
      <c r="X88" s="118">
        <f t="shared" si="76"/>
        <v>7.4059352193827269E-2</v>
      </c>
      <c r="Y88" s="118">
        <f t="shared" si="76"/>
        <v>7.4059352193827269E-2</v>
      </c>
      <c r="Z88" s="118">
        <f t="shared" si="76"/>
        <v>7.4059352193827269E-2</v>
      </c>
      <c r="AA88" s="118">
        <f t="shared" si="76"/>
        <v>7.4059352193827269E-2</v>
      </c>
      <c r="AB88" s="118">
        <f t="shared" si="76"/>
        <v>7.4059352193827269E-2</v>
      </c>
      <c r="AC88" s="118">
        <f t="shared" si="76"/>
        <v>7.4059352193827269E-2</v>
      </c>
      <c r="AD88" s="118">
        <f t="shared" si="76"/>
        <v>7.4059352193827269E-2</v>
      </c>
      <c r="AE88" s="118">
        <f t="shared" si="76"/>
        <v>7.4059352193827269E-2</v>
      </c>
      <c r="AF88" s="118">
        <f t="shared" si="76"/>
        <v>7.4059352193827269E-2</v>
      </c>
      <c r="AG88" s="118">
        <f t="shared" si="76"/>
        <v>7.4059352193827269E-2</v>
      </c>
      <c r="AH88" s="35" t="s">
        <v>64</v>
      </c>
    </row>
    <row r="89" spans="2:34" s="49" customFormat="1" x14ac:dyDescent="0.25">
      <c r="C89" s="91"/>
      <c r="D89" s="91" t="s">
        <v>130</v>
      </c>
      <c r="E89" s="119">
        <f>$E$90*(1+$E$17)</f>
        <v>7.7375442590565807E-2</v>
      </c>
      <c r="F89" s="35" t="s">
        <v>64</v>
      </c>
      <c r="G89" s="35"/>
      <c r="H89" s="118">
        <f t="shared" si="77"/>
        <v>7.7375442590565807E-2</v>
      </c>
      <c r="I89" s="118">
        <f t="shared" si="76"/>
        <v>7.7375442590565807E-2</v>
      </c>
      <c r="J89" s="118">
        <f t="shared" si="76"/>
        <v>7.7375442590565807E-2</v>
      </c>
      <c r="K89" s="118">
        <f t="shared" si="76"/>
        <v>7.7375442590565807E-2</v>
      </c>
      <c r="L89" s="118">
        <f t="shared" si="76"/>
        <v>7.7375442590565807E-2</v>
      </c>
      <c r="M89" s="118">
        <f t="shared" si="76"/>
        <v>7.7375442590565807E-2</v>
      </c>
      <c r="N89" s="118">
        <f t="shared" si="76"/>
        <v>7.7375442590565807E-2</v>
      </c>
      <c r="O89" s="118">
        <f t="shared" si="76"/>
        <v>7.7375442590565807E-2</v>
      </c>
      <c r="P89" s="118">
        <f t="shared" si="76"/>
        <v>7.7375442590565807E-2</v>
      </c>
      <c r="Q89" s="118">
        <f t="shared" si="76"/>
        <v>7.7375442590565807E-2</v>
      </c>
      <c r="R89" s="118">
        <f t="shared" si="76"/>
        <v>7.7375442590565807E-2</v>
      </c>
      <c r="S89" s="118">
        <f t="shared" si="76"/>
        <v>7.7375442590565807E-2</v>
      </c>
      <c r="T89" s="118">
        <f t="shared" si="76"/>
        <v>7.7375442590565807E-2</v>
      </c>
      <c r="U89" s="118">
        <f t="shared" si="76"/>
        <v>7.7375442590565807E-2</v>
      </c>
      <c r="V89" s="118">
        <f t="shared" si="76"/>
        <v>7.7375442590565807E-2</v>
      </c>
      <c r="W89" s="118">
        <f t="shared" si="76"/>
        <v>7.7375442590565807E-2</v>
      </c>
      <c r="X89" s="118">
        <f t="shared" si="76"/>
        <v>7.7375442590565807E-2</v>
      </c>
      <c r="Y89" s="118">
        <f t="shared" si="76"/>
        <v>7.7375442590565807E-2</v>
      </c>
      <c r="Z89" s="118">
        <f t="shared" si="76"/>
        <v>7.7375442590565807E-2</v>
      </c>
      <c r="AA89" s="118">
        <f t="shared" si="76"/>
        <v>7.7375442590565807E-2</v>
      </c>
      <c r="AB89" s="118">
        <f t="shared" si="76"/>
        <v>7.7375442590565807E-2</v>
      </c>
      <c r="AC89" s="118">
        <f t="shared" si="76"/>
        <v>7.7375442590565807E-2</v>
      </c>
      <c r="AD89" s="118">
        <f t="shared" si="76"/>
        <v>7.7375442590565807E-2</v>
      </c>
      <c r="AE89" s="118">
        <f t="shared" si="76"/>
        <v>7.7375442590565807E-2</v>
      </c>
      <c r="AF89" s="118">
        <f t="shared" si="76"/>
        <v>7.7375442590565807E-2</v>
      </c>
      <c r="AG89" s="118">
        <f t="shared" si="76"/>
        <v>7.7375442590565807E-2</v>
      </c>
      <c r="AH89" s="35" t="s">
        <v>64</v>
      </c>
    </row>
    <row r="90" spans="2:34" s="49" customFormat="1" x14ac:dyDescent="0.25">
      <c r="C90" s="121"/>
      <c r="D90" s="123" t="s">
        <v>1</v>
      </c>
      <c r="E90" s="124">
        <v>0.11053634655795115</v>
      </c>
      <c r="F90" s="35" t="s">
        <v>64</v>
      </c>
      <c r="G90" s="35"/>
      <c r="H90" s="118">
        <f t="shared" si="77"/>
        <v>0.11053634655795115</v>
      </c>
      <c r="I90" s="118">
        <f t="shared" si="76"/>
        <v>0.11053634655795115</v>
      </c>
      <c r="J90" s="118">
        <f t="shared" si="76"/>
        <v>0.11053634655795115</v>
      </c>
      <c r="K90" s="118">
        <f t="shared" si="76"/>
        <v>0.11053634655795115</v>
      </c>
      <c r="L90" s="118">
        <f t="shared" si="76"/>
        <v>0.11053634655795115</v>
      </c>
      <c r="M90" s="118">
        <f t="shared" si="76"/>
        <v>0.11053634655795115</v>
      </c>
      <c r="N90" s="118">
        <f t="shared" ref="N90:AC91" si="78">$E90</f>
        <v>0.11053634655795115</v>
      </c>
      <c r="O90" s="118">
        <f t="shared" si="78"/>
        <v>0.11053634655795115</v>
      </c>
      <c r="P90" s="118">
        <f t="shared" si="78"/>
        <v>0.11053634655795115</v>
      </c>
      <c r="Q90" s="118">
        <f t="shared" si="78"/>
        <v>0.11053634655795115</v>
      </c>
      <c r="R90" s="118">
        <f t="shared" si="78"/>
        <v>0.11053634655795115</v>
      </c>
      <c r="S90" s="118">
        <f t="shared" si="78"/>
        <v>0.11053634655795115</v>
      </c>
      <c r="T90" s="118">
        <f t="shared" si="78"/>
        <v>0.11053634655795115</v>
      </c>
      <c r="U90" s="118">
        <f t="shared" si="78"/>
        <v>0.11053634655795115</v>
      </c>
      <c r="V90" s="118">
        <f t="shared" si="78"/>
        <v>0.11053634655795115</v>
      </c>
      <c r="W90" s="118">
        <f t="shared" si="78"/>
        <v>0.11053634655795115</v>
      </c>
      <c r="X90" s="118">
        <f t="shared" si="78"/>
        <v>0.11053634655795115</v>
      </c>
      <c r="Y90" s="118">
        <f t="shared" si="78"/>
        <v>0.11053634655795115</v>
      </c>
      <c r="Z90" s="118">
        <f t="shared" si="78"/>
        <v>0.11053634655795115</v>
      </c>
      <c r="AA90" s="118">
        <f t="shared" si="78"/>
        <v>0.11053634655795115</v>
      </c>
      <c r="AB90" s="118">
        <f t="shared" si="78"/>
        <v>0.11053634655795115</v>
      </c>
      <c r="AC90" s="118">
        <f t="shared" si="78"/>
        <v>0.11053634655795115</v>
      </c>
      <c r="AD90" s="118">
        <f t="shared" ref="AD90:AG91" si="79">$E90</f>
        <v>0.11053634655795115</v>
      </c>
      <c r="AE90" s="118">
        <f t="shared" si="79"/>
        <v>0.11053634655795115</v>
      </c>
      <c r="AF90" s="118">
        <f t="shared" si="79"/>
        <v>0.11053634655795115</v>
      </c>
      <c r="AG90" s="118">
        <f t="shared" si="79"/>
        <v>0.11053634655795115</v>
      </c>
      <c r="AH90" s="35" t="s">
        <v>64</v>
      </c>
    </row>
    <row r="91" spans="2:34" s="49" customFormat="1" x14ac:dyDescent="0.25">
      <c r="C91" s="121"/>
      <c r="D91" s="91" t="s">
        <v>2</v>
      </c>
      <c r="E91" s="119">
        <f>$E$90*(1+$E$19)</f>
        <v>0.11385243695468969</v>
      </c>
      <c r="F91" s="35" t="s">
        <v>64</v>
      </c>
      <c r="G91" s="35"/>
      <c r="H91" s="118">
        <f t="shared" si="77"/>
        <v>0.11385243695468969</v>
      </c>
      <c r="I91" s="118">
        <f t="shared" si="77"/>
        <v>0.11385243695468969</v>
      </c>
      <c r="J91" s="118">
        <f t="shared" si="77"/>
        <v>0.11385243695468969</v>
      </c>
      <c r="K91" s="118">
        <f t="shared" si="77"/>
        <v>0.11385243695468969</v>
      </c>
      <c r="L91" s="118">
        <f t="shared" si="77"/>
        <v>0.11385243695468969</v>
      </c>
      <c r="M91" s="118">
        <f t="shared" si="77"/>
        <v>0.11385243695468969</v>
      </c>
      <c r="N91" s="118">
        <f t="shared" si="77"/>
        <v>0.11385243695468969</v>
      </c>
      <c r="O91" s="118">
        <f t="shared" si="77"/>
        <v>0.11385243695468969</v>
      </c>
      <c r="P91" s="118">
        <f t="shared" si="77"/>
        <v>0.11385243695468969</v>
      </c>
      <c r="Q91" s="118">
        <f t="shared" si="77"/>
        <v>0.11385243695468969</v>
      </c>
      <c r="R91" s="118">
        <f t="shared" si="77"/>
        <v>0.11385243695468969</v>
      </c>
      <c r="S91" s="118">
        <f t="shared" si="77"/>
        <v>0.11385243695468969</v>
      </c>
      <c r="T91" s="118">
        <f t="shared" si="77"/>
        <v>0.11385243695468969</v>
      </c>
      <c r="U91" s="118">
        <f t="shared" si="77"/>
        <v>0.11385243695468969</v>
      </c>
      <c r="V91" s="118">
        <f t="shared" si="77"/>
        <v>0.11385243695468969</v>
      </c>
      <c r="W91" s="118">
        <f t="shared" si="77"/>
        <v>0.11385243695468969</v>
      </c>
      <c r="X91" s="118">
        <f t="shared" si="78"/>
        <v>0.11385243695468969</v>
      </c>
      <c r="Y91" s="118">
        <f t="shared" si="78"/>
        <v>0.11385243695468969</v>
      </c>
      <c r="Z91" s="118">
        <f t="shared" si="78"/>
        <v>0.11385243695468969</v>
      </c>
      <c r="AA91" s="118">
        <f t="shared" si="78"/>
        <v>0.11385243695468969</v>
      </c>
      <c r="AB91" s="118">
        <f t="shared" si="78"/>
        <v>0.11385243695468969</v>
      </c>
      <c r="AC91" s="118">
        <f t="shared" si="78"/>
        <v>0.11385243695468969</v>
      </c>
      <c r="AD91" s="118">
        <f t="shared" si="79"/>
        <v>0.11385243695468969</v>
      </c>
      <c r="AE91" s="118">
        <f t="shared" si="79"/>
        <v>0.11385243695468969</v>
      </c>
      <c r="AF91" s="118">
        <f t="shared" si="79"/>
        <v>0.11385243695468969</v>
      </c>
      <c r="AG91" s="118">
        <f t="shared" si="79"/>
        <v>0.11385243695468969</v>
      </c>
      <c r="AH91" s="35" t="s">
        <v>64</v>
      </c>
    </row>
    <row r="92" spans="2:34" s="49" customFormat="1" x14ac:dyDescent="0.25">
      <c r="C92" s="4"/>
      <c r="D92" s="6"/>
      <c r="E92" s="35"/>
      <c r="F92" s="35"/>
      <c r="G92" s="35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51"/>
    </row>
    <row r="93" spans="2:34" s="49" customFormat="1" x14ac:dyDescent="0.25">
      <c r="C93" s="4"/>
      <c r="D93" s="6"/>
      <c r="E93" s="35"/>
      <c r="F93" s="35"/>
      <c r="G93" s="35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51"/>
    </row>
    <row r="94" spans="2:34" s="6" customFormat="1" ht="14.25" x14ac:dyDescent="0.2">
      <c r="B94" s="19">
        <v>5</v>
      </c>
      <c r="C94" s="19" t="s">
        <v>7</v>
      </c>
      <c r="D94" s="19"/>
      <c r="E94" s="19"/>
      <c r="F94" s="19"/>
      <c r="G94" s="19"/>
      <c r="H94" s="19"/>
      <c r="I94" s="20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2:34" s="49" customFormat="1" x14ac:dyDescent="0.25">
      <c r="C95" s="4"/>
      <c r="D95" s="6"/>
      <c r="E95" s="35"/>
      <c r="F95" s="35"/>
      <c r="G95" s="35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51"/>
    </row>
    <row r="96" spans="2:34" s="4" customFormat="1" x14ac:dyDescent="0.25">
      <c r="D96" s="6"/>
      <c r="E96" s="35" t="s">
        <v>65</v>
      </c>
      <c r="F96" s="6"/>
      <c r="G96" s="6"/>
      <c r="H96" s="6" t="s">
        <v>170</v>
      </c>
      <c r="I96" s="6"/>
      <c r="J96" s="6"/>
      <c r="K96" s="6"/>
    </row>
    <row r="97" spans="2:34" s="4" customFormat="1" x14ac:dyDescent="0.25">
      <c r="C97" s="6"/>
      <c r="E97" s="111">
        <v>2020</v>
      </c>
      <c r="F97" s="50"/>
      <c r="G97" s="50"/>
      <c r="H97" s="112">
        <v>2020</v>
      </c>
      <c r="I97" s="112">
        <f>H97+1</f>
        <v>2021</v>
      </c>
      <c r="J97" s="112">
        <f t="shared" ref="J97" si="80">I97+1</f>
        <v>2022</v>
      </c>
      <c r="K97" s="112">
        <f t="shared" ref="K97" si="81">J97+1</f>
        <v>2023</v>
      </c>
      <c r="L97" s="112">
        <f t="shared" ref="L97" si="82">K97+1</f>
        <v>2024</v>
      </c>
      <c r="M97" s="112">
        <f t="shared" ref="M97" si="83">L97+1</f>
        <v>2025</v>
      </c>
      <c r="N97" s="112">
        <f>M97+1</f>
        <v>2026</v>
      </c>
      <c r="O97" s="112">
        <f t="shared" ref="O97" si="84">N97+1</f>
        <v>2027</v>
      </c>
      <c r="P97" s="112">
        <f t="shared" ref="P97" si="85">O97+1</f>
        <v>2028</v>
      </c>
      <c r="Q97" s="112">
        <f t="shared" ref="Q97" si="86">P97+1</f>
        <v>2029</v>
      </c>
      <c r="R97" s="112">
        <f>Q97+1</f>
        <v>2030</v>
      </c>
      <c r="S97" s="112">
        <f t="shared" ref="S97" si="87">R97+1</f>
        <v>2031</v>
      </c>
      <c r="T97" s="112">
        <f t="shared" ref="T97" si="88">S97+1</f>
        <v>2032</v>
      </c>
      <c r="U97" s="112">
        <f t="shared" ref="U97" si="89">T97+1</f>
        <v>2033</v>
      </c>
      <c r="V97" s="112">
        <f>U97+1</f>
        <v>2034</v>
      </c>
      <c r="W97" s="112">
        <f t="shared" ref="W97" si="90">V97+1</f>
        <v>2035</v>
      </c>
      <c r="X97" s="112">
        <f t="shared" ref="X97" si="91">W97+1</f>
        <v>2036</v>
      </c>
      <c r="Y97" s="112">
        <f t="shared" ref="Y97" si="92">X97+1</f>
        <v>2037</v>
      </c>
      <c r="Z97" s="112">
        <f t="shared" ref="Z97" si="93">Y97+1</f>
        <v>2038</v>
      </c>
      <c r="AA97" s="112">
        <f t="shared" ref="AA97" si="94">Z97+1</f>
        <v>2039</v>
      </c>
      <c r="AB97" s="112">
        <f t="shared" ref="AB97" si="95">AA97+1</f>
        <v>2040</v>
      </c>
      <c r="AC97" s="112">
        <f t="shared" ref="AC97" si="96">AB97+1</f>
        <v>2041</v>
      </c>
      <c r="AD97" s="112">
        <f t="shared" ref="AD97" si="97">AC97+1</f>
        <v>2042</v>
      </c>
      <c r="AE97" s="112">
        <f t="shared" ref="AE97" si="98">AD97+1</f>
        <v>2043</v>
      </c>
      <c r="AF97" s="112">
        <f t="shared" ref="AF97" si="99">AE97+1</f>
        <v>2044</v>
      </c>
      <c r="AG97" s="112">
        <f t="shared" ref="AG97" si="100">AF97+1</f>
        <v>2045</v>
      </c>
    </row>
    <row r="98" spans="2:34" s="4" customFormat="1" x14ac:dyDescent="0.25">
      <c r="C98" s="91" t="s">
        <v>22</v>
      </c>
      <c r="D98" s="91" t="s">
        <v>129</v>
      </c>
      <c r="E98" s="119">
        <f>$E$100*(1+$E$8)</f>
        <v>7.5600000000000014E-2</v>
      </c>
      <c r="F98" s="35" t="s">
        <v>64</v>
      </c>
      <c r="G98" s="35"/>
      <c r="H98" s="118">
        <f>$E98</f>
        <v>7.5600000000000014E-2</v>
      </c>
      <c r="I98" s="118">
        <f t="shared" ref="I98:AG108" si="101">$E98</f>
        <v>7.5600000000000014E-2</v>
      </c>
      <c r="J98" s="118">
        <f t="shared" si="101"/>
        <v>7.5600000000000014E-2</v>
      </c>
      <c r="K98" s="118">
        <f t="shared" si="101"/>
        <v>7.5600000000000014E-2</v>
      </c>
      <c r="L98" s="118">
        <f t="shared" si="101"/>
        <v>7.5600000000000014E-2</v>
      </c>
      <c r="M98" s="118">
        <f t="shared" si="101"/>
        <v>7.5600000000000014E-2</v>
      </c>
      <c r="N98" s="118">
        <f t="shared" si="101"/>
        <v>7.5600000000000014E-2</v>
      </c>
      <c r="O98" s="118">
        <f t="shared" si="101"/>
        <v>7.5600000000000014E-2</v>
      </c>
      <c r="P98" s="118">
        <f t="shared" si="101"/>
        <v>7.5600000000000014E-2</v>
      </c>
      <c r="Q98" s="118">
        <f t="shared" si="101"/>
        <v>7.5600000000000014E-2</v>
      </c>
      <c r="R98" s="118">
        <f t="shared" si="101"/>
        <v>7.5600000000000014E-2</v>
      </c>
      <c r="S98" s="118">
        <f t="shared" si="101"/>
        <v>7.5600000000000014E-2</v>
      </c>
      <c r="T98" s="118">
        <f t="shared" si="101"/>
        <v>7.5600000000000014E-2</v>
      </c>
      <c r="U98" s="118">
        <f t="shared" si="101"/>
        <v>7.5600000000000014E-2</v>
      </c>
      <c r="V98" s="118">
        <f t="shared" si="101"/>
        <v>7.5600000000000014E-2</v>
      </c>
      <c r="W98" s="118">
        <f t="shared" si="101"/>
        <v>7.5600000000000014E-2</v>
      </c>
      <c r="X98" s="118">
        <f t="shared" si="101"/>
        <v>7.5600000000000014E-2</v>
      </c>
      <c r="Y98" s="118">
        <f t="shared" si="101"/>
        <v>7.5600000000000014E-2</v>
      </c>
      <c r="Z98" s="118">
        <f t="shared" si="101"/>
        <v>7.5600000000000014E-2</v>
      </c>
      <c r="AA98" s="118">
        <f t="shared" si="101"/>
        <v>7.5600000000000014E-2</v>
      </c>
      <c r="AB98" s="118">
        <f t="shared" si="101"/>
        <v>7.5600000000000014E-2</v>
      </c>
      <c r="AC98" s="118">
        <f t="shared" si="101"/>
        <v>7.5600000000000014E-2</v>
      </c>
      <c r="AD98" s="118">
        <f t="shared" si="101"/>
        <v>7.5600000000000014E-2</v>
      </c>
      <c r="AE98" s="118">
        <f t="shared" si="101"/>
        <v>7.5600000000000014E-2</v>
      </c>
      <c r="AF98" s="118">
        <f t="shared" si="101"/>
        <v>7.5600000000000014E-2</v>
      </c>
      <c r="AG98" s="118">
        <f t="shared" si="101"/>
        <v>7.5600000000000014E-2</v>
      </c>
      <c r="AH98" s="35" t="s">
        <v>64</v>
      </c>
    </row>
    <row r="99" spans="2:34" s="4" customFormat="1" x14ac:dyDescent="0.25">
      <c r="C99" s="91"/>
      <c r="D99" s="91" t="s">
        <v>130</v>
      </c>
      <c r="E99" s="119">
        <f>$E$100*(1+$E$9)</f>
        <v>9.5200000000000007E-2</v>
      </c>
      <c r="F99" s="35" t="s">
        <v>64</v>
      </c>
      <c r="G99" s="35"/>
      <c r="H99" s="118">
        <f t="shared" ref="H99:W109" si="102">$E99</f>
        <v>9.5200000000000007E-2</v>
      </c>
      <c r="I99" s="118">
        <f t="shared" si="101"/>
        <v>9.5200000000000007E-2</v>
      </c>
      <c r="J99" s="118">
        <f t="shared" si="101"/>
        <v>9.5200000000000007E-2</v>
      </c>
      <c r="K99" s="118">
        <f t="shared" si="101"/>
        <v>9.5200000000000007E-2</v>
      </c>
      <c r="L99" s="118">
        <f t="shared" si="101"/>
        <v>9.5200000000000007E-2</v>
      </c>
      <c r="M99" s="118">
        <f t="shared" si="101"/>
        <v>9.5200000000000007E-2</v>
      </c>
      <c r="N99" s="118">
        <f t="shared" si="101"/>
        <v>9.5200000000000007E-2</v>
      </c>
      <c r="O99" s="118">
        <f t="shared" si="101"/>
        <v>9.5200000000000007E-2</v>
      </c>
      <c r="P99" s="118">
        <f t="shared" si="101"/>
        <v>9.5200000000000007E-2</v>
      </c>
      <c r="Q99" s="118">
        <f t="shared" si="101"/>
        <v>9.5200000000000007E-2</v>
      </c>
      <c r="R99" s="118">
        <f t="shared" si="101"/>
        <v>9.5200000000000007E-2</v>
      </c>
      <c r="S99" s="118">
        <f t="shared" si="101"/>
        <v>9.5200000000000007E-2</v>
      </c>
      <c r="T99" s="118">
        <f t="shared" si="101"/>
        <v>9.5200000000000007E-2</v>
      </c>
      <c r="U99" s="118">
        <f t="shared" si="101"/>
        <v>9.5200000000000007E-2</v>
      </c>
      <c r="V99" s="118">
        <f t="shared" si="101"/>
        <v>9.5200000000000007E-2</v>
      </c>
      <c r="W99" s="118">
        <f t="shared" si="101"/>
        <v>9.5200000000000007E-2</v>
      </c>
      <c r="X99" s="118">
        <f t="shared" si="101"/>
        <v>9.5200000000000007E-2</v>
      </c>
      <c r="Y99" s="118">
        <f t="shared" si="101"/>
        <v>9.5200000000000007E-2</v>
      </c>
      <c r="Z99" s="118">
        <f t="shared" si="101"/>
        <v>9.5200000000000007E-2</v>
      </c>
      <c r="AA99" s="118">
        <f t="shared" si="101"/>
        <v>9.5200000000000007E-2</v>
      </c>
      <c r="AB99" s="118">
        <f t="shared" si="101"/>
        <v>9.5200000000000007E-2</v>
      </c>
      <c r="AC99" s="118">
        <f t="shared" si="101"/>
        <v>9.5200000000000007E-2</v>
      </c>
      <c r="AD99" s="118">
        <f t="shared" si="101"/>
        <v>9.5200000000000007E-2</v>
      </c>
      <c r="AE99" s="118">
        <f t="shared" si="101"/>
        <v>9.5200000000000007E-2</v>
      </c>
      <c r="AF99" s="118">
        <f t="shared" si="101"/>
        <v>9.5200000000000007E-2</v>
      </c>
      <c r="AG99" s="118">
        <f t="shared" si="101"/>
        <v>9.5200000000000007E-2</v>
      </c>
      <c r="AH99" s="35" t="s">
        <v>64</v>
      </c>
    </row>
    <row r="100" spans="2:34" s="4" customFormat="1" x14ac:dyDescent="0.25">
      <c r="C100" s="91"/>
      <c r="D100" s="123" t="s">
        <v>1</v>
      </c>
      <c r="E100" s="124">
        <v>0.14000000000000001</v>
      </c>
      <c r="F100" s="35" t="s">
        <v>64</v>
      </c>
      <c r="G100" s="35"/>
      <c r="H100" s="118">
        <f t="shared" si="102"/>
        <v>0.14000000000000001</v>
      </c>
      <c r="I100" s="118">
        <f t="shared" si="101"/>
        <v>0.14000000000000001</v>
      </c>
      <c r="J100" s="118">
        <f t="shared" si="101"/>
        <v>0.14000000000000001</v>
      </c>
      <c r="K100" s="118">
        <f t="shared" si="101"/>
        <v>0.14000000000000001</v>
      </c>
      <c r="L100" s="118">
        <f t="shared" si="101"/>
        <v>0.14000000000000001</v>
      </c>
      <c r="M100" s="118">
        <f t="shared" si="101"/>
        <v>0.14000000000000001</v>
      </c>
      <c r="N100" s="118">
        <f t="shared" si="101"/>
        <v>0.14000000000000001</v>
      </c>
      <c r="O100" s="118">
        <f t="shared" si="101"/>
        <v>0.14000000000000001</v>
      </c>
      <c r="P100" s="118">
        <f t="shared" si="101"/>
        <v>0.14000000000000001</v>
      </c>
      <c r="Q100" s="118">
        <f t="shared" si="101"/>
        <v>0.14000000000000001</v>
      </c>
      <c r="R100" s="118">
        <f t="shared" si="101"/>
        <v>0.14000000000000001</v>
      </c>
      <c r="S100" s="118">
        <f t="shared" si="101"/>
        <v>0.14000000000000001</v>
      </c>
      <c r="T100" s="118">
        <f t="shared" si="101"/>
        <v>0.14000000000000001</v>
      </c>
      <c r="U100" s="118">
        <f t="shared" si="101"/>
        <v>0.14000000000000001</v>
      </c>
      <c r="V100" s="118">
        <f t="shared" si="101"/>
        <v>0.14000000000000001</v>
      </c>
      <c r="W100" s="118">
        <f t="shared" si="101"/>
        <v>0.14000000000000001</v>
      </c>
      <c r="X100" s="118">
        <f t="shared" si="101"/>
        <v>0.14000000000000001</v>
      </c>
      <c r="Y100" s="118">
        <f t="shared" si="101"/>
        <v>0.14000000000000001</v>
      </c>
      <c r="Z100" s="118">
        <f t="shared" si="101"/>
        <v>0.14000000000000001</v>
      </c>
      <c r="AA100" s="118">
        <f t="shared" si="101"/>
        <v>0.14000000000000001</v>
      </c>
      <c r="AB100" s="118">
        <f t="shared" si="101"/>
        <v>0.14000000000000001</v>
      </c>
      <c r="AC100" s="118">
        <f t="shared" si="101"/>
        <v>0.14000000000000001</v>
      </c>
      <c r="AD100" s="118">
        <f t="shared" si="101"/>
        <v>0.14000000000000001</v>
      </c>
      <c r="AE100" s="118">
        <f t="shared" si="101"/>
        <v>0.14000000000000001</v>
      </c>
      <c r="AF100" s="118">
        <f t="shared" si="101"/>
        <v>0.14000000000000001</v>
      </c>
      <c r="AG100" s="118">
        <f t="shared" si="101"/>
        <v>0.14000000000000001</v>
      </c>
      <c r="AH100" s="35" t="s">
        <v>64</v>
      </c>
    </row>
    <row r="101" spans="2:34" s="4" customFormat="1" x14ac:dyDescent="0.25">
      <c r="C101" s="91"/>
      <c r="D101" s="91" t="s">
        <v>2</v>
      </c>
      <c r="E101" s="119">
        <f>$E$100*(1+$E$11)</f>
        <v>0.14560000000000001</v>
      </c>
      <c r="F101" s="35" t="s">
        <v>64</v>
      </c>
      <c r="G101" s="35"/>
      <c r="H101" s="118">
        <f t="shared" si="102"/>
        <v>0.14560000000000001</v>
      </c>
      <c r="I101" s="118">
        <f t="shared" si="101"/>
        <v>0.14560000000000001</v>
      </c>
      <c r="J101" s="118">
        <f t="shared" si="101"/>
        <v>0.14560000000000001</v>
      </c>
      <c r="K101" s="118">
        <f t="shared" si="101"/>
        <v>0.14560000000000001</v>
      </c>
      <c r="L101" s="118">
        <f t="shared" si="101"/>
        <v>0.14560000000000001</v>
      </c>
      <c r="M101" s="118">
        <f t="shared" si="101"/>
        <v>0.14560000000000001</v>
      </c>
      <c r="N101" s="118">
        <f t="shared" si="101"/>
        <v>0.14560000000000001</v>
      </c>
      <c r="O101" s="118">
        <f t="shared" si="101"/>
        <v>0.14560000000000001</v>
      </c>
      <c r="P101" s="118">
        <f t="shared" si="101"/>
        <v>0.14560000000000001</v>
      </c>
      <c r="Q101" s="118">
        <f t="shared" si="101"/>
        <v>0.14560000000000001</v>
      </c>
      <c r="R101" s="118">
        <f t="shared" si="101"/>
        <v>0.14560000000000001</v>
      </c>
      <c r="S101" s="118">
        <f t="shared" si="101"/>
        <v>0.14560000000000001</v>
      </c>
      <c r="T101" s="118">
        <f t="shared" si="101"/>
        <v>0.14560000000000001</v>
      </c>
      <c r="U101" s="118">
        <f t="shared" si="101"/>
        <v>0.14560000000000001</v>
      </c>
      <c r="V101" s="118">
        <f t="shared" si="101"/>
        <v>0.14560000000000001</v>
      </c>
      <c r="W101" s="118">
        <f t="shared" si="101"/>
        <v>0.14560000000000001</v>
      </c>
      <c r="X101" s="118">
        <f t="shared" si="101"/>
        <v>0.14560000000000001</v>
      </c>
      <c r="Y101" s="118">
        <f t="shared" si="101"/>
        <v>0.14560000000000001</v>
      </c>
      <c r="Z101" s="118">
        <f t="shared" si="101"/>
        <v>0.14560000000000001</v>
      </c>
      <c r="AA101" s="118">
        <f t="shared" si="101"/>
        <v>0.14560000000000001</v>
      </c>
      <c r="AB101" s="118">
        <f t="shared" si="101"/>
        <v>0.14560000000000001</v>
      </c>
      <c r="AC101" s="118">
        <f t="shared" si="101"/>
        <v>0.14560000000000001</v>
      </c>
      <c r="AD101" s="118">
        <f t="shared" si="101"/>
        <v>0.14560000000000001</v>
      </c>
      <c r="AE101" s="118">
        <f t="shared" si="101"/>
        <v>0.14560000000000001</v>
      </c>
      <c r="AF101" s="118">
        <f t="shared" si="101"/>
        <v>0.14560000000000001</v>
      </c>
      <c r="AG101" s="118">
        <f t="shared" si="101"/>
        <v>0.14560000000000001</v>
      </c>
      <c r="AH101" s="35" t="s">
        <v>64</v>
      </c>
    </row>
    <row r="102" spans="2:34" s="4" customFormat="1" x14ac:dyDescent="0.25">
      <c r="C102" s="91" t="s">
        <v>35</v>
      </c>
      <c r="D102" s="91" t="s">
        <v>129</v>
      </c>
      <c r="E102" s="119">
        <f>$E$104*(1+$E$12)</f>
        <v>0.10206000000000001</v>
      </c>
      <c r="F102" s="35" t="s">
        <v>64</v>
      </c>
      <c r="G102" s="35"/>
      <c r="H102" s="118">
        <f t="shared" si="102"/>
        <v>0.10206000000000001</v>
      </c>
      <c r="I102" s="118">
        <f t="shared" si="101"/>
        <v>0.10206000000000001</v>
      </c>
      <c r="J102" s="118">
        <f t="shared" si="101"/>
        <v>0.10206000000000001</v>
      </c>
      <c r="K102" s="118">
        <f t="shared" si="101"/>
        <v>0.10206000000000001</v>
      </c>
      <c r="L102" s="118">
        <f t="shared" si="101"/>
        <v>0.10206000000000001</v>
      </c>
      <c r="M102" s="118">
        <f t="shared" si="101"/>
        <v>0.10206000000000001</v>
      </c>
      <c r="N102" s="118">
        <f t="shared" si="101"/>
        <v>0.10206000000000001</v>
      </c>
      <c r="O102" s="118">
        <f t="shared" si="101"/>
        <v>0.10206000000000001</v>
      </c>
      <c r="P102" s="118">
        <f t="shared" si="101"/>
        <v>0.10206000000000001</v>
      </c>
      <c r="Q102" s="118">
        <f t="shared" si="101"/>
        <v>0.10206000000000001</v>
      </c>
      <c r="R102" s="118">
        <f t="shared" si="101"/>
        <v>0.10206000000000001</v>
      </c>
      <c r="S102" s="118">
        <f t="shared" si="101"/>
        <v>0.10206000000000001</v>
      </c>
      <c r="T102" s="118">
        <f t="shared" si="101"/>
        <v>0.10206000000000001</v>
      </c>
      <c r="U102" s="118">
        <f t="shared" si="101"/>
        <v>0.10206000000000001</v>
      </c>
      <c r="V102" s="118">
        <f t="shared" si="101"/>
        <v>0.10206000000000001</v>
      </c>
      <c r="W102" s="118">
        <f t="shared" si="101"/>
        <v>0.10206000000000001</v>
      </c>
      <c r="X102" s="118">
        <f t="shared" si="101"/>
        <v>0.10206000000000001</v>
      </c>
      <c r="Y102" s="118">
        <f t="shared" si="101"/>
        <v>0.10206000000000001</v>
      </c>
      <c r="Z102" s="118">
        <f t="shared" si="101"/>
        <v>0.10206000000000001</v>
      </c>
      <c r="AA102" s="118">
        <f t="shared" si="101"/>
        <v>0.10206000000000001</v>
      </c>
      <c r="AB102" s="118">
        <f t="shared" si="101"/>
        <v>0.10206000000000001</v>
      </c>
      <c r="AC102" s="118">
        <f t="shared" si="101"/>
        <v>0.10206000000000001</v>
      </c>
      <c r="AD102" s="118">
        <f t="shared" si="101"/>
        <v>0.10206000000000001</v>
      </c>
      <c r="AE102" s="118">
        <f t="shared" si="101"/>
        <v>0.10206000000000001</v>
      </c>
      <c r="AF102" s="118">
        <f t="shared" si="101"/>
        <v>0.10206000000000001</v>
      </c>
      <c r="AG102" s="118">
        <f t="shared" si="101"/>
        <v>0.10206000000000001</v>
      </c>
      <c r="AH102" s="35" t="s">
        <v>64</v>
      </c>
    </row>
    <row r="103" spans="2:34" s="4" customFormat="1" x14ac:dyDescent="0.25">
      <c r="C103" s="91"/>
      <c r="D103" s="91" t="s">
        <v>130</v>
      </c>
      <c r="E103" s="119">
        <f>$E$104*(1+$E$13)</f>
        <v>0.12852</v>
      </c>
      <c r="F103" s="35" t="s">
        <v>64</v>
      </c>
      <c r="G103" s="35"/>
      <c r="H103" s="118">
        <f t="shared" si="102"/>
        <v>0.12852</v>
      </c>
      <c r="I103" s="118">
        <f t="shared" si="101"/>
        <v>0.12852</v>
      </c>
      <c r="J103" s="118">
        <f t="shared" si="101"/>
        <v>0.12852</v>
      </c>
      <c r="K103" s="118">
        <f t="shared" si="101"/>
        <v>0.12852</v>
      </c>
      <c r="L103" s="118">
        <f t="shared" si="101"/>
        <v>0.12852</v>
      </c>
      <c r="M103" s="118">
        <f t="shared" si="101"/>
        <v>0.12852</v>
      </c>
      <c r="N103" s="118">
        <f t="shared" si="101"/>
        <v>0.12852</v>
      </c>
      <c r="O103" s="118">
        <f t="shared" si="101"/>
        <v>0.12852</v>
      </c>
      <c r="P103" s="118">
        <f t="shared" si="101"/>
        <v>0.12852</v>
      </c>
      <c r="Q103" s="118">
        <f t="shared" si="101"/>
        <v>0.12852</v>
      </c>
      <c r="R103" s="118">
        <f t="shared" si="101"/>
        <v>0.12852</v>
      </c>
      <c r="S103" s="118">
        <f t="shared" si="101"/>
        <v>0.12852</v>
      </c>
      <c r="T103" s="118">
        <f t="shared" si="101"/>
        <v>0.12852</v>
      </c>
      <c r="U103" s="118">
        <f t="shared" si="101"/>
        <v>0.12852</v>
      </c>
      <c r="V103" s="118">
        <f t="shared" si="101"/>
        <v>0.12852</v>
      </c>
      <c r="W103" s="118">
        <f t="shared" si="101"/>
        <v>0.12852</v>
      </c>
      <c r="X103" s="118">
        <f t="shared" si="101"/>
        <v>0.12852</v>
      </c>
      <c r="Y103" s="118">
        <f t="shared" si="101"/>
        <v>0.12852</v>
      </c>
      <c r="Z103" s="118">
        <f t="shared" si="101"/>
        <v>0.12852</v>
      </c>
      <c r="AA103" s="118">
        <f t="shared" si="101"/>
        <v>0.12852</v>
      </c>
      <c r="AB103" s="118">
        <f t="shared" si="101"/>
        <v>0.12852</v>
      </c>
      <c r="AC103" s="118">
        <f t="shared" si="101"/>
        <v>0.12852</v>
      </c>
      <c r="AD103" s="118">
        <f t="shared" si="101"/>
        <v>0.12852</v>
      </c>
      <c r="AE103" s="118">
        <f t="shared" si="101"/>
        <v>0.12852</v>
      </c>
      <c r="AF103" s="118">
        <f t="shared" si="101"/>
        <v>0.12852</v>
      </c>
      <c r="AG103" s="118">
        <f t="shared" si="101"/>
        <v>0.12852</v>
      </c>
      <c r="AH103" s="35" t="s">
        <v>64</v>
      </c>
    </row>
    <row r="104" spans="2:34" s="4" customFormat="1" x14ac:dyDescent="0.25">
      <c r="C104" s="91"/>
      <c r="D104" s="123" t="s">
        <v>1</v>
      </c>
      <c r="E104" s="124">
        <v>0.189</v>
      </c>
      <c r="F104" s="35" t="s">
        <v>64</v>
      </c>
      <c r="G104" s="35"/>
      <c r="H104" s="118">
        <f t="shared" si="102"/>
        <v>0.189</v>
      </c>
      <c r="I104" s="118">
        <f t="shared" si="101"/>
        <v>0.189</v>
      </c>
      <c r="J104" s="118">
        <f t="shared" si="101"/>
        <v>0.189</v>
      </c>
      <c r="K104" s="118">
        <f t="shared" si="101"/>
        <v>0.189</v>
      </c>
      <c r="L104" s="118">
        <f t="shared" si="101"/>
        <v>0.189</v>
      </c>
      <c r="M104" s="118">
        <f t="shared" si="101"/>
        <v>0.189</v>
      </c>
      <c r="N104" s="118">
        <f t="shared" si="101"/>
        <v>0.189</v>
      </c>
      <c r="O104" s="118">
        <f t="shared" si="101"/>
        <v>0.189</v>
      </c>
      <c r="P104" s="118">
        <f t="shared" si="101"/>
        <v>0.189</v>
      </c>
      <c r="Q104" s="118">
        <f t="shared" si="101"/>
        <v>0.189</v>
      </c>
      <c r="R104" s="118">
        <f t="shared" si="101"/>
        <v>0.189</v>
      </c>
      <c r="S104" s="118">
        <f t="shared" si="101"/>
        <v>0.189</v>
      </c>
      <c r="T104" s="118">
        <f t="shared" si="101"/>
        <v>0.189</v>
      </c>
      <c r="U104" s="118">
        <f t="shared" si="101"/>
        <v>0.189</v>
      </c>
      <c r="V104" s="118">
        <f t="shared" si="101"/>
        <v>0.189</v>
      </c>
      <c r="W104" s="118">
        <f t="shared" si="101"/>
        <v>0.189</v>
      </c>
      <c r="X104" s="118">
        <f t="shared" si="101"/>
        <v>0.189</v>
      </c>
      <c r="Y104" s="118">
        <f t="shared" si="101"/>
        <v>0.189</v>
      </c>
      <c r="Z104" s="118">
        <f t="shared" si="101"/>
        <v>0.189</v>
      </c>
      <c r="AA104" s="118">
        <f t="shared" si="101"/>
        <v>0.189</v>
      </c>
      <c r="AB104" s="118">
        <f t="shared" si="101"/>
        <v>0.189</v>
      </c>
      <c r="AC104" s="118">
        <f t="shared" si="101"/>
        <v>0.189</v>
      </c>
      <c r="AD104" s="118">
        <f t="shared" si="101"/>
        <v>0.189</v>
      </c>
      <c r="AE104" s="118">
        <f t="shared" si="101"/>
        <v>0.189</v>
      </c>
      <c r="AF104" s="118">
        <f t="shared" si="101"/>
        <v>0.189</v>
      </c>
      <c r="AG104" s="118">
        <f t="shared" si="101"/>
        <v>0.189</v>
      </c>
      <c r="AH104" s="35" t="s">
        <v>64</v>
      </c>
    </row>
    <row r="105" spans="2:34" s="4" customFormat="1" x14ac:dyDescent="0.25">
      <c r="C105" s="91"/>
      <c r="D105" s="91" t="s">
        <v>2</v>
      </c>
      <c r="E105" s="119">
        <f>$E$104*(1+$E$15)</f>
        <v>0.19467000000000001</v>
      </c>
      <c r="F105" s="35" t="s">
        <v>64</v>
      </c>
      <c r="G105" s="35"/>
      <c r="H105" s="118">
        <f t="shared" si="102"/>
        <v>0.19467000000000001</v>
      </c>
      <c r="I105" s="118">
        <f t="shared" si="101"/>
        <v>0.19467000000000001</v>
      </c>
      <c r="J105" s="118">
        <f t="shared" si="101"/>
        <v>0.19467000000000001</v>
      </c>
      <c r="K105" s="118">
        <f t="shared" si="101"/>
        <v>0.19467000000000001</v>
      </c>
      <c r="L105" s="118">
        <f t="shared" si="101"/>
        <v>0.19467000000000001</v>
      </c>
      <c r="M105" s="118">
        <f t="shared" si="101"/>
        <v>0.19467000000000001</v>
      </c>
      <c r="N105" s="118">
        <f t="shared" si="101"/>
        <v>0.19467000000000001</v>
      </c>
      <c r="O105" s="118">
        <f t="shared" si="101"/>
        <v>0.19467000000000001</v>
      </c>
      <c r="P105" s="118">
        <f t="shared" si="101"/>
        <v>0.19467000000000001</v>
      </c>
      <c r="Q105" s="118">
        <f t="shared" si="101"/>
        <v>0.19467000000000001</v>
      </c>
      <c r="R105" s="118">
        <f t="shared" si="101"/>
        <v>0.19467000000000001</v>
      </c>
      <c r="S105" s="118">
        <f t="shared" si="101"/>
        <v>0.19467000000000001</v>
      </c>
      <c r="T105" s="118">
        <f t="shared" si="101"/>
        <v>0.19467000000000001</v>
      </c>
      <c r="U105" s="118">
        <f t="shared" si="101"/>
        <v>0.19467000000000001</v>
      </c>
      <c r="V105" s="118">
        <f t="shared" si="101"/>
        <v>0.19467000000000001</v>
      </c>
      <c r="W105" s="118">
        <f t="shared" si="101"/>
        <v>0.19467000000000001</v>
      </c>
      <c r="X105" s="118">
        <f t="shared" si="101"/>
        <v>0.19467000000000001</v>
      </c>
      <c r="Y105" s="118">
        <f t="shared" si="101"/>
        <v>0.19467000000000001</v>
      </c>
      <c r="Z105" s="118">
        <f t="shared" si="101"/>
        <v>0.19467000000000001</v>
      </c>
      <c r="AA105" s="118">
        <f t="shared" si="101"/>
        <v>0.19467000000000001</v>
      </c>
      <c r="AB105" s="118">
        <f t="shared" si="101"/>
        <v>0.19467000000000001</v>
      </c>
      <c r="AC105" s="118">
        <f t="shared" si="101"/>
        <v>0.19467000000000001</v>
      </c>
      <c r="AD105" s="118">
        <f t="shared" si="101"/>
        <v>0.19467000000000001</v>
      </c>
      <c r="AE105" s="118">
        <f t="shared" si="101"/>
        <v>0.19467000000000001</v>
      </c>
      <c r="AF105" s="118">
        <f t="shared" si="101"/>
        <v>0.19467000000000001</v>
      </c>
      <c r="AG105" s="118">
        <f t="shared" si="101"/>
        <v>0.19467000000000001</v>
      </c>
      <c r="AH105" s="35" t="s">
        <v>64</v>
      </c>
    </row>
    <row r="106" spans="2:34" s="4" customFormat="1" x14ac:dyDescent="0.25">
      <c r="C106" s="91" t="s">
        <v>36</v>
      </c>
      <c r="D106" s="91" t="s">
        <v>129</v>
      </c>
      <c r="E106" s="119">
        <f>$E$108*(1+$E$16)</f>
        <v>0.16347999999999999</v>
      </c>
      <c r="F106" s="35" t="s">
        <v>64</v>
      </c>
      <c r="G106" s="35"/>
      <c r="H106" s="118">
        <f t="shared" si="102"/>
        <v>0.16347999999999999</v>
      </c>
      <c r="I106" s="118">
        <f t="shared" si="101"/>
        <v>0.16347999999999999</v>
      </c>
      <c r="J106" s="118">
        <f t="shared" si="101"/>
        <v>0.16347999999999999</v>
      </c>
      <c r="K106" s="118">
        <f t="shared" si="101"/>
        <v>0.16347999999999999</v>
      </c>
      <c r="L106" s="118">
        <f t="shared" si="101"/>
        <v>0.16347999999999999</v>
      </c>
      <c r="M106" s="118">
        <f t="shared" si="101"/>
        <v>0.16347999999999999</v>
      </c>
      <c r="N106" s="118">
        <f t="shared" si="101"/>
        <v>0.16347999999999999</v>
      </c>
      <c r="O106" s="118">
        <f t="shared" si="101"/>
        <v>0.16347999999999999</v>
      </c>
      <c r="P106" s="118">
        <f t="shared" si="101"/>
        <v>0.16347999999999999</v>
      </c>
      <c r="Q106" s="118">
        <f t="shared" si="101"/>
        <v>0.16347999999999999</v>
      </c>
      <c r="R106" s="118">
        <f t="shared" si="101"/>
        <v>0.16347999999999999</v>
      </c>
      <c r="S106" s="118">
        <f t="shared" si="101"/>
        <v>0.16347999999999999</v>
      </c>
      <c r="T106" s="118">
        <f t="shared" si="101"/>
        <v>0.16347999999999999</v>
      </c>
      <c r="U106" s="118">
        <f t="shared" si="101"/>
        <v>0.16347999999999999</v>
      </c>
      <c r="V106" s="118">
        <f t="shared" si="101"/>
        <v>0.16347999999999999</v>
      </c>
      <c r="W106" s="118">
        <f t="shared" si="101"/>
        <v>0.16347999999999999</v>
      </c>
      <c r="X106" s="118">
        <f t="shared" si="101"/>
        <v>0.16347999999999999</v>
      </c>
      <c r="Y106" s="118">
        <f t="shared" si="101"/>
        <v>0.16347999999999999</v>
      </c>
      <c r="Z106" s="118">
        <f t="shared" si="101"/>
        <v>0.16347999999999999</v>
      </c>
      <c r="AA106" s="118">
        <f t="shared" si="101"/>
        <v>0.16347999999999999</v>
      </c>
      <c r="AB106" s="118">
        <f t="shared" si="101"/>
        <v>0.16347999999999999</v>
      </c>
      <c r="AC106" s="118">
        <f t="shared" si="101"/>
        <v>0.16347999999999999</v>
      </c>
      <c r="AD106" s="118">
        <f t="shared" si="101"/>
        <v>0.16347999999999999</v>
      </c>
      <c r="AE106" s="118">
        <f t="shared" si="101"/>
        <v>0.16347999999999999</v>
      </c>
      <c r="AF106" s="118">
        <f t="shared" si="101"/>
        <v>0.16347999999999999</v>
      </c>
      <c r="AG106" s="118">
        <f t="shared" si="101"/>
        <v>0.16347999999999999</v>
      </c>
      <c r="AH106" s="35" t="s">
        <v>64</v>
      </c>
    </row>
    <row r="107" spans="2:34" s="4" customFormat="1" x14ac:dyDescent="0.25">
      <c r="C107" s="91"/>
      <c r="D107" s="91" t="s">
        <v>130</v>
      </c>
      <c r="E107" s="119">
        <f>$E$108*(1+$E$17)</f>
        <v>0.17079999999999998</v>
      </c>
      <c r="F107" s="35" t="s">
        <v>64</v>
      </c>
      <c r="G107" s="35"/>
      <c r="H107" s="118">
        <f t="shared" si="102"/>
        <v>0.17079999999999998</v>
      </c>
      <c r="I107" s="118">
        <f t="shared" si="101"/>
        <v>0.17079999999999998</v>
      </c>
      <c r="J107" s="118">
        <f t="shared" si="101"/>
        <v>0.17079999999999998</v>
      </c>
      <c r="K107" s="118">
        <f t="shared" si="101"/>
        <v>0.17079999999999998</v>
      </c>
      <c r="L107" s="118">
        <f t="shared" si="101"/>
        <v>0.17079999999999998</v>
      </c>
      <c r="M107" s="118">
        <f t="shared" si="101"/>
        <v>0.17079999999999998</v>
      </c>
      <c r="N107" s="118">
        <f t="shared" si="101"/>
        <v>0.17079999999999998</v>
      </c>
      <c r="O107" s="118">
        <f t="shared" si="101"/>
        <v>0.17079999999999998</v>
      </c>
      <c r="P107" s="118">
        <f t="shared" si="101"/>
        <v>0.17079999999999998</v>
      </c>
      <c r="Q107" s="118">
        <f t="shared" si="101"/>
        <v>0.17079999999999998</v>
      </c>
      <c r="R107" s="118">
        <f t="shared" si="101"/>
        <v>0.17079999999999998</v>
      </c>
      <c r="S107" s="118">
        <f t="shared" si="101"/>
        <v>0.17079999999999998</v>
      </c>
      <c r="T107" s="118">
        <f t="shared" si="101"/>
        <v>0.17079999999999998</v>
      </c>
      <c r="U107" s="118">
        <f t="shared" si="101"/>
        <v>0.17079999999999998</v>
      </c>
      <c r="V107" s="118">
        <f t="shared" si="101"/>
        <v>0.17079999999999998</v>
      </c>
      <c r="W107" s="118">
        <f t="shared" si="101"/>
        <v>0.17079999999999998</v>
      </c>
      <c r="X107" s="118">
        <f t="shared" si="101"/>
        <v>0.17079999999999998</v>
      </c>
      <c r="Y107" s="118">
        <f t="shared" si="101"/>
        <v>0.17079999999999998</v>
      </c>
      <c r="Z107" s="118">
        <f t="shared" si="101"/>
        <v>0.17079999999999998</v>
      </c>
      <c r="AA107" s="118">
        <f t="shared" si="101"/>
        <v>0.17079999999999998</v>
      </c>
      <c r="AB107" s="118">
        <f t="shared" si="101"/>
        <v>0.17079999999999998</v>
      </c>
      <c r="AC107" s="118">
        <f t="shared" si="101"/>
        <v>0.17079999999999998</v>
      </c>
      <c r="AD107" s="118">
        <f t="shared" si="101"/>
        <v>0.17079999999999998</v>
      </c>
      <c r="AE107" s="118">
        <f t="shared" si="101"/>
        <v>0.17079999999999998</v>
      </c>
      <c r="AF107" s="118">
        <f t="shared" si="101"/>
        <v>0.17079999999999998</v>
      </c>
      <c r="AG107" s="118">
        <f t="shared" si="101"/>
        <v>0.17079999999999998</v>
      </c>
      <c r="AH107" s="35" t="s">
        <v>64</v>
      </c>
    </row>
    <row r="108" spans="2:34" s="4" customFormat="1" x14ac:dyDescent="0.25">
      <c r="C108" s="121"/>
      <c r="D108" s="123" t="s">
        <v>1</v>
      </c>
      <c r="E108" s="124">
        <v>0.24399999999999999</v>
      </c>
      <c r="F108" s="35" t="s">
        <v>64</v>
      </c>
      <c r="G108" s="35"/>
      <c r="H108" s="118">
        <f t="shared" si="102"/>
        <v>0.24399999999999999</v>
      </c>
      <c r="I108" s="118">
        <f t="shared" si="101"/>
        <v>0.24399999999999999</v>
      </c>
      <c r="J108" s="118">
        <f t="shared" si="101"/>
        <v>0.24399999999999999</v>
      </c>
      <c r="K108" s="118">
        <f t="shared" si="101"/>
        <v>0.24399999999999999</v>
      </c>
      <c r="L108" s="118">
        <f t="shared" si="101"/>
        <v>0.24399999999999999</v>
      </c>
      <c r="M108" s="118">
        <f t="shared" si="101"/>
        <v>0.24399999999999999</v>
      </c>
      <c r="N108" s="118">
        <f t="shared" ref="N108:AC109" si="103">$E108</f>
        <v>0.24399999999999999</v>
      </c>
      <c r="O108" s="118">
        <f t="shared" si="103"/>
        <v>0.24399999999999999</v>
      </c>
      <c r="P108" s="118">
        <f t="shared" si="103"/>
        <v>0.24399999999999999</v>
      </c>
      <c r="Q108" s="118">
        <f t="shared" si="103"/>
        <v>0.24399999999999999</v>
      </c>
      <c r="R108" s="118">
        <f t="shared" si="103"/>
        <v>0.24399999999999999</v>
      </c>
      <c r="S108" s="118">
        <f t="shared" si="103"/>
        <v>0.24399999999999999</v>
      </c>
      <c r="T108" s="118">
        <f t="shared" si="103"/>
        <v>0.24399999999999999</v>
      </c>
      <c r="U108" s="118">
        <f t="shared" si="103"/>
        <v>0.24399999999999999</v>
      </c>
      <c r="V108" s="118">
        <f t="shared" si="103"/>
        <v>0.24399999999999999</v>
      </c>
      <c r="W108" s="118">
        <f t="shared" si="103"/>
        <v>0.24399999999999999</v>
      </c>
      <c r="X108" s="118">
        <f t="shared" si="103"/>
        <v>0.24399999999999999</v>
      </c>
      <c r="Y108" s="118">
        <f t="shared" si="103"/>
        <v>0.24399999999999999</v>
      </c>
      <c r="Z108" s="118">
        <f t="shared" si="103"/>
        <v>0.24399999999999999</v>
      </c>
      <c r="AA108" s="118">
        <f t="shared" si="103"/>
        <v>0.24399999999999999</v>
      </c>
      <c r="AB108" s="118">
        <f t="shared" si="103"/>
        <v>0.24399999999999999</v>
      </c>
      <c r="AC108" s="118">
        <f t="shared" si="103"/>
        <v>0.24399999999999999</v>
      </c>
      <c r="AD108" s="118">
        <f t="shared" ref="AD108:AG109" si="104">$E108</f>
        <v>0.24399999999999999</v>
      </c>
      <c r="AE108" s="118">
        <f t="shared" si="104"/>
        <v>0.24399999999999999</v>
      </c>
      <c r="AF108" s="118">
        <f t="shared" si="104"/>
        <v>0.24399999999999999</v>
      </c>
      <c r="AG108" s="118">
        <f t="shared" si="104"/>
        <v>0.24399999999999999</v>
      </c>
      <c r="AH108" s="35" t="s">
        <v>64</v>
      </c>
    </row>
    <row r="109" spans="2:34" s="4" customFormat="1" x14ac:dyDescent="0.25">
      <c r="C109" s="121"/>
      <c r="D109" s="91" t="s">
        <v>2</v>
      </c>
      <c r="E109" s="119">
        <f>$E$108*(1+$E$19)</f>
        <v>0.25131999999999999</v>
      </c>
      <c r="F109" s="35" t="s">
        <v>64</v>
      </c>
      <c r="G109" s="35"/>
      <c r="H109" s="118">
        <f t="shared" si="102"/>
        <v>0.25131999999999999</v>
      </c>
      <c r="I109" s="118">
        <f t="shared" si="102"/>
        <v>0.25131999999999999</v>
      </c>
      <c r="J109" s="118">
        <f t="shared" si="102"/>
        <v>0.25131999999999999</v>
      </c>
      <c r="K109" s="118">
        <f t="shared" si="102"/>
        <v>0.25131999999999999</v>
      </c>
      <c r="L109" s="118">
        <f t="shared" si="102"/>
        <v>0.25131999999999999</v>
      </c>
      <c r="M109" s="118">
        <f t="shared" si="102"/>
        <v>0.25131999999999999</v>
      </c>
      <c r="N109" s="118">
        <f t="shared" si="102"/>
        <v>0.25131999999999999</v>
      </c>
      <c r="O109" s="118">
        <f t="shared" si="102"/>
        <v>0.25131999999999999</v>
      </c>
      <c r="P109" s="118">
        <f t="shared" si="102"/>
        <v>0.25131999999999999</v>
      </c>
      <c r="Q109" s="118">
        <f t="shared" si="102"/>
        <v>0.25131999999999999</v>
      </c>
      <c r="R109" s="118">
        <f t="shared" si="102"/>
        <v>0.25131999999999999</v>
      </c>
      <c r="S109" s="118">
        <f t="shared" si="102"/>
        <v>0.25131999999999999</v>
      </c>
      <c r="T109" s="118">
        <f t="shared" si="102"/>
        <v>0.25131999999999999</v>
      </c>
      <c r="U109" s="118">
        <f t="shared" si="102"/>
        <v>0.25131999999999999</v>
      </c>
      <c r="V109" s="118">
        <f t="shared" si="102"/>
        <v>0.25131999999999999</v>
      </c>
      <c r="W109" s="118">
        <f t="shared" si="102"/>
        <v>0.25131999999999999</v>
      </c>
      <c r="X109" s="118">
        <f t="shared" si="103"/>
        <v>0.25131999999999999</v>
      </c>
      <c r="Y109" s="118">
        <f t="shared" si="103"/>
        <v>0.25131999999999999</v>
      </c>
      <c r="Z109" s="118">
        <f t="shared" si="103"/>
        <v>0.25131999999999999</v>
      </c>
      <c r="AA109" s="118">
        <f t="shared" si="103"/>
        <v>0.25131999999999999</v>
      </c>
      <c r="AB109" s="118">
        <f t="shared" si="103"/>
        <v>0.25131999999999999</v>
      </c>
      <c r="AC109" s="118">
        <f t="shared" si="103"/>
        <v>0.25131999999999999</v>
      </c>
      <c r="AD109" s="118">
        <f t="shared" si="104"/>
        <v>0.25131999999999999</v>
      </c>
      <c r="AE109" s="118">
        <f t="shared" si="104"/>
        <v>0.25131999999999999</v>
      </c>
      <c r="AF109" s="118">
        <f t="shared" si="104"/>
        <v>0.25131999999999999</v>
      </c>
      <c r="AG109" s="118">
        <f t="shared" si="104"/>
        <v>0.25131999999999999</v>
      </c>
      <c r="AH109" s="35" t="s">
        <v>64</v>
      </c>
    </row>
    <row r="110" spans="2:34" s="4" customFormat="1" x14ac:dyDescent="0.25">
      <c r="D110" s="6"/>
      <c r="E110" s="35"/>
      <c r="F110" s="35"/>
      <c r="G110" s="35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</row>
    <row r="111" spans="2:34" s="4" customFormat="1" x14ac:dyDescent="0.25">
      <c r="D111" s="6"/>
      <c r="E111" s="35"/>
      <c r="F111" s="35"/>
      <c r="G111" s="35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</row>
    <row r="112" spans="2:34" s="6" customFormat="1" ht="14.25" x14ac:dyDescent="0.2">
      <c r="B112" s="19">
        <v>6</v>
      </c>
      <c r="C112" s="19" t="s">
        <v>9</v>
      </c>
      <c r="D112" s="19"/>
      <c r="E112" s="19"/>
      <c r="F112" s="19"/>
      <c r="G112" s="19"/>
      <c r="H112" s="19"/>
      <c r="I112" s="20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3:34" s="4" customFormat="1" x14ac:dyDescent="0.25">
      <c r="D113" s="6"/>
      <c r="E113" s="35"/>
      <c r="F113" s="35"/>
      <c r="G113" s="35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</row>
    <row r="114" spans="3:34" s="4" customFormat="1" x14ac:dyDescent="0.25">
      <c r="D114" s="6"/>
      <c r="E114" s="35" t="s">
        <v>65</v>
      </c>
      <c r="F114" s="6"/>
      <c r="G114" s="6"/>
      <c r="H114" s="6" t="s">
        <v>170</v>
      </c>
      <c r="I114" s="6"/>
      <c r="J114" s="6"/>
      <c r="K114" s="6"/>
    </row>
    <row r="115" spans="3:34" s="4" customFormat="1" x14ac:dyDescent="0.25">
      <c r="C115" s="6"/>
      <c r="E115" s="111">
        <v>2020</v>
      </c>
      <c r="F115" s="50"/>
      <c r="G115" s="50"/>
      <c r="H115" s="112">
        <v>2020</v>
      </c>
      <c r="I115" s="112">
        <f>H115+1</f>
        <v>2021</v>
      </c>
      <c r="J115" s="112">
        <f t="shared" ref="J115" si="105">I115+1</f>
        <v>2022</v>
      </c>
      <c r="K115" s="112">
        <f t="shared" ref="K115" si="106">J115+1</f>
        <v>2023</v>
      </c>
      <c r="L115" s="112">
        <f t="shared" ref="L115" si="107">K115+1</f>
        <v>2024</v>
      </c>
      <c r="M115" s="112">
        <f t="shared" ref="M115" si="108">L115+1</f>
        <v>2025</v>
      </c>
      <c r="N115" s="112">
        <f>M115+1</f>
        <v>2026</v>
      </c>
      <c r="O115" s="112">
        <f t="shared" ref="O115" si="109">N115+1</f>
        <v>2027</v>
      </c>
      <c r="P115" s="112">
        <f t="shared" ref="P115" si="110">O115+1</f>
        <v>2028</v>
      </c>
      <c r="Q115" s="112">
        <f t="shared" ref="Q115" si="111">P115+1</f>
        <v>2029</v>
      </c>
      <c r="R115" s="112">
        <f>Q115+1</f>
        <v>2030</v>
      </c>
      <c r="S115" s="112">
        <f t="shared" ref="S115" si="112">R115+1</f>
        <v>2031</v>
      </c>
      <c r="T115" s="112">
        <f t="shared" ref="T115" si="113">S115+1</f>
        <v>2032</v>
      </c>
      <c r="U115" s="112">
        <f t="shared" ref="U115" si="114">T115+1</f>
        <v>2033</v>
      </c>
      <c r="V115" s="112">
        <f>U115+1</f>
        <v>2034</v>
      </c>
      <c r="W115" s="112">
        <f t="shared" ref="W115" si="115">V115+1</f>
        <v>2035</v>
      </c>
      <c r="X115" s="112">
        <f t="shared" ref="X115" si="116">W115+1</f>
        <v>2036</v>
      </c>
      <c r="Y115" s="112">
        <f t="shared" ref="Y115" si="117">X115+1</f>
        <v>2037</v>
      </c>
      <c r="Z115" s="112">
        <f t="shared" ref="Z115" si="118">Y115+1</f>
        <v>2038</v>
      </c>
      <c r="AA115" s="112">
        <f t="shared" ref="AA115" si="119">Z115+1</f>
        <v>2039</v>
      </c>
      <c r="AB115" s="112">
        <f t="shared" ref="AB115" si="120">AA115+1</f>
        <v>2040</v>
      </c>
      <c r="AC115" s="112">
        <f t="shared" ref="AC115" si="121">AB115+1</f>
        <v>2041</v>
      </c>
      <c r="AD115" s="112">
        <f t="shared" ref="AD115" si="122">AC115+1</f>
        <v>2042</v>
      </c>
      <c r="AE115" s="112">
        <f t="shared" ref="AE115" si="123">AD115+1</f>
        <v>2043</v>
      </c>
      <c r="AF115" s="112">
        <f t="shared" ref="AF115" si="124">AE115+1</f>
        <v>2044</v>
      </c>
      <c r="AG115" s="112">
        <f t="shared" ref="AG115" si="125">AF115+1</f>
        <v>2045</v>
      </c>
    </row>
    <row r="116" spans="3:34" s="4" customFormat="1" x14ac:dyDescent="0.25">
      <c r="C116" s="91" t="s">
        <v>22</v>
      </c>
      <c r="D116" s="91" t="s">
        <v>129</v>
      </c>
      <c r="E116" s="119">
        <f>$E$118*(1+$E$8)</f>
        <v>5.4120980802178274E-2</v>
      </c>
      <c r="F116" s="35" t="s">
        <v>64</v>
      </c>
      <c r="G116" s="35"/>
      <c r="H116" s="118">
        <f>$E116</f>
        <v>5.4120980802178274E-2</v>
      </c>
      <c r="I116" s="118">
        <f t="shared" ref="I116:AG126" si="126">$E116</f>
        <v>5.4120980802178274E-2</v>
      </c>
      <c r="J116" s="118">
        <f t="shared" si="126"/>
        <v>5.4120980802178274E-2</v>
      </c>
      <c r="K116" s="118">
        <f t="shared" si="126"/>
        <v>5.4120980802178274E-2</v>
      </c>
      <c r="L116" s="118">
        <f t="shared" si="126"/>
        <v>5.4120980802178274E-2</v>
      </c>
      <c r="M116" s="118">
        <f t="shared" si="126"/>
        <v>5.4120980802178274E-2</v>
      </c>
      <c r="N116" s="118">
        <f t="shared" si="126"/>
        <v>5.4120980802178274E-2</v>
      </c>
      <c r="O116" s="118">
        <f t="shared" si="126"/>
        <v>5.4120980802178274E-2</v>
      </c>
      <c r="P116" s="118">
        <f t="shared" si="126"/>
        <v>5.4120980802178274E-2</v>
      </c>
      <c r="Q116" s="118">
        <f t="shared" si="126"/>
        <v>5.4120980802178274E-2</v>
      </c>
      <c r="R116" s="118">
        <f t="shared" si="126"/>
        <v>5.4120980802178274E-2</v>
      </c>
      <c r="S116" s="118">
        <f t="shared" si="126"/>
        <v>5.4120980802178274E-2</v>
      </c>
      <c r="T116" s="118">
        <f t="shared" si="126"/>
        <v>5.4120980802178274E-2</v>
      </c>
      <c r="U116" s="118">
        <f t="shared" si="126"/>
        <v>5.4120980802178274E-2</v>
      </c>
      <c r="V116" s="118">
        <f t="shared" si="126"/>
        <v>5.4120980802178274E-2</v>
      </c>
      <c r="W116" s="118">
        <f t="shared" si="126"/>
        <v>5.4120980802178274E-2</v>
      </c>
      <c r="X116" s="118">
        <f t="shared" si="126"/>
        <v>5.4120980802178274E-2</v>
      </c>
      <c r="Y116" s="118">
        <f t="shared" si="126"/>
        <v>5.4120980802178274E-2</v>
      </c>
      <c r="Z116" s="118">
        <f t="shared" si="126"/>
        <v>5.4120980802178274E-2</v>
      </c>
      <c r="AA116" s="118">
        <f t="shared" si="126"/>
        <v>5.4120980802178274E-2</v>
      </c>
      <c r="AB116" s="118">
        <f t="shared" si="126"/>
        <v>5.4120980802178274E-2</v>
      </c>
      <c r="AC116" s="118">
        <f t="shared" si="126"/>
        <v>5.4120980802178274E-2</v>
      </c>
      <c r="AD116" s="118">
        <f t="shared" si="126"/>
        <v>5.4120980802178274E-2</v>
      </c>
      <c r="AE116" s="118">
        <f t="shared" si="126"/>
        <v>5.4120980802178274E-2</v>
      </c>
      <c r="AF116" s="118">
        <f t="shared" si="126"/>
        <v>5.4120980802178274E-2</v>
      </c>
      <c r="AG116" s="118">
        <f t="shared" si="126"/>
        <v>5.4120980802178274E-2</v>
      </c>
      <c r="AH116" s="35" t="s">
        <v>64</v>
      </c>
    </row>
    <row r="117" spans="3:34" s="4" customFormat="1" x14ac:dyDescent="0.25">
      <c r="C117" s="91"/>
      <c r="D117" s="91" t="s">
        <v>130</v>
      </c>
      <c r="E117" s="119">
        <f>$E$118*(1+$E$9)</f>
        <v>6.8152346195335597E-2</v>
      </c>
      <c r="F117" s="35" t="s">
        <v>64</v>
      </c>
      <c r="G117" s="35"/>
      <c r="H117" s="118">
        <f t="shared" ref="H117:W127" si="127">$E117</f>
        <v>6.8152346195335597E-2</v>
      </c>
      <c r="I117" s="118">
        <f t="shared" si="126"/>
        <v>6.8152346195335597E-2</v>
      </c>
      <c r="J117" s="118">
        <f t="shared" si="126"/>
        <v>6.8152346195335597E-2</v>
      </c>
      <c r="K117" s="118">
        <f t="shared" si="126"/>
        <v>6.8152346195335597E-2</v>
      </c>
      <c r="L117" s="118">
        <f t="shared" si="126"/>
        <v>6.8152346195335597E-2</v>
      </c>
      <c r="M117" s="118">
        <f t="shared" si="126"/>
        <v>6.8152346195335597E-2</v>
      </c>
      <c r="N117" s="118">
        <f t="shared" si="126"/>
        <v>6.8152346195335597E-2</v>
      </c>
      <c r="O117" s="118">
        <f t="shared" si="126"/>
        <v>6.8152346195335597E-2</v>
      </c>
      <c r="P117" s="118">
        <f t="shared" si="126"/>
        <v>6.8152346195335597E-2</v>
      </c>
      <c r="Q117" s="118">
        <f t="shared" si="126"/>
        <v>6.8152346195335597E-2</v>
      </c>
      <c r="R117" s="118">
        <f t="shared" si="126"/>
        <v>6.8152346195335597E-2</v>
      </c>
      <c r="S117" s="118">
        <f t="shared" si="126"/>
        <v>6.8152346195335597E-2</v>
      </c>
      <c r="T117" s="118">
        <f t="shared" si="126"/>
        <v>6.8152346195335597E-2</v>
      </c>
      <c r="U117" s="118">
        <f t="shared" si="126"/>
        <v>6.8152346195335597E-2</v>
      </c>
      <c r="V117" s="118">
        <f t="shared" si="126"/>
        <v>6.8152346195335597E-2</v>
      </c>
      <c r="W117" s="118">
        <f t="shared" si="126"/>
        <v>6.8152346195335597E-2</v>
      </c>
      <c r="X117" s="118">
        <f t="shared" si="126"/>
        <v>6.8152346195335597E-2</v>
      </c>
      <c r="Y117" s="118">
        <f t="shared" si="126"/>
        <v>6.8152346195335597E-2</v>
      </c>
      <c r="Z117" s="118">
        <f t="shared" si="126"/>
        <v>6.8152346195335597E-2</v>
      </c>
      <c r="AA117" s="118">
        <f t="shared" si="126"/>
        <v>6.8152346195335597E-2</v>
      </c>
      <c r="AB117" s="118">
        <f t="shared" si="126"/>
        <v>6.8152346195335597E-2</v>
      </c>
      <c r="AC117" s="118">
        <f t="shared" si="126"/>
        <v>6.8152346195335597E-2</v>
      </c>
      <c r="AD117" s="118">
        <f t="shared" si="126"/>
        <v>6.8152346195335597E-2</v>
      </c>
      <c r="AE117" s="118">
        <f t="shared" si="126"/>
        <v>6.8152346195335597E-2</v>
      </c>
      <c r="AF117" s="118">
        <f t="shared" si="126"/>
        <v>6.8152346195335597E-2</v>
      </c>
      <c r="AG117" s="118">
        <f t="shared" si="126"/>
        <v>6.8152346195335597E-2</v>
      </c>
      <c r="AH117" s="35" t="s">
        <v>64</v>
      </c>
    </row>
    <row r="118" spans="3:34" s="4" customFormat="1" x14ac:dyDescent="0.25">
      <c r="C118" s="91"/>
      <c r="D118" s="123" t="s">
        <v>1</v>
      </c>
      <c r="E118" s="124">
        <v>0.10022403852255235</v>
      </c>
      <c r="F118" s="35" t="s">
        <v>64</v>
      </c>
      <c r="G118" s="35"/>
      <c r="H118" s="118">
        <f t="shared" si="127"/>
        <v>0.10022403852255235</v>
      </c>
      <c r="I118" s="118">
        <f t="shared" si="126"/>
        <v>0.10022403852255235</v>
      </c>
      <c r="J118" s="118">
        <f t="shared" si="126"/>
        <v>0.10022403852255235</v>
      </c>
      <c r="K118" s="118">
        <f t="shared" si="126"/>
        <v>0.10022403852255235</v>
      </c>
      <c r="L118" s="118">
        <f t="shared" si="126"/>
        <v>0.10022403852255235</v>
      </c>
      <c r="M118" s="118">
        <f t="shared" si="126"/>
        <v>0.10022403852255235</v>
      </c>
      <c r="N118" s="118">
        <f t="shared" si="126"/>
        <v>0.10022403852255235</v>
      </c>
      <c r="O118" s="118">
        <f t="shared" si="126"/>
        <v>0.10022403852255235</v>
      </c>
      <c r="P118" s="118">
        <f t="shared" si="126"/>
        <v>0.10022403852255235</v>
      </c>
      <c r="Q118" s="118">
        <f t="shared" si="126"/>
        <v>0.10022403852255235</v>
      </c>
      <c r="R118" s="118">
        <f t="shared" si="126"/>
        <v>0.10022403852255235</v>
      </c>
      <c r="S118" s="118">
        <f t="shared" si="126"/>
        <v>0.10022403852255235</v>
      </c>
      <c r="T118" s="118">
        <f t="shared" si="126"/>
        <v>0.10022403852255235</v>
      </c>
      <c r="U118" s="118">
        <f t="shared" si="126"/>
        <v>0.10022403852255235</v>
      </c>
      <c r="V118" s="118">
        <f t="shared" si="126"/>
        <v>0.10022403852255235</v>
      </c>
      <c r="W118" s="118">
        <f t="shared" si="126"/>
        <v>0.10022403852255235</v>
      </c>
      <c r="X118" s="118">
        <f t="shared" si="126"/>
        <v>0.10022403852255235</v>
      </c>
      <c r="Y118" s="118">
        <f t="shared" si="126"/>
        <v>0.10022403852255235</v>
      </c>
      <c r="Z118" s="118">
        <f t="shared" si="126"/>
        <v>0.10022403852255235</v>
      </c>
      <c r="AA118" s="118">
        <f t="shared" si="126"/>
        <v>0.10022403852255235</v>
      </c>
      <c r="AB118" s="118">
        <f t="shared" si="126"/>
        <v>0.10022403852255235</v>
      </c>
      <c r="AC118" s="118">
        <f t="shared" si="126"/>
        <v>0.10022403852255235</v>
      </c>
      <c r="AD118" s="118">
        <f t="shared" si="126"/>
        <v>0.10022403852255235</v>
      </c>
      <c r="AE118" s="118">
        <f t="shared" si="126"/>
        <v>0.10022403852255235</v>
      </c>
      <c r="AF118" s="118">
        <f t="shared" si="126"/>
        <v>0.10022403852255235</v>
      </c>
      <c r="AG118" s="118">
        <f t="shared" si="126"/>
        <v>0.10022403852255235</v>
      </c>
      <c r="AH118" s="35" t="s">
        <v>64</v>
      </c>
    </row>
    <row r="119" spans="3:34" s="4" customFormat="1" x14ac:dyDescent="0.25">
      <c r="C119" s="91"/>
      <c r="D119" s="91" t="s">
        <v>2</v>
      </c>
      <c r="E119" s="119">
        <f>$E$118*(1+$E$11)</f>
        <v>0.10423300006345444</v>
      </c>
      <c r="F119" s="35" t="s">
        <v>64</v>
      </c>
      <c r="G119" s="35"/>
      <c r="H119" s="118">
        <f t="shared" si="127"/>
        <v>0.10423300006345444</v>
      </c>
      <c r="I119" s="118">
        <f t="shared" si="126"/>
        <v>0.10423300006345444</v>
      </c>
      <c r="J119" s="118">
        <f t="shared" si="126"/>
        <v>0.10423300006345444</v>
      </c>
      <c r="K119" s="118">
        <f t="shared" si="126"/>
        <v>0.10423300006345444</v>
      </c>
      <c r="L119" s="118">
        <f t="shared" si="126"/>
        <v>0.10423300006345444</v>
      </c>
      <c r="M119" s="118">
        <f t="shared" si="126"/>
        <v>0.10423300006345444</v>
      </c>
      <c r="N119" s="118">
        <f t="shared" si="126"/>
        <v>0.10423300006345444</v>
      </c>
      <c r="O119" s="118">
        <f t="shared" si="126"/>
        <v>0.10423300006345444</v>
      </c>
      <c r="P119" s="118">
        <f t="shared" si="126"/>
        <v>0.10423300006345444</v>
      </c>
      <c r="Q119" s="118">
        <f t="shared" si="126"/>
        <v>0.10423300006345444</v>
      </c>
      <c r="R119" s="118">
        <f t="shared" si="126"/>
        <v>0.10423300006345444</v>
      </c>
      <c r="S119" s="118">
        <f t="shared" si="126"/>
        <v>0.10423300006345444</v>
      </c>
      <c r="T119" s="118">
        <f t="shared" si="126"/>
        <v>0.10423300006345444</v>
      </c>
      <c r="U119" s="118">
        <f t="shared" si="126"/>
        <v>0.10423300006345444</v>
      </c>
      <c r="V119" s="118">
        <f t="shared" si="126"/>
        <v>0.10423300006345444</v>
      </c>
      <c r="W119" s="118">
        <f t="shared" si="126"/>
        <v>0.10423300006345444</v>
      </c>
      <c r="X119" s="118">
        <f t="shared" si="126"/>
        <v>0.10423300006345444</v>
      </c>
      <c r="Y119" s="118">
        <f t="shared" si="126"/>
        <v>0.10423300006345444</v>
      </c>
      <c r="Z119" s="118">
        <f t="shared" si="126"/>
        <v>0.10423300006345444</v>
      </c>
      <c r="AA119" s="118">
        <f t="shared" si="126"/>
        <v>0.10423300006345444</v>
      </c>
      <c r="AB119" s="118">
        <f t="shared" si="126"/>
        <v>0.10423300006345444</v>
      </c>
      <c r="AC119" s="118">
        <f t="shared" si="126"/>
        <v>0.10423300006345444</v>
      </c>
      <c r="AD119" s="118">
        <f t="shared" si="126"/>
        <v>0.10423300006345444</v>
      </c>
      <c r="AE119" s="118">
        <f t="shared" si="126"/>
        <v>0.10423300006345444</v>
      </c>
      <c r="AF119" s="118">
        <f t="shared" si="126"/>
        <v>0.10423300006345444</v>
      </c>
      <c r="AG119" s="118">
        <f t="shared" si="126"/>
        <v>0.10423300006345444</v>
      </c>
      <c r="AH119" s="35" t="s">
        <v>64</v>
      </c>
    </row>
    <row r="120" spans="3:34" s="4" customFormat="1" x14ac:dyDescent="0.25">
      <c r="C120" s="91" t="s">
        <v>35</v>
      </c>
      <c r="D120" s="91" t="s">
        <v>129</v>
      </c>
      <c r="E120" s="119">
        <f>$E$122*(1+$E$12)</f>
        <v>6.7151906225089916E-2</v>
      </c>
      <c r="F120" s="35" t="s">
        <v>64</v>
      </c>
      <c r="G120" s="35"/>
      <c r="H120" s="118">
        <f t="shared" si="127"/>
        <v>6.7151906225089916E-2</v>
      </c>
      <c r="I120" s="118">
        <f t="shared" si="126"/>
        <v>6.7151906225089916E-2</v>
      </c>
      <c r="J120" s="118">
        <f t="shared" si="126"/>
        <v>6.7151906225089916E-2</v>
      </c>
      <c r="K120" s="118">
        <f t="shared" si="126"/>
        <v>6.7151906225089916E-2</v>
      </c>
      <c r="L120" s="118">
        <f t="shared" si="126"/>
        <v>6.7151906225089916E-2</v>
      </c>
      <c r="M120" s="118">
        <f t="shared" si="126"/>
        <v>6.7151906225089916E-2</v>
      </c>
      <c r="N120" s="118">
        <f t="shared" si="126"/>
        <v>6.7151906225089916E-2</v>
      </c>
      <c r="O120" s="118">
        <f t="shared" si="126"/>
        <v>6.7151906225089916E-2</v>
      </c>
      <c r="P120" s="118">
        <f t="shared" si="126"/>
        <v>6.7151906225089916E-2</v>
      </c>
      <c r="Q120" s="118">
        <f t="shared" si="126"/>
        <v>6.7151906225089916E-2</v>
      </c>
      <c r="R120" s="118">
        <f t="shared" si="126"/>
        <v>6.7151906225089916E-2</v>
      </c>
      <c r="S120" s="118">
        <f t="shared" si="126"/>
        <v>6.7151906225089916E-2</v>
      </c>
      <c r="T120" s="118">
        <f t="shared" si="126"/>
        <v>6.7151906225089916E-2</v>
      </c>
      <c r="U120" s="118">
        <f t="shared" si="126"/>
        <v>6.7151906225089916E-2</v>
      </c>
      <c r="V120" s="118">
        <f t="shared" si="126"/>
        <v>6.7151906225089916E-2</v>
      </c>
      <c r="W120" s="118">
        <f t="shared" si="126"/>
        <v>6.7151906225089916E-2</v>
      </c>
      <c r="X120" s="118">
        <f t="shared" si="126"/>
        <v>6.7151906225089916E-2</v>
      </c>
      <c r="Y120" s="118">
        <f t="shared" si="126"/>
        <v>6.7151906225089916E-2</v>
      </c>
      <c r="Z120" s="118">
        <f t="shared" si="126"/>
        <v>6.7151906225089916E-2</v>
      </c>
      <c r="AA120" s="118">
        <f t="shared" si="126"/>
        <v>6.7151906225089916E-2</v>
      </c>
      <c r="AB120" s="118">
        <f t="shared" si="126"/>
        <v>6.7151906225089916E-2</v>
      </c>
      <c r="AC120" s="118">
        <f t="shared" si="126"/>
        <v>6.7151906225089916E-2</v>
      </c>
      <c r="AD120" s="118">
        <f t="shared" si="126"/>
        <v>6.7151906225089916E-2</v>
      </c>
      <c r="AE120" s="118">
        <f t="shared" si="126"/>
        <v>6.7151906225089916E-2</v>
      </c>
      <c r="AF120" s="118">
        <f t="shared" si="126"/>
        <v>6.7151906225089916E-2</v>
      </c>
      <c r="AG120" s="118">
        <f t="shared" si="126"/>
        <v>6.7151906225089916E-2</v>
      </c>
      <c r="AH120" s="35" t="s">
        <v>64</v>
      </c>
    </row>
    <row r="121" spans="3:34" x14ac:dyDescent="0.25">
      <c r="C121" s="29"/>
      <c r="D121" s="29" t="s">
        <v>130</v>
      </c>
      <c r="E121" s="53">
        <f>$E$122*(1+$E$13)</f>
        <v>8.4561659690853955E-2</v>
      </c>
      <c r="F121" s="21" t="s">
        <v>64</v>
      </c>
      <c r="G121" s="21"/>
      <c r="H121" s="67">
        <f t="shared" si="127"/>
        <v>8.4561659690853955E-2</v>
      </c>
      <c r="I121" s="67">
        <f t="shared" si="126"/>
        <v>8.4561659690853955E-2</v>
      </c>
      <c r="J121" s="67">
        <f t="shared" si="126"/>
        <v>8.4561659690853955E-2</v>
      </c>
      <c r="K121" s="67">
        <f t="shared" si="126"/>
        <v>8.4561659690853955E-2</v>
      </c>
      <c r="L121" s="67">
        <f t="shared" si="126"/>
        <v>8.4561659690853955E-2</v>
      </c>
      <c r="M121" s="67">
        <f t="shared" si="126"/>
        <v>8.4561659690853955E-2</v>
      </c>
      <c r="N121" s="67">
        <f t="shared" si="126"/>
        <v>8.4561659690853955E-2</v>
      </c>
      <c r="O121" s="67">
        <f t="shared" si="126"/>
        <v>8.4561659690853955E-2</v>
      </c>
      <c r="P121" s="67">
        <f t="shared" si="126"/>
        <v>8.4561659690853955E-2</v>
      </c>
      <c r="Q121" s="67">
        <f t="shared" si="126"/>
        <v>8.4561659690853955E-2</v>
      </c>
      <c r="R121" s="67">
        <f t="shared" si="126"/>
        <v>8.4561659690853955E-2</v>
      </c>
      <c r="S121" s="67">
        <f t="shared" si="126"/>
        <v>8.4561659690853955E-2</v>
      </c>
      <c r="T121" s="67">
        <f t="shared" si="126"/>
        <v>8.4561659690853955E-2</v>
      </c>
      <c r="U121" s="67">
        <f t="shared" si="126"/>
        <v>8.4561659690853955E-2</v>
      </c>
      <c r="V121" s="67">
        <f t="shared" si="126"/>
        <v>8.4561659690853955E-2</v>
      </c>
      <c r="W121" s="67">
        <f t="shared" si="126"/>
        <v>8.4561659690853955E-2</v>
      </c>
      <c r="X121" s="67">
        <f t="shared" si="126"/>
        <v>8.4561659690853955E-2</v>
      </c>
      <c r="Y121" s="67">
        <f t="shared" si="126"/>
        <v>8.4561659690853955E-2</v>
      </c>
      <c r="Z121" s="67">
        <f t="shared" si="126"/>
        <v>8.4561659690853955E-2</v>
      </c>
      <c r="AA121" s="67">
        <f t="shared" si="126"/>
        <v>8.4561659690853955E-2</v>
      </c>
      <c r="AB121" s="67">
        <f t="shared" si="126"/>
        <v>8.4561659690853955E-2</v>
      </c>
      <c r="AC121" s="67">
        <f t="shared" si="126"/>
        <v>8.4561659690853955E-2</v>
      </c>
      <c r="AD121" s="67">
        <f t="shared" si="126"/>
        <v>8.4561659690853955E-2</v>
      </c>
      <c r="AE121" s="67">
        <f t="shared" si="126"/>
        <v>8.4561659690853955E-2</v>
      </c>
      <c r="AF121" s="67">
        <f t="shared" si="126"/>
        <v>8.4561659690853955E-2</v>
      </c>
      <c r="AG121" s="67">
        <f t="shared" si="126"/>
        <v>8.4561659690853955E-2</v>
      </c>
      <c r="AH121" s="21" t="s">
        <v>64</v>
      </c>
    </row>
    <row r="122" spans="3:34" x14ac:dyDescent="0.25">
      <c r="C122" s="29"/>
      <c r="D122" s="42" t="s">
        <v>1</v>
      </c>
      <c r="E122" s="54">
        <v>0.12435538189831466</v>
      </c>
      <c r="F122" s="21" t="s">
        <v>64</v>
      </c>
      <c r="G122" s="21"/>
      <c r="H122" s="67">
        <f t="shared" si="127"/>
        <v>0.12435538189831466</v>
      </c>
      <c r="I122" s="67">
        <f t="shared" si="126"/>
        <v>0.12435538189831466</v>
      </c>
      <c r="J122" s="67">
        <f t="shared" si="126"/>
        <v>0.12435538189831466</v>
      </c>
      <c r="K122" s="67">
        <f t="shared" si="126"/>
        <v>0.12435538189831466</v>
      </c>
      <c r="L122" s="67">
        <f t="shared" si="126"/>
        <v>0.12435538189831466</v>
      </c>
      <c r="M122" s="67">
        <f t="shared" si="126"/>
        <v>0.12435538189831466</v>
      </c>
      <c r="N122" s="67">
        <f t="shared" si="126"/>
        <v>0.12435538189831466</v>
      </c>
      <c r="O122" s="67">
        <f t="shared" si="126"/>
        <v>0.12435538189831466</v>
      </c>
      <c r="P122" s="67">
        <f t="shared" si="126"/>
        <v>0.12435538189831466</v>
      </c>
      <c r="Q122" s="67">
        <f t="shared" si="126"/>
        <v>0.12435538189831466</v>
      </c>
      <c r="R122" s="67">
        <f t="shared" si="126"/>
        <v>0.12435538189831466</v>
      </c>
      <c r="S122" s="67">
        <f t="shared" si="126"/>
        <v>0.12435538189831466</v>
      </c>
      <c r="T122" s="67">
        <f t="shared" si="126"/>
        <v>0.12435538189831466</v>
      </c>
      <c r="U122" s="67">
        <f t="shared" si="126"/>
        <v>0.12435538189831466</v>
      </c>
      <c r="V122" s="67">
        <f t="shared" si="126"/>
        <v>0.12435538189831466</v>
      </c>
      <c r="W122" s="67">
        <f t="shared" si="126"/>
        <v>0.12435538189831466</v>
      </c>
      <c r="X122" s="67">
        <f t="shared" si="126"/>
        <v>0.12435538189831466</v>
      </c>
      <c r="Y122" s="67">
        <f t="shared" si="126"/>
        <v>0.12435538189831466</v>
      </c>
      <c r="Z122" s="67">
        <f t="shared" si="126"/>
        <v>0.12435538189831466</v>
      </c>
      <c r="AA122" s="67">
        <f t="shared" si="126"/>
        <v>0.12435538189831466</v>
      </c>
      <c r="AB122" s="67">
        <f t="shared" si="126"/>
        <v>0.12435538189831466</v>
      </c>
      <c r="AC122" s="67">
        <f t="shared" si="126"/>
        <v>0.12435538189831466</v>
      </c>
      <c r="AD122" s="67">
        <f t="shared" si="126"/>
        <v>0.12435538189831466</v>
      </c>
      <c r="AE122" s="67">
        <f t="shared" si="126"/>
        <v>0.12435538189831466</v>
      </c>
      <c r="AF122" s="67">
        <f t="shared" si="126"/>
        <v>0.12435538189831466</v>
      </c>
      <c r="AG122" s="67">
        <f t="shared" si="126"/>
        <v>0.12435538189831466</v>
      </c>
      <c r="AH122" s="21" t="s">
        <v>64</v>
      </c>
    </row>
    <row r="123" spans="3:34" x14ac:dyDescent="0.25">
      <c r="C123" s="29"/>
      <c r="D123" s="29" t="s">
        <v>2</v>
      </c>
      <c r="E123" s="53">
        <f>$E$122*(1+$E$15)</f>
        <v>0.12808604335526411</v>
      </c>
      <c r="F123" s="21" t="s">
        <v>64</v>
      </c>
      <c r="G123" s="21"/>
      <c r="H123" s="67">
        <f t="shared" si="127"/>
        <v>0.12808604335526411</v>
      </c>
      <c r="I123" s="67">
        <f t="shared" si="126"/>
        <v>0.12808604335526411</v>
      </c>
      <c r="J123" s="67">
        <f t="shared" si="126"/>
        <v>0.12808604335526411</v>
      </c>
      <c r="K123" s="67">
        <f t="shared" si="126"/>
        <v>0.12808604335526411</v>
      </c>
      <c r="L123" s="67">
        <f t="shared" si="126"/>
        <v>0.12808604335526411</v>
      </c>
      <c r="M123" s="67">
        <f t="shared" si="126"/>
        <v>0.12808604335526411</v>
      </c>
      <c r="N123" s="67">
        <f t="shared" si="126"/>
        <v>0.12808604335526411</v>
      </c>
      <c r="O123" s="67">
        <f t="shared" si="126"/>
        <v>0.12808604335526411</v>
      </c>
      <c r="P123" s="67">
        <f t="shared" si="126"/>
        <v>0.12808604335526411</v>
      </c>
      <c r="Q123" s="67">
        <f t="shared" si="126"/>
        <v>0.12808604335526411</v>
      </c>
      <c r="R123" s="67">
        <f t="shared" si="126"/>
        <v>0.12808604335526411</v>
      </c>
      <c r="S123" s="67">
        <f t="shared" si="126"/>
        <v>0.12808604335526411</v>
      </c>
      <c r="T123" s="67">
        <f t="shared" si="126"/>
        <v>0.12808604335526411</v>
      </c>
      <c r="U123" s="67">
        <f t="shared" si="126"/>
        <v>0.12808604335526411</v>
      </c>
      <c r="V123" s="67">
        <f t="shared" si="126"/>
        <v>0.12808604335526411</v>
      </c>
      <c r="W123" s="67">
        <f t="shared" si="126"/>
        <v>0.12808604335526411</v>
      </c>
      <c r="X123" s="67">
        <f t="shared" si="126"/>
        <v>0.12808604335526411</v>
      </c>
      <c r="Y123" s="67">
        <f t="shared" si="126"/>
        <v>0.12808604335526411</v>
      </c>
      <c r="Z123" s="67">
        <f t="shared" si="126"/>
        <v>0.12808604335526411</v>
      </c>
      <c r="AA123" s="67">
        <f t="shared" si="126"/>
        <v>0.12808604335526411</v>
      </c>
      <c r="AB123" s="67">
        <f t="shared" si="126"/>
        <v>0.12808604335526411</v>
      </c>
      <c r="AC123" s="67">
        <f t="shared" si="126"/>
        <v>0.12808604335526411</v>
      </c>
      <c r="AD123" s="67">
        <f t="shared" si="126"/>
        <v>0.12808604335526411</v>
      </c>
      <c r="AE123" s="67">
        <f t="shared" si="126"/>
        <v>0.12808604335526411</v>
      </c>
      <c r="AF123" s="67">
        <f t="shared" si="126"/>
        <v>0.12808604335526411</v>
      </c>
      <c r="AG123" s="67">
        <f t="shared" si="126"/>
        <v>0.12808604335526411</v>
      </c>
      <c r="AH123" s="21" t="s">
        <v>64</v>
      </c>
    </row>
    <row r="124" spans="3:34" x14ac:dyDescent="0.25">
      <c r="C124" s="29" t="s">
        <v>36</v>
      </c>
      <c r="D124" s="29" t="s">
        <v>129</v>
      </c>
      <c r="E124" s="53">
        <f>$E$126*(1+$E$16)</f>
        <v>0.12217895206882375</v>
      </c>
      <c r="F124" s="21" t="s">
        <v>64</v>
      </c>
      <c r="G124" s="21"/>
      <c r="H124" s="67">
        <f t="shared" si="127"/>
        <v>0.12217895206882375</v>
      </c>
      <c r="I124" s="67">
        <f t="shared" si="126"/>
        <v>0.12217895206882375</v>
      </c>
      <c r="J124" s="67">
        <f t="shared" si="126"/>
        <v>0.12217895206882375</v>
      </c>
      <c r="K124" s="67">
        <f t="shared" si="126"/>
        <v>0.12217895206882375</v>
      </c>
      <c r="L124" s="67">
        <f t="shared" si="126"/>
        <v>0.12217895206882375</v>
      </c>
      <c r="M124" s="67">
        <f t="shared" si="126"/>
        <v>0.12217895206882375</v>
      </c>
      <c r="N124" s="67">
        <f t="shared" si="126"/>
        <v>0.12217895206882375</v>
      </c>
      <c r="O124" s="67">
        <f t="shared" si="126"/>
        <v>0.12217895206882375</v>
      </c>
      <c r="P124" s="67">
        <f t="shared" si="126"/>
        <v>0.12217895206882375</v>
      </c>
      <c r="Q124" s="67">
        <f t="shared" si="126"/>
        <v>0.12217895206882375</v>
      </c>
      <c r="R124" s="67">
        <f t="shared" si="126"/>
        <v>0.12217895206882375</v>
      </c>
      <c r="S124" s="67">
        <f t="shared" si="126"/>
        <v>0.12217895206882375</v>
      </c>
      <c r="T124" s="67">
        <f t="shared" si="126"/>
        <v>0.12217895206882375</v>
      </c>
      <c r="U124" s="67">
        <f t="shared" si="126"/>
        <v>0.12217895206882375</v>
      </c>
      <c r="V124" s="67">
        <f t="shared" si="126"/>
        <v>0.12217895206882375</v>
      </c>
      <c r="W124" s="67">
        <f t="shared" si="126"/>
        <v>0.12217895206882375</v>
      </c>
      <c r="X124" s="67">
        <f t="shared" si="126"/>
        <v>0.12217895206882375</v>
      </c>
      <c r="Y124" s="67">
        <f t="shared" si="126"/>
        <v>0.12217895206882375</v>
      </c>
      <c r="Z124" s="67">
        <f t="shared" si="126"/>
        <v>0.12217895206882375</v>
      </c>
      <c r="AA124" s="67">
        <f t="shared" si="126"/>
        <v>0.12217895206882375</v>
      </c>
      <c r="AB124" s="67">
        <f t="shared" si="126"/>
        <v>0.12217895206882375</v>
      </c>
      <c r="AC124" s="67">
        <f t="shared" si="126"/>
        <v>0.12217895206882375</v>
      </c>
      <c r="AD124" s="67">
        <f t="shared" si="126"/>
        <v>0.12217895206882375</v>
      </c>
      <c r="AE124" s="67">
        <f t="shared" si="126"/>
        <v>0.12217895206882375</v>
      </c>
      <c r="AF124" s="67">
        <f t="shared" si="126"/>
        <v>0.12217895206882375</v>
      </c>
      <c r="AG124" s="67">
        <f t="shared" si="126"/>
        <v>0.12217895206882375</v>
      </c>
      <c r="AH124" s="21" t="s">
        <v>64</v>
      </c>
    </row>
    <row r="125" spans="3:34" x14ac:dyDescent="0.25">
      <c r="C125" s="29"/>
      <c r="D125" s="29" t="s">
        <v>130</v>
      </c>
      <c r="E125" s="53">
        <f>$E$126*(1+$E$17)</f>
        <v>0.127649651415189</v>
      </c>
      <c r="F125" s="21" t="s">
        <v>64</v>
      </c>
      <c r="G125" s="21"/>
      <c r="H125" s="67">
        <f t="shared" si="127"/>
        <v>0.127649651415189</v>
      </c>
      <c r="I125" s="67">
        <f t="shared" si="126"/>
        <v>0.127649651415189</v>
      </c>
      <c r="J125" s="67">
        <f t="shared" si="126"/>
        <v>0.127649651415189</v>
      </c>
      <c r="K125" s="67">
        <f t="shared" si="126"/>
        <v>0.127649651415189</v>
      </c>
      <c r="L125" s="67">
        <f t="shared" si="126"/>
        <v>0.127649651415189</v>
      </c>
      <c r="M125" s="67">
        <f t="shared" si="126"/>
        <v>0.127649651415189</v>
      </c>
      <c r="N125" s="67">
        <f t="shared" si="126"/>
        <v>0.127649651415189</v>
      </c>
      <c r="O125" s="67">
        <f t="shared" si="126"/>
        <v>0.127649651415189</v>
      </c>
      <c r="P125" s="67">
        <f t="shared" si="126"/>
        <v>0.127649651415189</v>
      </c>
      <c r="Q125" s="67">
        <f t="shared" si="126"/>
        <v>0.127649651415189</v>
      </c>
      <c r="R125" s="67">
        <f t="shared" si="126"/>
        <v>0.127649651415189</v>
      </c>
      <c r="S125" s="67">
        <f t="shared" si="126"/>
        <v>0.127649651415189</v>
      </c>
      <c r="T125" s="67">
        <f t="shared" si="126"/>
        <v>0.127649651415189</v>
      </c>
      <c r="U125" s="67">
        <f t="shared" si="126"/>
        <v>0.127649651415189</v>
      </c>
      <c r="V125" s="67">
        <f t="shared" si="126"/>
        <v>0.127649651415189</v>
      </c>
      <c r="W125" s="67">
        <f t="shared" si="126"/>
        <v>0.127649651415189</v>
      </c>
      <c r="X125" s="67">
        <f t="shared" si="126"/>
        <v>0.127649651415189</v>
      </c>
      <c r="Y125" s="67">
        <f t="shared" si="126"/>
        <v>0.127649651415189</v>
      </c>
      <c r="Z125" s="67">
        <f t="shared" si="126"/>
        <v>0.127649651415189</v>
      </c>
      <c r="AA125" s="67">
        <f t="shared" si="126"/>
        <v>0.127649651415189</v>
      </c>
      <c r="AB125" s="67">
        <f t="shared" si="126"/>
        <v>0.127649651415189</v>
      </c>
      <c r="AC125" s="67">
        <f t="shared" si="126"/>
        <v>0.127649651415189</v>
      </c>
      <c r="AD125" s="67">
        <f t="shared" si="126"/>
        <v>0.127649651415189</v>
      </c>
      <c r="AE125" s="67">
        <f t="shared" si="126"/>
        <v>0.127649651415189</v>
      </c>
      <c r="AF125" s="67">
        <f t="shared" si="126"/>
        <v>0.127649651415189</v>
      </c>
      <c r="AG125" s="67">
        <f t="shared" si="126"/>
        <v>0.127649651415189</v>
      </c>
      <c r="AH125" s="21" t="s">
        <v>64</v>
      </c>
    </row>
    <row r="126" spans="3:34" x14ac:dyDescent="0.25">
      <c r="C126" s="122"/>
      <c r="D126" s="42" t="s">
        <v>1</v>
      </c>
      <c r="E126" s="54">
        <v>0.18235664487884143</v>
      </c>
      <c r="F126" s="21" t="s">
        <v>64</v>
      </c>
      <c r="G126" s="21"/>
      <c r="H126" s="67">
        <f t="shared" si="127"/>
        <v>0.18235664487884143</v>
      </c>
      <c r="I126" s="67">
        <f t="shared" si="126"/>
        <v>0.18235664487884143</v>
      </c>
      <c r="J126" s="67">
        <f t="shared" si="126"/>
        <v>0.18235664487884143</v>
      </c>
      <c r="K126" s="67">
        <f t="shared" si="126"/>
        <v>0.18235664487884143</v>
      </c>
      <c r="L126" s="67">
        <f t="shared" si="126"/>
        <v>0.18235664487884143</v>
      </c>
      <c r="M126" s="67">
        <f t="shared" si="126"/>
        <v>0.18235664487884143</v>
      </c>
      <c r="N126" s="67">
        <f t="shared" ref="N126:AC127" si="128">$E126</f>
        <v>0.18235664487884143</v>
      </c>
      <c r="O126" s="67">
        <f t="shared" si="128"/>
        <v>0.18235664487884143</v>
      </c>
      <c r="P126" s="67">
        <f t="shared" si="128"/>
        <v>0.18235664487884143</v>
      </c>
      <c r="Q126" s="67">
        <f t="shared" si="128"/>
        <v>0.18235664487884143</v>
      </c>
      <c r="R126" s="67">
        <f t="shared" si="128"/>
        <v>0.18235664487884143</v>
      </c>
      <c r="S126" s="67">
        <f t="shared" si="128"/>
        <v>0.18235664487884143</v>
      </c>
      <c r="T126" s="67">
        <f t="shared" si="128"/>
        <v>0.18235664487884143</v>
      </c>
      <c r="U126" s="67">
        <f t="shared" si="128"/>
        <v>0.18235664487884143</v>
      </c>
      <c r="V126" s="67">
        <f t="shared" si="128"/>
        <v>0.18235664487884143</v>
      </c>
      <c r="W126" s="67">
        <f t="shared" si="128"/>
        <v>0.18235664487884143</v>
      </c>
      <c r="X126" s="67">
        <f t="shared" si="128"/>
        <v>0.18235664487884143</v>
      </c>
      <c r="Y126" s="67">
        <f t="shared" si="128"/>
        <v>0.18235664487884143</v>
      </c>
      <c r="Z126" s="67">
        <f t="shared" si="128"/>
        <v>0.18235664487884143</v>
      </c>
      <c r="AA126" s="67">
        <f t="shared" si="128"/>
        <v>0.18235664487884143</v>
      </c>
      <c r="AB126" s="67">
        <f t="shared" si="128"/>
        <v>0.18235664487884143</v>
      </c>
      <c r="AC126" s="67">
        <f t="shared" si="128"/>
        <v>0.18235664487884143</v>
      </c>
      <c r="AD126" s="67">
        <f t="shared" ref="AD126:AG127" si="129">$E126</f>
        <v>0.18235664487884143</v>
      </c>
      <c r="AE126" s="67">
        <f t="shared" si="129"/>
        <v>0.18235664487884143</v>
      </c>
      <c r="AF126" s="67">
        <f t="shared" si="129"/>
        <v>0.18235664487884143</v>
      </c>
      <c r="AG126" s="67">
        <f t="shared" si="129"/>
        <v>0.18235664487884143</v>
      </c>
      <c r="AH126" s="21" t="s">
        <v>64</v>
      </c>
    </row>
    <row r="127" spans="3:34" x14ac:dyDescent="0.25">
      <c r="C127" s="122"/>
      <c r="D127" s="29" t="s">
        <v>2</v>
      </c>
      <c r="E127" s="53">
        <f>$E$126*(1+$E$19)</f>
        <v>0.18782734422520667</v>
      </c>
      <c r="F127" s="21" t="s">
        <v>64</v>
      </c>
      <c r="G127" s="21"/>
      <c r="H127" s="67">
        <f t="shared" si="127"/>
        <v>0.18782734422520667</v>
      </c>
      <c r="I127" s="67">
        <f t="shared" si="127"/>
        <v>0.18782734422520667</v>
      </c>
      <c r="J127" s="67">
        <f t="shared" si="127"/>
        <v>0.18782734422520667</v>
      </c>
      <c r="K127" s="67">
        <f t="shared" si="127"/>
        <v>0.18782734422520667</v>
      </c>
      <c r="L127" s="67">
        <f t="shared" si="127"/>
        <v>0.18782734422520667</v>
      </c>
      <c r="M127" s="67">
        <f t="shared" si="127"/>
        <v>0.18782734422520667</v>
      </c>
      <c r="N127" s="67">
        <f t="shared" si="127"/>
        <v>0.18782734422520667</v>
      </c>
      <c r="O127" s="67">
        <f t="shared" si="127"/>
        <v>0.18782734422520667</v>
      </c>
      <c r="P127" s="67">
        <f t="shared" si="127"/>
        <v>0.18782734422520667</v>
      </c>
      <c r="Q127" s="67">
        <f t="shared" si="127"/>
        <v>0.18782734422520667</v>
      </c>
      <c r="R127" s="67">
        <f t="shared" si="127"/>
        <v>0.18782734422520667</v>
      </c>
      <c r="S127" s="67">
        <f t="shared" si="127"/>
        <v>0.18782734422520667</v>
      </c>
      <c r="T127" s="67">
        <f t="shared" si="127"/>
        <v>0.18782734422520667</v>
      </c>
      <c r="U127" s="67">
        <f t="shared" si="127"/>
        <v>0.18782734422520667</v>
      </c>
      <c r="V127" s="67">
        <f t="shared" si="127"/>
        <v>0.18782734422520667</v>
      </c>
      <c r="W127" s="67">
        <f t="shared" si="127"/>
        <v>0.18782734422520667</v>
      </c>
      <c r="X127" s="67">
        <f t="shared" si="128"/>
        <v>0.18782734422520667</v>
      </c>
      <c r="Y127" s="67">
        <f t="shared" si="128"/>
        <v>0.18782734422520667</v>
      </c>
      <c r="Z127" s="67">
        <f t="shared" si="128"/>
        <v>0.18782734422520667</v>
      </c>
      <c r="AA127" s="67">
        <f t="shared" si="128"/>
        <v>0.18782734422520667</v>
      </c>
      <c r="AB127" s="67">
        <f t="shared" si="128"/>
        <v>0.18782734422520667</v>
      </c>
      <c r="AC127" s="67">
        <f t="shared" si="128"/>
        <v>0.18782734422520667</v>
      </c>
      <c r="AD127" s="67">
        <f t="shared" si="129"/>
        <v>0.18782734422520667</v>
      </c>
      <c r="AE127" s="67">
        <f t="shared" si="129"/>
        <v>0.18782734422520667</v>
      </c>
      <c r="AF127" s="67">
        <f t="shared" si="129"/>
        <v>0.18782734422520667</v>
      </c>
      <c r="AG127" s="67">
        <f t="shared" si="129"/>
        <v>0.18782734422520667</v>
      </c>
      <c r="AH127" s="21" t="s">
        <v>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AH45"/>
  <sheetViews>
    <sheetView zoomScale="70" zoomScaleNormal="70" workbookViewId="0">
      <selection activeCell="I10" sqref="I10"/>
    </sheetView>
  </sheetViews>
  <sheetFormatPr defaultRowHeight="15" x14ac:dyDescent="0.25"/>
  <cols>
    <col min="1" max="1" width="3.42578125" style="4" customWidth="1"/>
    <col min="3" max="3" width="14.42578125" bestFit="1" customWidth="1"/>
    <col min="4" max="4" width="10.85546875" bestFit="1" customWidth="1"/>
  </cols>
  <sheetData>
    <row r="2" spans="2:34" ht="18" x14ac:dyDescent="0.25">
      <c r="B2" s="1" t="s">
        <v>78</v>
      </c>
    </row>
    <row r="5" spans="2:34" s="6" customFormat="1" ht="14.25" x14ac:dyDescent="0.2">
      <c r="B5" s="19">
        <v>1</v>
      </c>
      <c r="C5" s="19" t="s">
        <v>3</v>
      </c>
      <c r="D5" s="19"/>
      <c r="E5" s="19"/>
      <c r="F5" s="19"/>
    </row>
    <row r="6" spans="2:34" s="4" customFormat="1" x14ac:dyDescent="0.25">
      <c r="D6" s="6"/>
      <c r="E6" s="6"/>
      <c r="F6" s="6"/>
      <c r="G6" s="6"/>
      <c r="H6" s="35"/>
      <c r="I6" s="35"/>
      <c r="J6" s="35"/>
      <c r="K6" s="35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2:34" s="4" customFormat="1" x14ac:dyDescent="0.25">
      <c r="C7" s="6"/>
      <c r="D7" s="125" t="s">
        <v>11</v>
      </c>
      <c r="E7" s="125" t="s">
        <v>12</v>
      </c>
      <c r="F7" s="125" t="s">
        <v>13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49"/>
    </row>
    <row r="8" spans="2:34" s="4" customFormat="1" x14ac:dyDescent="0.25">
      <c r="C8" s="91" t="s">
        <v>79</v>
      </c>
      <c r="D8" s="126">
        <v>0.01</v>
      </c>
      <c r="E8" s="127">
        <v>1.4999999999999999E-2</v>
      </c>
      <c r="F8" s="127">
        <v>5.0000000000000001E-3</v>
      </c>
      <c r="G8" s="35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51"/>
    </row>
    <row r="9" spans="2:34" s="49" customFormat="1" ht="15.75" x14ac:dyDescent="0.25">
      <c r="C9" s="129"/>
      <c r="D9" s="130"/>
      <c r="E9" s="130"/>
      <c r="F9" s="130"/>
      <c r="G9" s="35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51"/>
    </row>
    <row r="10" spans="2:34" s="49" customFormat="1" ht="15.75" x14ac:dyDescent="0.25">
      <c r="C10" s="129"/>
      <c r="D10" s="130" t="s">
        <v>80</v>
      </c>
      <c r="E10" s="126">
        <v>0</v>
      </c>
      <c r="F10" s="130"/>
      <c r="G10" s="35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51"/>
    </row>
    <row r="11" spans="2:34" s="49" customFormat="1" x14ac:dyDescent="0.25"/>
    <row r="12" spans="2:34" s="6" customFormat="1" ht="14.25" x14ac:dyDescent="0.2">
      <c r="B12" s="19">
        <v>2</v>
      </c>
      <c r="C12" s="19" t="s">
        <v>4</v>
      </c>
      <c r="D12" s="19"/>
      <c r="E12" s="19"/>
      <c r="F12" s="19"/>
    </row>
    <row r="13" spans="2:34" s="4" customFormat="1" x14ac:dyDescent="0.25">
      <c r="D13" s="6"/>
      <c r="E13" s="6"/>
      <c r="F13" s="6"/>
      <c r="G13" s="6"/>
      <c r="H13" s="35"/>
      <c r="I13" s="35"/>
      <c r="J13" s="35"/>
      <c r="K13" s="35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2:34" s="4" customFormat="1" x14ac:dyDescent="0.25">
      <c r="C14" s="6"/>
      <c r="D14" s="125" t="s">
        <v>11</v>
      </c>
      <c r="E14" s="125" t="s">
        <v>12</v>
      </c>
      <c r="F14" s="125" t="s">
        <v>13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49"/>
    </row>
    <row r="15" spans="2:34" s="4" customFormat="1" x14ac:dyDescent="0.25">
      <c r="C15" s="91" t="s">
        <v>79</v>
      </c>
      <c r="D15" s="126">
        <v>0.09</v>
      </c>
      <c r="E15" s="126">
        <f>D15+E17</f>
        <v>9.9999999999999992E-2</v>
      </c>
      <c r="F15" s="126">
        <f>D15-E17</f>
        <v>0.08</v>
      </c>
      <c r="G15" s="35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51"/>
    </row>
    <row r="16" spans="2:34" s="49" customFormat="1" ht="15.75" x14ac:dyDescent="0.25">
      <c r="C16" s="129"/>
      <c r="D16" s="130"/>
      <c r="E16" s="130"/>
      <c r="F16" s="130"/>
      <c r="G16" s="35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51"/>
    </row>
    <row r="17" spans="2:34" s="49" customFormat="1" ht="15.75" x14ac:dyDescent="0.25">
      <c r="C17" s="129"/>
      <c r="D17" s="130" t="s">
        <v>80</v>
      </c>
      <c r="E17" s="126">
        <v>0.01</v>
      </c>
      <c r="F17" s="130"/>
      <c r="G17" s="3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51"/>
    </row>
    <row r="18" spans="2:34" s="4" customFormat="1" x14ac:dyDescent="0.25"/>
    <row r="19" spans="2:34" s="6" customFormat="1" ht="14.25" x14ac:dyDescent="0.2">
      <c r="B19" s="19">
        <v>3</v>
      </c>
      <c r="C19" s="19" t="s">
        <v>5</v>
      </c>
      <c r="D19" s="19"/>
      <c r="E19" s="19"/>
      <c r="F19" s="19"/>
    </row>
    <row r="20" spans="2:34" s="4" customFormat="1" x14ac:dyDescent="0.25">
      <c r="D20" s="6"/>
      <c r="E20" s="6"/>
      <c r="F20" s="6"/>
      <c r="G20" s="6"/>
      <c r="H20" s="35"/>
      <c r="I20" s="35"/>
      <c r="J20" s="35"/>
      <c r="K20" s="35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2:34" s="4" customFormat="1" x14ac:dyDescent="0.25">
      <c r="C21" s="6"/>
      <c r="D21" s="125" t="s">
        <v>11</v>
      </c>
      <c r="E21" s="125" t="s">
        <v>12</v>
      </c>
      <c r="F21" s="125" t="s">
        <v>13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49"/>
    </row>
    <row r="22" spans="2:34" s="4" customFormat="1" x14ac:dyDescent="0.25">
      <c r="C22" s="91" t="s">
        <v>79</v>
      </c>
      <c r="D22" s="126">
        <v>0.02</v>
      </c>
      <c r="E22" s="126">
        <f>D22+E24</f>
        <v>0.03</v>
      </c>
      <c r="F22" s="126">
        <f>D22-E24</f>
        <v>0.01</v>
      </c>
      <c r="G22" s="35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51"/>
    </row>
    <row r="23" spans="2:34" s="49" customFormat="1" ht="15.75" x14ac:dyDescent="0.25">
      <c r="C23" s="129"/>
      <c r="D23" s="130"/>
      <c r="E23" s="130"/>
      <c r="F23" s="130"/>
      <c r="G23" s="35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51"/>
    </row>
    <row r="24" spans="2:34" s="49" customFormat="1" ht="15.75" x14ac:dyDescent="0.25">
      <c r="C24" s="129"/>
      <c r="D24" s="130" t="s">
        <v>80</v>
      </c>
      <c r="E24" s="126">
        <v>0.01</v>
      </c>
      <c r="F24" s="130"/>
      <c r="G24" s="35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51"/>
    </row>
    <row r="25" spans="2:34" s="4" customFormat="1" x14ac:dyDescent="0.25"/>
    <row r="26" spans="2:34" s="6" customFormat="1" ht="14.25" x14ac:dyDescent="0.2">
      <c r="B26" s="19">
        <v>4</v>
      </c>
      <c r="C26" s="19" t="s">
        <v>6</v>
      </c>
      <c r="D26" s="19"/>
      <c r="E26" s="19"/>
      <c r="F26" s="19"/>
    </row>
    <row r="27" spans="2:34" s="4" customFormat="1" x14ac:dyDescent="0.25">
      <c r="D27" s="6"/>
      <c r="E27" s="6"/>
      <c r="F27" s="6"/>
      <c r="G27" s="6"/>
      <c r="H27" s="35"/>
      <c r="I27" s="35"/>
      <c r="J27" s="35"/>
      <c r="K27" s="35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2:34" s="4" customFormat="1" x14ac:dyDescent="0.25">
      <c r="C28" s="6"/>
      <c r="D28" s="125" t="s">
        <v>11</v>
      </c>
      <c r="E28" s="125" t="s">
        <v>12</v>
      </c>
      <c r="F28" s="125" t="s">
        <v>13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49"/>
    </row>
    <row r="29" spans="2:34" s="4" customFormat="1" x14ac:dyDescent="0.25">
      <c r="C29" s="91" t="s">
        <v>79</v>
      </c>
      <c r="D29" s="126">
        <v>0.05</v>
      </c>
      <c r="E29" s="126">
        <f>D29+E31</f>
        <v>6.0000000000000005E-2</v>
      </c>
      <c r="F29" s="126">
        <f>D29-E31</f>
        <v>0.04</v>
      </c>
      <c r="G29" s="35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51"/>
    </row>
    <row r="30" spans="2:34" s="49" customFormat="1" ht="15.75" x14ac:dyDescent="0.25">
      <c r="C30" s="129"/>
      <c r="D30" s="130"/>
      <c r="E30" s="130"/>
      <c r="F30" s="130"/>
      <c r="G30" s="35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51"/>
    </row>
    <row r="31" spans="2:34" s="49" customFormat="1" ht="15.75" x14ac:dyDescent="0.25">
      <c r="C31" s="129"/>
      <c r="D31" s="130" t="s">
        <v>80</v>
      </c>
      <c r="E31" s="126">
        <v>0.01</v>
      </c>
      <c r="F31" s="130"/>
      <c r="G31" s="35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51"/>
    </row>
    <row r="32" spans="2:34" s="4" customFormat="1" x14ac:dyDescent="0.25"/>
    <row r="33" spans="2:34" s="6" customFormat="1" ht="14.25" x14ac:dyDescent="0.2">
      <c r="B33" s="19">
        <v>5</v>
      </c>
      <c r="C33" s="19" t="s">
        <v>7</v>
      </c>
      <c r="D33" s="19"/>
      <c r="E33" s="19"/>
      <c r="F33" s="19"/>
    </row>
    <row r="34" spans="2:34" s="4" customFormat="1" x14ac:dyDescent="0.25">
      <c r="D34" s="6"/>
      <c r="E34" s="6"/>
      <c r="F34" s="6"/>
      <c r="G34" s="6"/>
      <c r="H34" s="35"/>
      <c r="I34" s="35"/>
      <c r="J34" s="35"/>
      <c r="K34" s="35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2:34" s="4" customFormat="1" x14ac:dyDescent="0.25">
      <c r="C35" s="6"/>
      <c r="D35" s="125" t="s">
        <v>11</v>
      </c>
      <c r="E35" s="125" t="s">
        <v>12</v>
      </c>
      <c r="F35" s="125" t="s">
        <v>13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49"/>
    </row>
    <row r="36" spans="2:34" s="4" customFormat="1" x14ac:dyDescent="0.25">
      <c r="C36" s="91" t="s">
        <v>79</v>
      </c>
      <c r="D36" s="127">
        <v>0.04</v>
      </c>
      <c r="E36" s="127">
        <v>0.06</v>
      </c>
      <c r="F36" s="127">
        <v>3.5000000000000003E-2</v>
      </c>
      <c r="G36" s="35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51"/>
    </row>
    <row r="37" spans="2:34" s="49" customFormat="1" ht="15.75" x14ac:dyDescent="0.25">
      <c r="C37" s="129"/>
      <c r="D37" s="130"/>
      <c r="E37" s="130"/>
      <c r="F37" s="130"/>
      <c r="G37" s="35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51"/>
    </row>
    <row r="38" spans="2:34" s="49" customFormat="1" ht="15.75" x14ac:dyDescent="0.25">
      <c r="C38" s="129"/>
      <c r="D38" s="130" t="s">
        <v>80</v>
      </c>
      <c r="E38" s="126">
        <v>0.01</v>
      </c>
      <c r="F38" s="130"/>
      <c r="G38" s="35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51"/>
    </row>
    <row r="39" spans="2:34" s="4" customFormat="1" x14ac:dyDescent="0.25"/>
    <row r="40" spans="2:34" s="6" customFormat="1" ht="14.25" x14ac:dyDescent="0.2">
      <c r="B40" s="19">
        <v>6</v>
      </c>
      <c r="C40" s="19" t="s">
        <v>9</v>
      </c>
      <c r="D40" s="19"/>
      <c r="E40" s="19"/>
      <c r="F40" s="19"/>
    </row>
    <row r="41" spans="2:34" s="4" customFormat="1" x14ac:dyDescent="0.25">
      <c r="D41" s="6"/>
      <c r="E41" s="6"/>
      <c r="F41" s="6"/>
      <c r="G41" s="6"/>
      <c r="H41" s="35"/>
      <c r="I41" s="35"/>
      <c r="J41" s="35"/>
      <c r="K41" s="35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2:34" s="4" customFormat="1" x14ac:dyDescent="0.25">
      <c r="C42" s="6"/>
      <c r="D42" s="125" t="s">
        <v>11</v>
      </c>
      <c r="E42" s="125" t="s">
        <v>12</v>
      </c>
      <c r="F42" s="125" t="s">
        <v>13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49"/>
    </row>
    <row r="43" spans="2:34" s="4" customFormat="1" x14ac:dyDescent="0.25">
      <c r="C43" s="91" t="s">
        <v>79</v>
      </c>
      <c r="D43" s="126">
        <f>D8*'_Monetary Parameters'!D28+'_OPEX Insurance'!D15*'_Monetary Parameters'!D29+'_OPEX Insurance'!D22*'_Monetary Parameters'!D30+'_OPEX Insurance'!D29*'_Monetary Parameters'!D31+'_OPEX Insurance'!D36*'_Monetary Parameters'!D32</f>
        <v>4.6281773637769683E-2</v>
      </c>
      <c r="E43" s="126">
        <f>D43+E45</f>
        <v>5.6281773637769685E-2</v>
      </c>
      <c r="F43" s="126">
        <f>D43-E45</f>
        <v>3.6281773637769681E-2</v>
      </c>
      <c r="G43" s="35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51"/>
    </row>
    <row r="44" spans="2:34" s="49" customFormat="1" ht="15.75" x14ac:dyDescent="0.25">
      <c r="C44" s="129"/>
      <c r="D44" s="130"/>
      <c r="E44" s="130"/>
      <c r="F44" s="130"/>
      <c r="G44" s="35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51"/>
    </row>
    <row r="45" spans="2:34" s="49" customFormat="1" ht="15.75" x14ac:dyDescent="0.25">
      <c r="C45" s="129"/>
      <c r="D45" s="130" t="s">
        <v>80</v>
      </c>
      <c r="E45" s="126">
        <v>0.01</v>
      </c>
      <c r="F45" s="130"/>
      <c r="G45" s="35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5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I66"/>
  <sheetViews>
    <sheetView zoomScale="55" zoomScaleNormal="55" workbookViewId="0">
      <selection activeCell="I12" sqref="I12"/>
    </sheetView>
  </sheetViews>
  <sheetFormatPr defaultRowHeight="15" x14ac:dyDescent="0.25"/>
  <cols>
    <col min="1" max="1" width="3.7109375" style="4" customWidth="1"/>
    <col min="3" max="3" width="23.28515625" customWidth="1"/>
    <col min="4" max="4" width="11.7109375" customWidth="1"/>
    <col min="5" max="5" width="10" customWidth="1"/>
    <col min="6" max="6" width="9.140625" customWidth="1"/>
    <col min="7" max="7" width="11.42578125" customWidth="1"/>
    <col min="8" max="8" width="5.7109375" customWidth="1"/>
    <col min="9" max="9" width="10.140625" customWidth="1"/>
    <col min="10" max="10" width="9.5703125" bestFit="1" customWidth="1"/>
    <col min="15" max="15" width="10.7109375" customWidth="1"/>
    <col min="35" max="35" width="10.85546875" bestFit="1" customWidth="1"/>
  </cols>
  <sheetData>
    <row r="2" spans="1:35" ht="18" x14ac:dyDescent="0.25">
      <c r="B2" s="1" t="s">
        <v>73</v>
      </c>
    </row>
    <row r="3" spans="1:35" x14ac:dyDescent="0.25"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5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5" s="2" customFormat="1" ht="14.25" x14ac:dyDescent="0.2">
      <c r="A5" s="6"/>
      <c r="B5" s="19"/>
      <c r="C5" s="19" t="s">
        <v>75</v>
      </c>
      <c r="D5" s="19"/>
      <c r="E5" s="19"/>
      <c r="G5" s="6"/>
      <c r="H5" s="35"/>
      <c r="I5" s="6"/>
      <c r="J5" s="6"/>
      <c r="K5" s="6"/>
      <c r="L5" s="6"/>
      <c r="M5" s="6"/>
      <c r="N5" s="6"/>
      <c r="O5" s="6"/>
      <c r="P5" s="6"/>
      <c r="Q5" s="35"/>
      <c r="R5" s="35"/>
      <c r="S5" s="6"/>
      <c r="T5" s="6"/>
      <c r="U5" s="6"/>
      <c r="V5" s="6"/>
      <c r="W5" s="6"/>
      <c r="X5" s="6"/>
    </row>
    <row r="6" spans="1:35" s="2" customFormat="1" ht="14.25" x14ac:dyDescent="0.2">
      <c r="A6" s="6"/>
      <c r="G6" s="6"/>
      <c r="H6" s="35"/>
      <c r="I6" s="6"/>
      <c r="J6" s="6"/>
      <c r="K6" s="6"/>
      <c r="L6" s="6"/>
      <c r="M6" s="6"/>
      <c r="N6" s="6"/>
      <c r="O6" s="6"/>
      <c r="P6" s="6"/>
      <c r="Q6" s="35"/>
      <c r="R6" s="35"/>
      <c r="S6" s="6"/>
      <c r="T6" s="6"/>
      <c r="U6" s="6"/>
      <c r="V6" s="6"/>
      <c r="W6" s="6"/>
      <c r="X6" s="6"/>
    </row>
    <row r="7" spans="1:35" s="2" customFormat="1" x14ac:dyDescent="0.25">
      <c r="A7" s="6"/>
      <c r="B7"/>
      <c r="C7" s="65" t="s">
        <v>68</v>
      </c>
      <c r="D7" s="131">
        <v>5.0000000000000001E-3</v>
      </c>
      <c r="G7" s="6"/>
      <c r="H7" s="14"/>
      <c r="I7" s="14"/>
      <c r="J7" s="6"/>
      <c r="K7" s="6"/>
      <c r="L7" s="6"/>
      <c r="M7" s="6"/>
      <c r="N7" s="6"/>
      <c r="O7" s="6"/>
      <c r="P7" s="60"/>
      <c r="Q7" s="14"/>
      <c r="R7" s="35"/>
      <c r="S7" s="6"/>
      <c r="T7" s="6"/>
      <c r="U7" s="6"/>
      <c r="V7" s="6"/>
      <c r="W7" s="6"/>
      <c r="X7" s="6"/>
    </row>
    <row r="8" spans="1:35" s="2" customFormat="1" x14ac:dyDescent="0.25">
      <c r="A8" s="6"/>
      <c r="B8"/>
      <c r="C8" s="65" t="s">
        <v>4</v>
      </c>
      <c r="D8" s="131">
        <v>5.0000000000000001E-3</v>
      </c>
      <c r="G8" s="6"/>
      <c r="H8" s="14"/>
      <c r="I8" s="14"/>
      <c r="J8" s="6"/>
      <c r="K8" s="6"/>
      <c r="L8" s="6"/>
      <c r="M8" s="6"/>
      <c r="N8" s="6"/>
      <c r="O8" s="14"/>
      <c r="P8" s="6"/>
      <c r="Q8" s="6"/>
      <c r="R8" s="35"/>
      <c r="S8" s="6"/>
      <c r="T8" s="6"/>
      <c r="U8" s="6"/>
      <c r="V8" s="6"/>
      <c r="W8" s="6"/>
      <c r="X8" s="6"/>
    </row>
    <row r="9" spans="1:35" s="2" customFormat="1" x14ac:dyDescent="0.25">
      <c r="A9" s="6"/>
      <c r="B9"/>
      <c r="C9" s="65" t="s">
        <v>5</v>
      </c>
      <c r="D9" s="131">
        <v>5.0000000000000001E-3</v>
      </c>
      <c r="G9" s="6"/>
      <c r="H9" s="14"/>
      <c r="I9" s="14"/>
      <c r="J9" s="6"/>
      <c r="K9" s="6"/>
      <c r="L9" s="6"/>
      <c r="M9" s="6"/>
      <c r="N9" s="6"/>
      <c r="O9" s="14"/>
      <c r="P9" s="6"/>
      <c r="Q9" s="6"/>
      <c r="R9" s="35"/>
      <c r="S9" s="6"/>
      <c r="T9" s="6"/>
      <c r="U9" s="6"/>
      <c r="V9" s="6"/>
      <c r="W9" s="6"/>
      <c r="X9" s="6"/>
    </row>
    <row r="10" spans="1:35" s="2" customFormat="1" x14ac:dyDescent="0.25">
      <c r="A10" s="6"/>
      <c r="B10"/>
      <c r="C10" s="65" t="s">
        <v>6</v>
      </c>
      <c r="D10" s="131">
        <v>5.0000000000000001E-3</v>
      </c>
      <c r="G10" s="6"/>
      <c r="H10" s="14"/>
      <c r="I10" s="14"/>
      <c r="J10" s="6"/>
      <c r="K10" s="6"/>
      <c r="L10" s="6"/>
      <c r="M10" s="6"/>
      <c r="N10" s="6"/>
      <c r="O10" s="14"/>
      <c r="P10" s="6"/>
      <c r="Q10" s="6"/>
      <c r="R10" s="35"/>
      <c r="S10" s="6"/>
      <c r="T10" s="6"/>
      <c r="U10" s="6"/>
      <c r="V10" s="6"/>
      <c r="W10" s="6"/>
      <c r="X10" s="6"/>
    </row>
    <row r="11" spans="1:35" s="2" customFormat="1" x14ac:dyDescent="0.25">
      <c r="A11" s="6"/>
      <c r="B11"/>
      <c r="C11" s="65" t="s">
        <v>7</v>
      </c>
      <c r="D11" s="131">
        <v>5.0000000000000001E-3</v>
      </c>
      <c r="G11" s="6"/>
      <c r="H11" s="14"/>
      <c r="I11" s="14"/>
      <c r="J11" s="6"/>
      <c r="K11" s="6"/>
      <c r="L11" s="6"/>
      <c r="M11" s="6"/>
      <c r="N11" s="6"/>
      <c r="O11" s="14"/>
      <c r="P11" s="6"/>
      <c r="Q11" s="6"/>
      <c r="R11" s="35"/>
      <c r="S11" s="6"/>
      <c r="T11" s="6"/>
      <c r="U11" s="6"/>
      <c r="V11" s="6"/>
      <c r="W11" s="6"/>
      <c r="X11" s="6"/>
    </row>
    <row r="12" spans="1:35" s="2" customFormat="1" x14ac:dyDescent="0.25">
      <c r="A12" s="6"/>
      <c r="C12" s="65" t="s">
        <v>9</v>
      </c>
      <c r="D12" s="131">
        <v>5.0000000000000001E-3</v>
      </c>
      <c r="G12" s="6"/>
      <c r="H12" s="14"/>
      <c r="I12" s="1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35" s="2" customFormat="1" x14ac:dyDescent="0.25">
      <c r="A13" s="6"/>
      <c r="C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35" s="2" customFormat="1" x14ac:dyDescent="0.25">
      <c r="A14" s="6"/>
      <c r="C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35" s="6" customFormat="1" ht="14.25" x14ac:dyDescent="0.2">
      <c r="B15" s="19">
        <v>1</v>
      </c>
      <c r="C15" s="19" t="s">
        <v>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s="6" customFormat="1" ht="14.25" x14ac:dyDescent="0.2"/>
    <row r="17" spans="2:35" s="4" customFormat="1" x14ac:dyDescent="0.25">
      <c r="D17" s="6" t="s">
        <v>65</v>
      </c>
      <c r="E17" s="6"/>
      <c r="F17" s="6"/>
      <c r="G17" s="6"/>
      <c r="H17" s="6"/>
      <c r="I17" s="35" t="s">
        <v>164</v>
      </c>
      <c r="J17" s="6"/>
      <c r="K17" s="6"/>
      <c r="L17" s="6"/>
    </row>
    <row r="18" spans="2:35" s="4" customFormat="1" x14ac:dyDescent="0.25">
      <c r="C18" s="6"/>
      <c r="D18" s="125" t="s">
        <v>11</v>
      </c>
      <c r="E18" s="125" t="s">
        <v>12</v>
      </c>
      <c r="F18" s="125" t="s">
        <v>13</v>
      </c>
      <c r="G18" s="50"/>
      <c r="H18" s="50"/>
      <c r="I18" s="112">
        <v>2020</v>
      </c>
      <c r="J18" s="112">
        <f>I18+1</f>
        <v>2021</v>
      </c>
      <c r="K18" s="112">
        <f t="shared" ref="K18:AH18" si="0">J18+1</f>
        <v>2022</v>
      </c>
      <c r="L18" s="112">
        <f t="shared" si="0"/>
        <v>2023</v>
      </c>
      <c r="M18" s="112">
        <f t="shared" si="0"/>
        <v>2024</v>
      </c>
      <c r="N18" s="112">
        <f t="shared" si="0"/>
        <v>2025</v>
      </c>
      <c r="O18" s="112">
        <f>N18+1</f>
        <v>2026</v>
      </c>
      <c r="P18" s="112">
        <f t="shared" si="0"/>
        <v>2027</v>
      </c>
      <c r="Q18" s="112">
        <f t="shared" si="0"/>
        <v>2028</v>
      </c>
      <c r="R18" s="112">
        <f t="shared" si="0"/>
        <v>2029</v>
      </c>
      <c r="S18" s="112">
        <f>R18+1</f>
        <v>2030</v>
      </c>
      <c r="T18" s="112">
        <f t="shared" si="0"/>
        <v>2031</v>
      </c>
      <c r="U18" s="112">
        <f t="shared" si="0"/>
        <v>2032</v>
      </c>
      <c r="V18" s="112">
        <f t="shared" si="0"/>
        <v>2033</v>
      </c>
      <c r="W18" s="112">
        <f>V18+1</f>
        <v>2034</v>
      </c>
      <c r="X18" s="112">
        <f>W18+1</f>
        <v>2035</v>
      </c>
      <c r="Y18" s="112">
        <f t="shared" si="0"/>
        <v>2036</v>
      </c>
      <c r="Z18" s="112">
        <f t="shared" si="0"/>
        <v>2037</v>
      </c>
      <c r="AA18" s="112">
        <f t="shared" si="0"/>
        <v>2038</v>
      </c>
      <c r="AB18" s="112">
        <f t="shared" si="0"/>
        <v>2039</v>
      </c>
      <c r="AC18" s="112">
        <f t="shared" si="0"/>
        <v>2040</v>
      </c>
      <c r="AD18" s="112">
        <f t="shared" si="0"/>
        <v>2041</v>
      </c>
      <c r="AE18" s="112">
        <f t="shared" si="0"/>
        <v>2042</v>
      </c>
      <c r="AF18" s="112">
        <f t="shared" si="0"/>
        <v>2043</v>
      </c>
      <c r="AG18" s="112">
        <f t="shared" si="0"/>
        <v>2044</v>
      </c>
      <c r="AH18" s="112">
        <f t="shared" si="0"/>
        <v>2045</v>
      </c>
    </row>
    <row r="19" spans="2:35" s="4" customFormat="1" x14ac:dyDescent="0.25">
      <c r="C19" s="91" t="s">
        <v>22</v>
      </c>
      <c r="D19" s="130">
        <v>6004.8</v>
      </c>
      <c r="E19" s="130">
        <v>4504.5</v>
      </c>
      <c r="F19" s="130">
        <v>1501.5</v>
      </c>
      <c r="G19" s="35" t="s">
        <v>74</v>
      </c>
      <c r="H19" s="35"/>
      <c r="I19" s="114">
        <f>$D19*(1+$D$7)^(I$18-$I$18)</f>
        <v>6004.8</v>
      </c>
      <c r="J19" s="114">
        <f t="shared" ref="J19:AH21" si="1">$D19*(1+$D$7)^(J$18-$I$18)</f>
        <v>6034.8239999999996</v>
      </c>
      <c r="K19" s="114">
        <f t="shared" si="1"/>
        <v>6064.9981199999984</v>
      </c>
      <c r="L19" s="114">
        <f t="shared" si="1"/>
        <v>6095.3231105999976</v>
      </c>
      <c r="M19" s="114">
        <f t="shared" si="1"/>
        <v>6125.7997261529963</v>
      </c>
      <c r="N19" s="114">
        <f t="shared" si="1"/>
        <v>6156.4287247837601</v>
      </c>
      <c r="O19" s="114">
        <f t="shared" si="1"/>
        <v>6187.2108684076775</v>
      </c>
      <c r="P19" s="114">
        <f t="shared" si="1"/>
        <v>6218.1469227497155</v>
      </c>
      <c r="Q19" s="114">
        <f t="shared" si="1"/>
        <v>6249.2376573634638</v>
      </c>
      <c r="R19" s="114">
        <f t="shared" si="1"/>
        <v>6280.4838456502803</v>
      </c>
      <c r="S19" s="114">
        <f t="shared" si="1"/>
        <v>6311.8862648785307</v>
      </c>
      <c r="T19" s="114">
        <f t="shared" si="1"/>
        <v>6343.4456962029235</v>
      </c>
      <c r="U19" s="114">
        <f t="shared" si="1"/>
        <v>6375.1629246839357</v>
      </c>
      <c r="V19" s="114">
        <f t="shared" si="1"/>
        <v>6407.0387393073543</v>
      </c>
      <c r="W19" s="114">
        <f t="shared" si="1"/>
        <v>6439.0739330038905</v>
      </c>
      <c r="X19" s="114">
        <f t="shared" si="1"/>
        <v>6471.2693026689085</v>
      </c>
      <c r="Y19" s="114">
        <f t="shared" si="1"/>
        <v>6503.6256491822523</v>
      </c>
      <c r="Z19" s="114">
        <f t="shared" si="1"/>
        <v>6536.143777428163</v>
      </c>
      <c r="AA19" s="114">
        <f t="shared" si="1"/>
        <v>6568.824496315302</v>
      </c>
      <c r="AB19" s="114">
        <f t="shared" si="1"/>
        <v>6601.668618796878</v>
      </c>
      <c r="AC19" s="114">
        <f t="shared" si="1"/>
        <v>6634.6769618908611</v>
      </c>
      <c r="AD19" s="114">
        <f t="shared" si="1"/>
        <v>6667.8503467003138</v>
      </c>
      <c r="AE19" s="114">
        <f t="shared" si="1"/>
        <v>6701.1895984338144</v>
      </c>
      <c r="AF19" s="114">
        <f t="shared" si="1"/>
        <v>6734.6955464259818</v>
      </c>
      <c r="AG19" s="114">
        <f t="shared" si="1"/>
        <v>6768.3690241581126</v>
      </c>
      <c r="AH19" s="114">
        <f t="shared" si="1"/>
        <v>6802.2108692789016</v>
      </c>
      <c r="AI19" s="35" t="s">
        <v>74</v>
      </c>
    </row>
    <row r="20" spans="2:35" s="4" customFormat="1" x14ac:dyDescent="0.25">
      <c r="C20" s="91" t="s">
        <v>35</v>
      </c>
      <c r="D20" s="130">
        <v>8296.3799999999992</v>
      </c>
      <c r="E20" s="130">
        <v>10164.959999999999</v>
      </c>
      <c r="F20" s="130">
        <v>6203.16</v>
      </c>
      <c r="G20" s="35" t="s">
        <v>74</v>
      </c>
      <c r="H20" s="35"/>
      <c r="I20" s="114">
        <f t="shared" ref="I20:I21" si="2">$D20*(1+$D$7)^(I$18-$I$18)</f>
        <v>8296.3799999999992</v>
      </c>
      <c r="J20" s="114">
        <f t="shared" si="1"/>
        <v>8337.8618999999981</v>
      </c>
      <c r="K20" s="114">
        <f t="shared" si="1"/>
        <v>8379.5512094999976</v>
      </c>
      <c r="L20" s="114">
        <f t="shared" si="1"/>
        <v>8421.4489655474954</v>
      </c>
      <c r="M20" s="114">
        <f t="shared" si="1"/>
        <v>8463.5562103752309</v>
      </c>
      <c r="N20" s="114">
        <f t="shared" si="1"/>
        <v>8505.8739914271064</v>
      </c>
      <c r="O20" s="114">
        <f t="shared" si="1"/>
        <v>8548.4033613842403</v>
      </c>
      <c r="P20" s="114">
        <f t="shared" si="1"/>
        <v>8591.1453781911605</v>
      </c>
      <c r="Q20" s="114">
        <f t="shared" si="1"/>
        <v>8634.1011050821162</v>
      </c>
      <c r="R20" s="114">
        <f t="shared" si="1"/>
        <v>8677.2716106075259</v>
      </c>
      <c r="S20" s="114">
        <f t="shared" si="1"/>
        <v>8720.6579686605619</v>
      </c>
      <c r="T20" s="114">
        <f t="shared" si="1"/>
        <v>8764.2612585038642</v>
      </c>
      <c r="U20" s="114">
        <f t="shared" si="1"/>
        <v>8808.0825647963793</v>
      </c>
      <c r="V20" s="114">
        <f t="shared" si="1"/>
        <v>8852.1229776203618</v>
      </c>
      <c r="W20" s="114">
        <f t="shared" si="1"/>
        <v>8896.3835925084604</v>
      </c>
      <c r="X20" s="114">
        <f t="shared" si="1"/>
        <v>8940.8655104710015</v>
      </c>
      <c r="Y20" s="114">
        <f t="shared" si="1"/>
        <v>8985.5698380233553</v>
      </c>
      <c r="Z20" s="114">
        <f t="shared" si="1"/>
        <v>9030.4976872134721</v>
      </c>
      <c r="AA20" s="114">
        <f t="shared" si="1"/>
        <v>9075.6501756495363</v>
      </c>
      <c r="AB20" s="114">
        <f t="shared" si="1"/>
        <v>9121.0284265277842</v>
      </c>
      <c r="AC20" s="114">
        <f t="shared" si="1"/>
        <v>9166.6335686604216</v>
      </c>
      <c r="AD20" s="114">
        <f t="shared" si="1"/>
        <v>9212.4667365037203</v>
      </c>
      <c r="AE20" s="114">
        <f t="shared" si="1"/>
        <v>9258.5290701862377</v>
      </c>
      <c r="AF20" s="114">
        <f t="shared" si="1"/>
        <v>9304.8217155371676</v>
      </c>
      <c r="AG20" s="114">
        <f t="shared" si="1"/>
        <v>9351.3458241148546</v>
      </c>
      <c r="AH20" s="114">
        <f t="shared" si="1"/>
        <v>9398.102553235427</v>
      </c>
      <c r="AI20" s="35" t="s">
        <v>74</v>
      </c>
    </row>
    <row r="21" spans="2:35" s="4" customFormat="1" x14ac:dyDescent="0.25">
      <c r="C21" s="91" t="s">
        <v>36</v>
      </c>
      <c r="D21" s="130">
        <v>10468.26</v>
      </c>
      <c r="E21" s="130">
        <v>12868.92</v>
      </c>
      <c r="F21" s="130">
        <v>7770.78</v>
      </c>
      <c r="G21" s="35" t="s">
        <v>74</v>
      </c>
      <c r="H21" s="35"/>
      <c r="I21" s="114">
        <f t="shared" si="2"/>
        <v>10468.26</v>
      </c>
      <c r="J21" s="114">
        <f t="shared" si="1"/>
        <v>10520.601299999998</v>
      </c>
      <c r="K21" s="114">
        <f t="shared" si="1"/>
        <v>10573.204306499998</v>
      </c>
      <c r="L21" s="114">
        <f t="shared" si="1"/>
        <v>10626.070328032496</v>
      </c>
      <c r="M21" s="114">
        <f t="shared" si="1"/>
        <v>10679.200679672656</v>
      </c>
      <c r="N21" s="114">
        <f t="shared" si="1"/>
        <v>10732.596683071017</v>
      </c>
      <c r="O21" s="114">
        <f t="shared" si="1"/>
        <v>10786.25966648637</v>
      </c>
      <c r="P21" s="114">
        <f t="shared" si="1"/>
        <v>10840.190964818801</v>
      </c>
      <c r="Q21" s="114">
        <f t="shared" si="1"/>
        <v>10894.391919642894</v>
      </c>
      <c r="R21" s="114">
        <f t="shared" si="1"/>
        <v>10948.863879241107</v>
      </c>
      <c r="S21" s="114">
        <f t="shared" si="1"/>
        <v>11003.608198637312</v>
      </c>
      <c r="T21" s="114">
        <f t="shared" si="1"/>
        <v>11058.626239630497</v>
      </c>
      <c r="U21" s="114">
        <f t="shared" si="1"/>
        <v>11113.919370828646</v>
      </c>
      <c r="V21" s="114">
        <f t="shared" si="1"/>
        <v>11169.488967682788</v>
      </c>
      <c r="W21" s="114">
        <f t="shared" si="1"/>
        <v>11225.336412521201</v>
      </c>
      <c r="X21" s="114">
        <f t="shared" si="1"/>
        <v>11281.463094583803</v>
      </c>
      <c r="Y21" s="114">
        <f t="shared" si="1"/>
        <v>11337.870410056721</v>
      </c>
      <c r="Z21" s="114">
        <f t="shared" si="1"/>
        <v>11394.559762107005</v>
      </c>
      <c r="AA21" s="114">
        <f t="shared" si="1"/>
        <v>11451.532560917536</v>
      </c>
      <c r="AB21" s="114">
        <f t="shared" si="1"/>
        <v>11508.790223722122</v>
      </c>
      <c r="AC21" s="114">
        <f t="shared" si="1"/>
        <v>11566.334174840733</v>
      </c>
      <c r="AD21" s="114">
        <f t="shared" si="1"/>
        <v>11624.165845714933</v>
      </c>
      <c r="AE21" s="114">
        <f t="shared" si="1"/>
        <v>11682.286674943505</v>
      </c>
      <c r="AF21" s="114">
        <f t="shared" si="1"/>
        <v>11740.69810831822</v>
      </c>
      <c r="AG21" s="114">
        <f t="shared" si="1"/>
        <v>11799.401598859813</v>
      </c>
      <c r="AH21" s="114">
        <f t="shared" si="1"/>
        <v>11858.398606854109</v>
      </c>
      <c r="AI21" s="35" t="s">
        <v>74</v>
      </c>
    </row>
    <row r="22" spans="2:35" s="49" customFormat="1" x14ac:dyDescent="0.25">
      <c r="D22" s="35"/>
      <c r="E22" s="35"/>
      <c r="F22" s="35"/>
      <c r="G22" s="3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51"/>
    </row>
    <row r="23" spans="2:35" s="49" customFormat="1" x14ac:dyDescent="0.25">
      <c r="D23" s="35"/>
      <c r="E23" s="35"/>
      <c r="F23" s="35"/>
      <c r="G23" s="3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51"/>
    </row>
    <row r="24" spans="2:35" s="6" customFormat="1" ht="14.25" x14ac:dyDescent="0.2">
      <c r="B24" s="19">
        <v>2</v>
      </c>
      <c r="C24" s="19" t="s">
        <v>4</v>
      </c>
      <c r="D24" s="19"/>
      <c r="E24" s="19"/>
      <c r="F24" s="19"/>
      <c r="G24" s="19"/>
      <c r="H24" s="19"/>
      <c r="I24" s="2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s="49" customFormat="1" x14ac:dyDescent="0.25">
      <c r="D25" s="35"/>
      <c r="E25" s="35"/>
      <c r="F25" s="35"/>
      <c r="G25" s="3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51"/>
    </row>
    <row r="26" spans="2:35" s="4" customFormat="1" x14ac:dyDescent="0.25">
      <c r="D26" s="6" t="s">
        <v>65</v>
      </c>
      <c r="E26" s="6"/>
      <c r="F26" s="6"/>
      <c r="G26" s="6"/>
      <c r="H26" s="6"/>
      <c r="I26" s="35" t="s">
        <v>164</v>
      </c>
      <c r="J26" s="6"/>
      <c r="K26" s="6"/>
      <c r="L26" s="6"/>
    </row>
    <row r="27" spans="2:35" s="4" customFormat="1" x14ac:dyDescent="0.25">
      <c r="C27" s="6"/>
      <c r="D27" s="125" t="s">
        <v>11</v>
      </c>
      <c r="E27" s="125" t="s">
        <v>12</v>
      </c>
      <c r="F27" s="125" t="s">
        <v>13</v>
      </c>
      <c r="G27" s="50"/>
      <c r="H27" s="50"/>
      <c r="I27" s="112">
        <v>2020</v>
      </c>
      <c r="J27" s="112">
        <f>I27+1</f>
        <v>2021</v>
      </c>
      <c r="K27" s="112">
        <f t="shared" ref="K27" si="3">J27+1</f>
        <v>2022</v>
      </c>
      <c r="L27" s="112">
        <f t="shared" ref="L27" si="4">K27+1</f>
        <v>2023</v>
      </c>
      <c r="M27" s="112">
        <f t="shared" ref="M27" si="5">L27+1</f>
        <v>2024</v>
      </c>
      <c r="N27" s="112">
        <f t="shared" ref="N27" si="6">M27+1</f>
        <v>2025</v>
      </c>
      <c r="O27" s="112">
        <f>N27+1</f>
        <v>2026</v>
      </c>
      <c r="P27" s="112">
        <f t="shared" ref="P27" si="7">O27+1</f>
        <v>2027</v>
      </c>
      <c r="Q27" s="112">
        <f t="shared" ref="Q27" si="8">P27+1</f>
        <v>2028</v>
      </c>
      <c r="R27" s="112">
        <f t="shared" ref="R27" si="9">Q27+1</f>
        <v>2029</v>
      </c>
      <c r="S27" s="112">
        <f>R27+1</f>
        <v>2030</v>
      </c>
      <c r="T27" s="112">
        <f t="shared" ref="T27" si="10">S27+1</f>
        <v>2031</v>
      </c>
      <c r="U27" s="112">
        <f t="shared" ref="U27" si="11">T27+1</f>
        <v>2032</v>
      </c>
      <c r="V27" s="112">
        <f t="shared" ref="V27" si="12">U27+1</f>
        <v>2033</v>
      </c>
      <c r="W27" s="112">
        <f>V27+1</f>
        <v>2034</v>
      </c>
      <c r="X27" s="112">
        <f>W27+1</f>
        <v>2035</v>
      </c>
      <c r="Y27" s="112">
        <f t="shared" ref="Y27" si="13">X27+1</f>
        <v>2036</v>
      </c>
      <c r="Z27" s="112">
        <f t="shared" ref="Z27" si="14">Y27+1</f>
        <v>2037</v>
      </c>
      <c r="AA27" s="112">
        <f t="shared" ref="AA27" si="15">Z27+1</f>
        <v>2038</v>
      </c>
      <c r="AB27" s="112">
        <f t="shared" ref="AB27" si="16">AA27+1</f>
        <v>2039</v>
      </c>
      <c r="AC27" s="112">
        <f t="shared" ref="AC27" si="17">AB27+1</f>
        <v>2040</v>
      </c>
      <c r="AD27" s="112">
        <f t="shared" ref="AD27" si="18">AC27+1</f>
        <v>2041</v>
      </c>
      <c r="AE27" s="112">
        <f t="shared" ref="AE27" si="19">AD27+1</f>
        <v>2042</v>
      </c>
      <c r="AF27" s="112">
        <f t="shared" ref="AF27" si="20">AE27+1</f>
        <v>2043</v>
      </c>
      <c r="AG27" s="112">
        <f t="shared" ref="AG27" si="21">AF27+1</f>
        <v>2044</v>
      </c>
      <c r="AH27" s="112">
        <f t="shared" ref="AH27" si="22">AG27+1</f>
        <v>2045</v>
      </c>
    </row>
    <row r="28" spans="2:35" s="4" customFormat="1" x14ac:dyDescent="0.25">
      <c r="C28" s="91" t="s">
        <v>22</v>
      </c>
      <c r="D28" s="130">
        <v>26250</v>
      </c>
      <c r="E28" s="130">
        <v>31500</v>
      </c>
      <c r="F28" s="130">
        <v>21000</v>
      </c>
      <c r="G28" s="35" t="s">
        <v>74</v>
      </c>
      <c r="H28" s="35"/>
      <c r="I28" s="114">
        <f>$D28*(1+$D$8)^(I$18-$I$18)</f>
        <v>26250</v>
      </c>
      <c r="J28" s="114">
        <f t="shared" ref="J28:AH30" si="23">$D28*(1+$D$8)^(J$18-$I$18)</f>
        <v>26381.249999999996</v>
      </c>
      <c r="K28" s="114">
        <f t="shared" si="23"/>
        <v>26513.156249999993</v>
      </c>
      <c r="L28" s="114">
        <f t="shared" si="23"/>
        <v>26645.722031249992</v>
      </c>
      <c r="M28" s="114">
        <f t="shared" si="23"/>
        <v>26778.950641406234</v>
      </c>
      <c r="N28" s="114">
        <f t="shared" si="23"/>
        <v>26912.845394613258</v>
      </c>
      <c r="O28" s="114">
        <f t="shared" si="23"/>
        <v>27047.409621586321</v>
      </c>
      <c r="P28" s="114">
        <f t="shared" si="23"/>
        <v>27182.646669694248</v>
      </c>
      <c r="Q28" s="114">
        <f t="shared" si="23"/>
        <v>27318.559903042718</v>
      </c>
      <c r="R28" s="114">
        <f t="shared" si="23"/>
        <v>27455.152702557931</v>
      </c>
      <c r="S28" s="114">
        <f t="shared" si="23"/>
        <v>27592.428466070716</v>
      </c>
      <c r="T28" s="114">
        <f t="shared" si="23"/>
        <v>27730.390608401067</v>
      </c>
      <c r="U28" s="114">
        <f t="shared" si="23"/>
        <v>27869.042561443061</v>
      </c>
      <c r="V28" s="114">
        <f t="shared" si="23"/>
        <v>28008.387774250274</v>
      </c>
      <c r="W28" s="114">
        <f t="shared" si="23"/>
        <v>28148.429713121521</v>
      </c>
      <c r="X28" s="114">
        <f t="shared" si="23"/>
        <v>28289.171861687122</v>
      </c>
      <c r="Y28" s="114">
        <f t="shared" si="23"/>
        <v>28430.617720995557</v>
      </c>
      <c r="Z28" s="114">
        <f t="shared" si="23"/>
        <v>28572.770809600534</v>
      </c>
      <c r="AA28" s="114">
        <f t="shared" si="23"/>
        <v>28715.634663648525</v>
      </c>
      <c r="AB28" s="114">
        <f t="shared" si="23"/>
        <v>28859.212836966766</v>
      </c>
      <c r="AC28" s="114">
        <f t="shared" si="23"/>
        <v>29003.508901151596</v>
      </c>
      <c r="AD28" s="114">
        <f t="shared" si="23"/>
        <v>29148.526445657346</v>
      </c>
      <c r="AE28" s="114">
        <f t="shared" si="23"/>
        <v>29294.26907788563</v>
      </c>
      <c r="AF28" s="114">
        <f t="shared" si="23"/>
        <v>29440.740423275052</v>
      </c>
      <c r="AG28" s="114">
        <f t="shared" si="23"/>
        <v>29587.94412539143</v>
      </c>
      <c r="AH28" s="114">
        <f t="shared" si="23"/>
        <v>29735.88384601838</v>
      </c>
      <c r="AI28" s="35" t="s">
        <v>74</v>
      </c>
    </row>
    <row r="29" spans="2:35" s="4" customFormat="1" x14ac:dyDescent="0.25">
      <c r="C29" s="91" t="s">
        <v>35</v>
      </c>
      <c r="D29" s="130">
        <v>28500</v>
      </c>
      <c r="E29" s="130">
        <v>34200</v>
      </c>
      <c r="F29" s="130">
        <v>22800</v>
      </c>
      <c r="G29" s="35" t="s">
        <v>74</v>
      </c>
      <c r="H29" s="35"/>
      <c r="I29" s="114">
        <f t="shared" ref="I29:X30" si="24">$D29*(1+$D$8)^(I$18-$I$18)</f>
        <v>28500</v>
      </c>
      <c r="J29" s="114">
        <f t="shared" si="24"/>
        <v>28642.499999999996</v>
      </c>
      <c r="K29" s="114">
        <f t="shared" si="24"/>
        <v>28785.712499999991</v>
      </c>
      <c r="L29" s="114">
        <f t="shared" si="24"/>
        <v>28929.641062499988</v>
      </c>
      <c r="M29" s="114">
        <f t="shared" si="24"/>
        <v>29074.289267812481</v>
      </c>
      <c r="N29" s="114">
        <f t="shared" si="24"/>
        <v>29219.660714151538</v>
      </c>
      <c r="O29" s="114">
        <f t="shared" si="24"/>
        <v>29365.759017722292</v>
      </c>
      <c r="P29" s="114">
        <f t="shared" si="24"/>
        <v>29512.5878128109</v>
      </c>
      <c r="Q29" s="114">
        <f t="shared" si="24"/>
        <v>29660.150751874953</v>
      </c>
      <c r="R29" s="114">
        <f t="shared" si="24"/>
        <v>29808.451505634326</v>
      </c>
      <c r="S29" s="114">
        <f t="shared" si="24"/>
        <v>29957.493763162493</v>
      </c>
      <c r="T29" s="114">
        <f t="shared" si="24"/>
        <v>30107.281231978301</v>
      </c>
      <c r="U29" s="114">
        <f t="shared" si="24"/>
        <v>30257.817638138182</v>
      </c>
      <c r="V29" s="114">
        <f t="shared" si="24"/>
        <v>30409.106726328871</v>
      </c>
      <c r="W29" s="114">
        <f t="shared" si="24"/>
        <v>30561.152259960509</v>
      </c>
      <c r="X29" s="114">
        <f t="shared" si="24"/>
        <v>30713.958021260303</v>
      </c>
      <c r="Y29" s="114">
        <f t="shared" si="23"/>
        <v>30867.527811366603</v>
      </c>
      <c r="Z29" s="114">
        <f t="shared" si="23"/>
        <v>31021.865450423436</v>
      </c>
      <c r="AA29" s="114">
        <f t="shared" si="23"/>
        <v>31176.974777675543</v>
      </c>
      <c r="AB29" s="114">
        <f t="shared" si="23"/>
        <v>31332.859651563918</v>
      </c>
      <c r="AC29" s="114">
        <f t="shared" si="23"/>
        <v>31489.523949821734</v>
      </c>
      <c r="AD29" s="114">
        <f t="shared" si="23"/>
        <v>31646.971569570833</v>
      </c>
      <c r="AE29" s="114">
        <f t="shared" si="23"/>
        <v>31805.206427418681</v>
      </c>
      <c r="AF29" s="114">
        <f t="shared" si="23"/>
        <v>31964.232459555769</v>
      </c>
      <c r="AG29" s="114">
        <f t="shared" si="23"/>
        <v>32124.053621853553</v>
      </c>
      <c r="AH29" s="114">
        <f t="shared" si="23"/>
        <v>32284.673889962814</v>
      </c>
      <c r="AI29" s="35" t="s">
        <v>74</v>
      </c>
    </row>
    <row r="30" spans="2:35" s="4" customFormat="1" x14ac:dyDescent="0.25">
      <c r="C30" s="91" t="s">
        <v>36</v>
      </c>
      <c r="D30" s="130">
        <v>35250</v>
      </c>
      <c r="E30" s="130">
        <v>42300</v>
      </c>
      <c r="F30" s="130">
        <v>28200</v>
      </c>
      <c r="G30" s="35" t="s">
        <v>74</v>
      </c>
      <c r="H30" s="35"/>
      <c r="I30" s="114">
        <f t="shared" si="24"/>
        <v>35250</v>
      </c>
      <c r="J30" s="114">
        <f t="shared" si="23"/>
        <v>35426.249999999993</v>
      </c>
      <c r="K30" s="114">
        <f t="shared" si="23"/>
        <v>35603.381249999991</v>
      </c>
      <c r="L30" s="114">
        <f t="shared" si="23"/>
        <v>35781.39815624999</v>
      </c>
      <c r="M30" s="114">
        <f t="shared" si="23"/>
        <v>35960.305147031228</v>
      </c>
      <c r="N30" s="114">
        <f t="shared" si="23"/>
        <v>36140.106672766378</v>
      </c>
      <c r="O30" s="114">
        <f t="shared" si="23"/>
        <v>36320.807206130201</v>
      </c>
      <c r="P30" s="114">
        <f t="shared" si="23"/>
        <v>36502.411242160852</v>
      </c>
      <c r="Q30" s="114">
        <f t="shared" si="23"/>
        <v>36684.92329837165</v>
      </c>
      <c r="R30" s="114">
        <f t="shared" si="23"/>
        <v>36868.347914863509</v>
      </c>
      <c r="S30" s="114">
        <f t="shared" si="23"/>
        <v>37052.689654437818</v>
      </c>
      <c r="T30" s="114">
        <f t="shared" si="23"/>
        <v>37237.953102710002</v>
      </c>
      <c r="U30" s="114">
        <f t="shared" si="23"/>
        <v>37424.142868223542</v>
      </c>
      <c r="V30" s="114">
        <f t="shared" si="23"/>
        <v>37611.263582564658</v>
      </c>
      <c r="W30" s="114">
        <f t="shared" si="23"/>
        <v>37799.319900477472</v>
      </c>
      <c r="X30" s="114">
        <f t="shared" si="23"/>
        <v>37988.316499979854</v>
      </c>
      <c r="Y30" s="114">
        <f t="shared" si="23"/>
        <v>38178.258082479748</v>
      </c>
      <c r="Z30" s="114">
        <f t="shared" si="23"/>
        <v>38369.149372892141</v>
      </c>
      <c r="AA30" s="114">
        <f t="shared" si="23"/>
        <v>38560.99511975659</v>
      </c>
      <c r="AB30" s="114">
        <f t="shared" si="23"/>
        <v>38753.800095355371</v>
      </c>
      <c r="AC30" s="114">
        <f t="shared" si="23"/>
        <v>38947.569095832143</v>
      </c>
      <c r="AD30" s="114">
        <f t="shared" si="23"/>
        <v>39142.306941311297</v>
      </c>
      <c r="AE30" s="114">
        <f t="shared" si="23"/>
        <v>39338.018476017845</v>
      </c>
      <c r="AF30" s="114">
        <f t="shared" si="23"/>
        <v>39534.708568397924</v>
      </c>
      <c r="AG30" s="114">
        <f t="shared" si="23"/>
        <v>39732.382111239916</v>
      </c>
      <c r="AH30" s="114">
        <f t="shared" si="23"/>
        <v>39931.044021796108</v>
      </c>
      <c r="AI30" s="35" t="s">
        <v>74</v>
      </c>
    </row>
    <row r="31" spans="2:35" s="4" customFormat="1" x14ac:dyDescent="0.25">
      <c r="D31" s="6"/>
      <c r="E31" s="35"/>
      <c r="F31" s="35"/>
      <c r="G31" s="35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</row>
    <row r="32" spans="2:35" s="4" customFormat="1" x14ac:dyDescent="0.25">
      <c r="D32" s="6"/>
      <c r="E32" s="35"/>
      <c r="F32" s="35"/>
      <c r="G32" s="35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</row>
    <row r="33" spans="2:35" s="6" customFormat="1" ht="14.25" x14ac:dyDescent="0.2">
      <c r="B33" s="19">
        <v>3</v>
      </c>
      <c r="C33" s="19" t="s">
        <v>5</v>
      </c>
      <c r="D33" s="19"/>
      <c r="E33" s="20"/>
      <c r="F33" s="19"/>
      <c r="G33" s="19"/>
      <c r="H33" s="19"/>
      <c r="I33" s="20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2:35" s="4" customFormat="1" x14ac:dyDescent="0.25">
      <c r="D34" s="6"/>
      <c r="E34" s="35"/>
      <c r="F34" s="35"/>
      <c r="G34" s="35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</row>
    <row r="35" spans="2:35" s="4" customFormat="1" x14ac:dyDescent="0.25">
      <c r="D35" s="6" t="s">
        <v>65</v>
      </c>
      <c r="E35" s="6"/>
      <c r="F35" s="6"/>
      <c r="G35" s="6"/>
      <c r="H35" s="6"/>
      <c r="I35" s="35" t="s">
        <v>164</v>
      </c>
      <c r="J35" s="6"/>
      <c r="K35" s="6"/>
      <c r="L35" s="6"/>
    </row>
    <row r="36" spans="2:35" s="4" customFormat="1" x14ac:dyDescent="0.25">
      <c r="C36" s="6"/>
      <c r="D36" s="125" t="s">
        <v>11</v>
      </c>
      <c r="E36" s="125" t="s">
        <v>12</v>
      </c>
      <c r="F36" s="125" t="s">
        <v>13</v>
      </c>
      <c r="G36" s="50"/>
      <c r="H36" s="50"/>
      <c r="I36" s="112">
        <v>2020</v>
      </c>
      <c r="J36" s="112">
        <f>I36+1</f>
        <v>2021</v>
      </c>
      <c r="K36" s="112">
        <f t="shared" ref="K36" si="25">J36+1</f>
        <v>2022</v>
      </c>
      <c r="L36" s="112">
        <f t="shared" ref="L36" si="26">K36+1</f>
        <v>2023</v>
      </c>
      <c r="M36" s="112">
        <f t="shared" ref="M36" si="27">L36+1</f>
        <v>2024</v>
      </c>
      <c r="N36" s="112">
        <f t="shared" ref="N36" si="28">M36+1</f>
        <v>2025</v>
      </c>
      <c r="O36" s="112">
        <f>N36+1</f>
        <v>2026</v>
      </c>
      <c r="P36" s="112">
        <f t="shared" ref="P36" si="29">O36+1</f>
        <v>2027</v>
      </c>
      <c r="Q36" s="112">
        <f t="shared" ref="Q36" si="30">P36+1</f>
        <v>2028</v>
      </c>
      <c r="R36" s="112">
        <f t="shared" ref="R36" si="31">Q36+1</f>
        <v>2029</v>
      </c>
      <c r="S36" s="112">
        <f>R36+1</f>
        <v>2030</v>
      </c>
      <c r="T36" s="112">
        <f t="shared" ref="T36" si="32">S36+1</f>
        <v>2031</v>
      </c>
      <c r="U36" s="112">
        <f t="shared" ref="U36" si="33">T36+1</f>
        <v>2032</v>
      </c>
      <c r="V36" s="112">
        <f t="shared" ref="V36" si="34">U36+1</f>
        <v>2033</v>
      </c>
      <c r="W36" s="112">
        <f>V36+1</f>
        <v>2034</v>
      </c>
      <c r="X36" s="112">
        <f>W36+1</f>
        <v>2035</v>
      </c>
      <c r="Y36" s="112">
        <f t="shared" ref="Y36" si="35">X36+1</f>
        <v>2036</v>
      </c>
      <c r="Z36" s="112">
        <f t="shared" ref="Z36" si="36">Y36+1</f>
        <v>2037</v>
      </c>
      <c r="AA36" s="112">
        <f t="shared" ref="AA36" si="37">Z36+1</f>
        <v>2038</v>
      </c>
      <c r="AB36" s="112">
        <f t="shared" ref="AB36" si="38">AA36+1</f>
        <v>2039</v>
      </c>
      <c r="AC36" s="112">
        <f t="shared" ref="AC36" si="39">AB36+1</f>
        <v>2040</v>
      </c>
      <c r="AD36" s="112">
        <f t="shared" ref="AD36" si="40">AC36+1</f>
        <v>2041</v>
      </c>
      <c r="AE36" s="112">
        <f t="shared" ref="AE36" si="41">AD36+1</f>
        <v>2042</v>
      </c>
      <c r="AF36" s="112">
        <f t="shared" ref="AF36" si="42">AE36+1</f>
        <v>2043</v>
      </c>
      <c r="AG36" s="112">
        <f t="shared" ref="AG36" si="43">AF36+1</f>
        <v>2044</v>
      </c>
      <c r="AH36" s="112">
        <f t="shared" ref="AH36" si="44">AG36+1</f>
        <v>2045</v>
      </c>
    </row>
    <row r="37" spans="2:35" s="4" customFormat="1" x14ac:dyDescent="0.25">
      <c r="C37" s="91" t="s">
        <v>22</v>
      </c>
      <c r="D37" s="130">
        <v>32523.437861855764</v>
      </c>
      <c r="E37" s="130">
        <v>39147.035587957238</v>
      </c>
      <c r="F37" s="130">
        <v>25082.221739401972</v>
      </c>
      <c r="G37" s="35" t="s">
        <v>74</v>
      </c>
      <c r="H37" s="35"/>
      <c r="I37" s="114">
        <f>$D37*(1+$D$9)^(I$18-$I$18)</f>
        <v>32523.437861855764</v>
      </c>
      <c r="J37" s="114">
        <f t="shared" ref="J37:AH39" si="45">$D37*(1+$D$9)^(J$18-$I$18)</f>
        <v>32686.05505116504</v>
      </c>
      <c r="K37" s="114">
        <f t="shared" si="45"/>
        <v>32849.485326420858</v>
      </c>
      <c r="L37" s="114">
        <f t="shared" si="45"/>
        <v>33013.732753052958</v>
      </c>
      <c r="M37" s="114">
        <f t="shared" si="45"/>
        <v>33178.801416818213</v>
      </c>
      <c r="N37" s="114">
        <f t="shared" si="45"/>
        <v>33344.695423902303</v>
      </c>
      <c r="O37" s="114">
        <f t="shared" si="45"/>
        <v>33511.418901021803</v>
      </c>
      <c r="P37" s="114">
        <f t="shared" si="45"/>
        <v>33678.975995526911</v>
      </c>
      <c r="Q37" s="114">
        <f t="shared" si="45"/>
        <v>33847.370875504545</v>
      </c>
      <c r="R37" s="114">
        <f t="shared" si="45"/>
        <v>34016.607729882067</v>
      </c>
      <c r="S37" s="114">
        <f t="shared" si="45"/>
        <v>34186.690768531465</v>
      </c>
      <c r="T37" s="114">
        <f t="shared" si="45"/>
        <v>34357.624222374121</v>
      </c>
      <c r="U37" s="114">
        <f t="shared" si="45"/>
        <v>34529.412343485979</v>
      </c>
      <c r="V37" s="114">
        <f t="shared" si="45"/>
        <v>34702.059405203407</v>
      </c>
      <c r="W37" s="114">
        <f t="shared" si="45"/>
        <v>34875.569702229419</v>
      </c>
      <c r="X37" s="114">
        <f t="shared" si="45"/>
        <v>35049.947550740559</v>
      </c>
      <c r="Y37" s="114">
        <f t="shared" si="45"/>
        <v>35225.197288494259</v>
      </c>
      <c r="Z37" s="114">
        <f t="shared" si="45"/>
        <v>35401.323274936731</v>
      </c>
      <c r="AA37" s="114">
        <f t="shared" si="45"/>
        <v>35578.329891311398</v>
      </c>
      <c r="AB37" s="114">
        <f t="shared" si="45"/>
        <v>35756.221540767954</v>
      </c>
      <c r="AC37" s="114">
        <f t="shared" si="45"/>
        <v>35935.002648471789</v>
      </c>
      <c r="AD37" s="114">
        <f t="shared" si="45"/>
        <v>36114.677661714137</v>
      </c>
      <c r="AE37" s="114">
        <f t="shared" si="45"/>
        <v>36295.251050022707</v>
      </c>
      <c r="AF37" s="114">
        <f t="shared" si="45"/>
        <v>36476.727305272812</v>
      </c>
      <c r="AG37" s="114">
        <f t="shared" si="45"/>
        <v>36659.110941799176</v>
      </c>
      <c r="AH37" s="114">
        <f t="shared" si="45"/>
        <v>36842.406496508163</v>
      </c>
      <c r="AI37" s="35" t="s">
        <v>74</v>
      </c>
    </row>
    <row r="38" spans="2:35" s="4" customFormat="1" x14ac:dyDescent="0.25">
      <c r="C38" s="91" t="s">
        <v>35</v>
      </c>
      <c r="D38" s="130">
        <v>38908.859794237324</v>
      </c>
      <c r="E38" s="130">
        <v>47375.653774724262</v>
      </c>
      <c r="F38" s="130">
        <v>28703.560262723884</v>
      </c>
      <c r="G38" s="35" t="s">
        <v>74</v>
      </c>
      <c r="H38" s="35"/>
      <c r="I38" s="114">
        <f t="shared" ref="I38:X39" si="46">$D38*(1+$D$9)^(I$18-$I$18)</f>
        <v>38908.859794237324</v>
      </c>
      <c r="J38" s="114">
        <f t="shared" si="46"/>
        <v>39103.404093208504</v>
      </c>
      <c r="K38" s="114">
        <f t="shared" si="46"/>
        <v>39298.921113674543</v>
      </c>
      <c r="L38" s="114">
        <f t="shared" si="46"/>
        <v>39495.415719242912</v>
      </c>
      <c r="M38" s="114">
        <f t="shared" si="46"/>
        <v>39692.892797839115</v>
      </c>
      <c r="N38" s="114">
        <f t="shared" si="46"/>
        <v>39891.3572618283</v>
      </c>
      <c r="O38" s="114">
        <f t="shared" si="46"/>
        <v>40090.814048137436</v>
      </c>
      <c r="P38" s="114">
        <f t="shared" si="46"/>
        <v>40291.268118378124</v>
      </c>
      <c r="Q38" s="114">
        <f t="shared" si="46"/>
        <v>40492.724458970006</v>
      </c>
      <c r="R38" s="114">
        <f t="shared" si="46"/>
        <v>40695.188081264852</v>
      </c>
      <c r="S38" s="114">
        <f t="shared" si="46"/>
        <v>40898.664021671175</v>
      </c>
      <c r="T38" s="114">
        <f t="shared" si="46"/>
        <v>41103.157341779523</v>
      </c>
      <c r="U38" s="114">
        <f t="shared" si="46"/>
        <v>41308.673128488408</v>
      </c>
      <c r="V38" s="114">
        <f t="shared" si="46"/>
        <v>41515.216494130844</v>
      </c>
      <c r="W38" s="114">
        <f t="shared" si="46"/>
        <v>41722.792576601496</v>
      </c>
      <c r="X38" s="114">
        <f t="shared" si="46"/>
        <v>41931.406539484495</v>
      </c>
      <c r="Y38" s="114">
        <f t="shared" si="45"/>
        <v>42141.063572181913</v>
      </c>
      <c r="Z38" s="114">
        <f t="shared" si="45"/>
        <v>42351.768890042818</v>
      </c>
      <c r="AA38" s="114">
        <f t="shared" si="45"/>
        <v>42563.527734493015</v>
      </c>
      <c r="AB38" s="114">
        <f t="shared" si="45"/>
        <v>42776.345373165481</v>
      </c>
      <c r="AC38" s="114">
        <f t="shared" si="45"/>
        <v>42990.227100031305</v>
      </c>
      <c r="AD38" s="114">
        <f t="shared" si="45"/>
        <v>43205.17823553145</v>
      </c>
      <c r="AE38" s="114">
        <f t="shared" si="45"/>
        <v>43421.204126709097</v>
      </c>
      <c r="AF38" s="114">
        <f t="shared" si="45"/>
        <v>43638.310147342636</v>
      </c>
      <c r="AG38" s="114">
        <f t="shared" si="45"/>
        <v>43856.501698079352</v>
      </c>
      <c r="AH38" s="114">
        <f t="shared" si="45"/>
        <v>44075.78420656974</v>
      </c>
      <c r="AI38" s="35" t="s">
        <v>74</v>
      </c>
    </row>
    <row r="39" spans="2:35" s="4" customFormat="1" x14ac:dyDescent="0.25">
      <c r="C39" s="91" t="s">
        <v>36</v>
      </c>
      <c r="D39" s="130">
        <v>38908.859794237324</v>
      </c>
      <c r="E39" s="130">
        <v>47375.653774724262</v>
      </c>
      <c r="F39" s="130">
        <v>28703.560262723884</v>
      </c>
      <c r="G39" s="35" t="s">
        <v>74</v>
      </c>
      <c r="H39" s="35"/>
      <c r="I39" s="114">
        <f t="shared" si="46"/>
        <v>38908.859794237324</v>
      </c>
      <c r="J39" s="114">
        <f t="shared" si="45"/>
        <v>39103.404093208504</v>
      </c>
      <c r="K39" s="114">
        <f t="shared" si="45"/>
        <v>39298.921113674543</v>
      </c>
      <c r="L39" s="114">
        <f t="shared" si="45"/>
        <v>39495.415719242912</v>
      </c>
      <c r="M39" s="114">
        <f t="shared" si="45"/>
        <v>39692.892797839115</v>
      </c>
      <c r="N39" s="114">
        <f t="shared" si="45"/>
        <v>39891.3572618283</v>
      </c>
      <c r="O39" s="114">
        <f t="shared" si="45"/>
        <v>40090.814048137436</v>
      </c>
      <c r="P39" s="114">
        <f t="shared" si="45"/>
        <v>40291.268118378124</v>
      </c>
      <c r="Q39" s="114">
        <f t="shared" si="45"/>
        <v>40492.724458970006</v>
      </c>
      <c r="R39" s="114">
        <f t="shared" si="45"/>
        <v>40695.188081264852</v>
      </c>
      <c r="S39" s="114">
        <f t="shared" si="45"/>
        <v>40898.664021671175</v>
      </c>
      <c r="T39" s="114">
        <f t="shared" si="45"/>
        <v>41103.157341779523</v>
      </c>
      <c r="U39" s="114">
        <f t="shared" si="45"/>
        <v>41308.673128488408</v>
      </c>
      <c r="V39" s="114">
        <f t="shared" si="45"/>
        <v>41515.216494130844</v>
      </c>
      <c r="W39" s="114">
        <f t="shared" si="45"/>
        <v>41722.792576601496</v>
      </c>
      <c r="X39" s="114">
        <f t="shared" si="45"/>
        <v>41931.406539484495</v>
      </c>
      <c r="Y39" s="114">
        <f t="shared" si="45"/>
        <v>42141.063572181913</v>
      </c>
      <c r="Z39" s="114">
        <f t="shared" si="45"/>
        <v>42351.768890042818</v>
      </c>
      <c r="AA39" s="114">
        <f t="shared" si="45"/>
        <v>42563.527734493015</v>
      </c>
      <c r="AB39" s="114">
        <f t="shared" si="45"/>
        <v>42776.345373165481</v>
      </c>
      <c r="AC39" s="114">
        <f t="shared" si="45"/>
        <v>42990.227100031305</v>
      </c>
      <c r="AD39" s="114">
        <f t="shared" si="45"/>
        <v>43205.17823553145</v>
      </c>
      <c r="AE39" s="114">
        <f t="shared" si="45"/>
        <v>43421.204126709097</v>
      </c>
      <c r="AF39" s="114">
        <f t="shared" si="45"/>
        <v>43638.310147342636</v>
      </c>
      <c r="AG39" s="114">
        <f t="shared" si="45"/>
        <v>43856.501698079352</v>
      </c>
      <c r="AH39" s="114">
        <f t="shared" si="45"/>
        <v>44075.78420656974</v>
      </c>
      <c r="AI39" s="35" t="s">
        <v>74</v>
      </c>
    </row>
    <row r="40" spans="2:35" s="49" customFormat="1" x14ac:dyDescent="0.25">
      <c r="C40" s="4"/>
      <c r="D40" s="6"/>
      <c r="E40" s="35"/>
      <c r="F40" s="35"/>
      <c r="G40" s="35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51"/>
    </row>
    <row r="41" spans="2:35" s="49" customFormat="1" x14ac:dyDescent="0.25">
      <c r="C41" s="4"/>
      <c r="D41" s="6"/>
      <c r="E41" s="35"/>
      <c r="F41" s="35"/>
      <c r="G41" s="35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51"/>
    </row>
    <row r="42" spans="2:35" s="6" customFormat="1" ht="14.25" x14ac:dyDescent="0.2">
      <c r="B42" s="19">
        <v>4</v>
      </c>
      <c r="C42" s="19" t="s">
        <v>6</v>
      </c>
      <c r="D42" s="19"/>
      <c r="E42" s="19"/>
      <c r="F42" s="19"/>
      <c r="G42" s="19"/>
      <c r="H42" s="19"/>
      <c r="I42" s="20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2:35" s="49" customFormat="1" x14ac:dyDescent="0.25">
      <c r="C43" s="4"/>
      <c r="D43" s="6"/>
      <c r="E43" s="35"/>
      <c r="F43" s="35"/>
      <c r="G43" s="35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51"/>
    </row>
    <row r="44" spans="2:35" s="4" customFormat="1" x14ac:dyDescent="0.25">
      <c r="D44" s="6" t="s">
        <v>65</v>
      </c>
      <c r="E44" s="6"/>
      <c r="F44" s="6"/>
      <c r="G44" s="6"/>
      <c r="H44" s="6"/>
      <c r="I44" s="35" t="s">
        <v>164</v>
      </c>
      <c r="J44" s="6"/>
      <c r="K44" s="6"/>
      <c r="L44" s="6"/>
    </row>
    <row r="45" spans="2:35" s="4" customFormat="1" x14ac:dyDescent="0.25">
      <c r="C45" s="6"/>
      <c r="D45" s="125" t="s">
        <v>11</v>
      </c>
      <c r="E45" s="125" t="s">
        <v>12</v>
      </c>
      <c r="F45" s="125" t="s">
        <v>13</v>
      </c>
      <c r="G45" s="50"/>
      <c r="H45" s="50"/>
      <c r="I45" s="112">
        <v>2020</v>
      </c>
      <c r="J45" s="112">
        <f>I45+1</f>
        <v>2021</v>
      </c>
      <c r="K45" s="112">
        <f t="shared" ref="K45" si="47">J45+1</f>
        <v>2022</v>
      </c>
      <c r="L45" s="112">
        <f t="shared" ref="L45" si="48">K45+1</f>
        <v>2023</v>
      </c>
      <c r="M45" s="112">
        <f t="shared" ref="M45" si="49">L45+1</f>
        <v>2024</v>
      </c>
      <c r="N45" s="112">
        <f t="shared" ref="N45" si="50">M45+1</f>
        <v>2025</v>
      </c>
      <c r="O45" s="112">
        <f>N45+1</f>
        <v>2026</v>
      </c>
      <c r="P45" s="112">
        <f t="shared" ref="P45" si="51">O45+1</f>
        <v>2027</v>
      </c>
      <c r="Q45" s="112">
        <f t="shared" ref="Q45" si="52">P45+1</f>
        <v>2028</v>
      </c>
      <c r="R45" s="112">
        <f t="shared" ref="R45" si="53">Q45+1</f>
        <v>2029</v>
      </c>
      <c r="S45" s="112">
        <f>R45+1</f>
        <v>2030</v>
      </c>
      <c r="T45" s="112">
        <f t="shared" ref="T45" si="54">S45+1</f>
        <v>2031</v>
      </c>
      <c r="U45" s="112">
        <f t="shared" ref="U45" si="55">T45+1</f>
        <v>2032</v>
      </c>
      <c r="V45" s="112">
        <f t="shared" ref="V45" si="56">U45+1</f>
        <v>2033</v>
      </c>
      <c r="W45" s="112">
        <f>V45+1</f>
        <v>2034</v>
      </c>
      <c r="X45" s="112">
        <f>W45+1</f>
        <v>2035</v>
      </c>
      <c r="Y45" s="112">
        <f t="shared" ref="Y45" si="57">X45+1</f>
        <v>2036</v>
      </c>
      <c r="Z45" s="112">
        <f t="shared" ref="Z45" si="58">Y45+1</f>
        <v>2037</v>
      </c>
      <c r="AA45" s="112">
        <f t="shared" ref="AA45" si="59">Z45+1</f>
        <v>2038</v>
      </c>
      <c r="AB45" s="112">
        <f t="shared" ref="AB45" si="60">AA45+1</f>
        <v>2039</v>
      </c>
      <c r="AC45" s="112">
        <f t="shared" ref="AC45" si="61">AB45+1</f>
        <v>2040</v>
      </c>
      <c r="AD45" s="112">
        <f t="shared" ref="AD45" si="62">AC45+1</f>
        <v>2041</v>
      </c>
      <c r="AE45" s="112">
        <f t="shared" ref="AE45" si="63">AD45+1</f>
        <v>2042</v>
      </c>
      <c r="AF45" s="112">
        <f t="shared" ref="AF45" si="64">AE45+1</f>
        <v>2043</v>
      </c>
      <c r="AG45" s="112">
        <f t="shared" ref="AG45" si="65">AF45+1</f>
        <v>2044</v>
      </c>
      <c r="AH45" s="112">
        <f t="shared" ref="AH45" si="66">AG45+1</f>
        <v>2045</v>
      </c>
    </row>
    <row r="46" spans="2:35" s="4" customFormat="1" x14ac:dyDescent="0.25">
      <c r="C46" s="91" t="s">
        <v>22</v>
      </c>
      <c r="D46" s="130">
        <v>4004</v>
      </c>
      <c r="E46" s="130">
        <v>6006</v>
      </c>
      <c r="F46" s="130">
        <v>2002</v>
      </c>
      <c r="G46" s="35" t="s">
        <v>74</v>
      </c>
      <c r="H46" s="35"/>
      <c r="I46" s="114">
        <f>$D46*(1+$D$10)^(I$18-$I$18)</f>
        <v>4004</v>
      </c>
      <c r="J46" s="114">
        <f t="shared" ref="J46:AH48" si="67">$D46*(1+$D$10)^(J$18-$I$18)</f>
        <v>4024.0199999999995</v>
      </c>
      <c r="K46" s="114">
        <f t="shared" si="67"/>
        <v>4044.1400999999987</v>
      </c>
      <c r="L46" s="114">
        <f t="shared" si="67"/>
        <v>4064.3608004999987</v>
      </c>
      <c r="M46" s="114">
        <f t="shared" si="67"/>
        <v>4084.6826045024973</v>
      </c>
      <c r="N46" s="114">
        <f t="shared" si="67"/>
        <v>4105.1060175250095</v>
      </c>
      <c r="O46" s="114">
        <f t="shared" si="67"/>
        <v>4125.6315476126338</v>
      </c>
      <c r="P46" s="114">
        <f t="shared" si="67"/>
        <v>4146.2597053506961</v>
      </c>
      <c r="Q46" s="114">
        <f t="shared" si="67"/>
        <v>4166.9910038774497</v>
      </c>
      <c r="R46" s="114">
        <f t="shared" si="67"/>
        <v>4187.8259588968367</v>
      </c>
      <c r="S46" s="114">
        <f t="shared" si="67"/>
        <v>4208.7650886913198</v>
      </c>
      <c r="T46" s="114">
        <f t="shared" si="67"/>
        <v>4229.8089141347764</v>
      </c>
      <c r="U46" s="114">
        <f t="shared" si="67"/>
        <v>4250.9579587054486</v>
      </c>
      <c r="V46" s="114">
        <f t="shared" si="67"/>
        <v>4272.2127484989751</v>
      </c>
      <c r="W46" s="114">
        <f t="shared" si="67"/>
        <v>4293.5738122414696</v>
      </c>
      <c r="X46" s="114">
        <f t="shared" si="67"/>
        <v>4315.0416813026759</v>
      </c>
      <c r="Y46" s="114">
        <f t="shared" si="67"/>
        <v>4336.6168897091884</v>
      </c>
      <c r="Z46" s="114">
        <f t="shared" si="67"/>
        <v>4358.2999741577341</v>
      </c>
      <c r="AA46" s="114">
        <f t="shared" si="67"/>
        <v>4380.0914740285216</v>
      </c>
      <c r="AB46" s="114">
        <f t="shared" si="67"/>
        <v>4401.9919313986638</v>
      </c>
      <c r="AC46" s="114">
        <f t="shared" si="67"/>
        <v>4424.0018910556564</v>
      </c>
      <c r="AD46" s="114">
        <f t="shared" si="67"/>
        <v>4446.1219005109342</v>
      </c>
      <c r="AE46" s="114">
        <f t="shared" si="67"/>
        <v>4468.3525100134875</v>
      </c>
      <c r="AF46" s="114">
        <f t="shared" si="67"/>
        <v>4490.6942725635545</v>
      </c>
      <c r="AG46" s="114">
        <f t="shared" si="67"/>
        <v>4513.1477439263726</v>
      </c>
      <c r="AH46" s="114">
        <f t="shared" si="67"/>
        <v>4535.7134826460033</v>
      </c>
      <c r="AI46" s="35" t="s">
        <v>74</v>
      </c>
    </row>
    <row r="47" spans="2:35" s="4" customFormat="1" x14ac:dyDescent="0.25">
      <c r="C47" s="91" t="s">
        <v>35</v>
      </c>
      <c r="D47" s="130">
        <v>4004</v>
      </c>
      <c r="E47" s="130">
        <v>6006</v>
      </c>
      <c r="F47" s="130">
        <v>2002</v>
      </c>
      <c r="G47" s="35" t="s">
        <v>74</v>
      </c>
      <c r="H47" s="35"/>
      <c r="I47" s="114">
        <f t="shared" ref="I47:X48" si="68">$D47*(1+$D$10)^(I$18-$I$18)</f>
        <v>4004</v>
      </c>
      <c r="J47" s="114">
        <f t="shared" si="68"/>
        <v>4024.0199999999995</v>
      </c>
      <c r="K47" s="114">
        <f t="shared" si="68"/>
        <v>4044.1400999999987</v>
      </c>
      <c r="L47" s="114">
        <f t="shared" si="68"/>
        <v>4064.3608004999987</v>
      </c>
      <c r="M47" s="114">
        <f t="shared" si="68"/>
        <v>4084.6826045024973</v>
      </c>
      <c r="N47" s="114">
        <f t="shared" si="68"/>
        <v>4105.1060175250095</v>
      </c>
      <c r="O47" s="114">
        <f t="shared" si="68"/>
        <v>4125.6315476126338</v>
      </c>
      <c r="P47" s="114">
        <f t="shared" si="68"/>
        <v>4146.2597053506961</v>
      </c>
      <c r="Q47" s="114">
        <f t="shared" si="68"/>
        <v>4166.9910038774497</v>
      </c>
      <c r="R47" s="114">
        <f t="shared" si="68"/>
        <v>4187.8259588968367</v>
      </c>
      <c r="S47" s="114">
        <f t="shared" si="68"/>
        <v>4208.7650886913198</v>
      </c>
      <c r="T47" s="114">
        <f t="shared" si="68"/>
        <v>4229.8089141347764</v>
      </c>
      <c r="U47" s="114">
        <f t="shared" si="68"/>
        <v>4250.9579587054486</v>
      </c>
      <c r="V47" s="114">
        <f t="shared" si="68"/>
        <v>4272.2127484989751</v>
      </c>
      <c r="W47" s="114">
        <f t="shared" si="68"/>
        <v>4293.5738122414696</v>
      </c>
      <c r="X47" s="114">
        <f t="shared" si="68"/>
        <v>4315.0416813026759</v>
      </c>
      <c r="Y47" s="114">
        <f t="shared" si="67"/>
        <v>4336.6168897091884</v>
      </c>
      <c r="Z47" s="114">
        <f t="shared" si="67"/>
        <v>4358.2999741577341</v>
      </c>
      <c r="AA47" s="114">
        <f t="shared" si="67"/>
        <v>4380.0914740285216</v>
      </c>
      <c r="AB47" s="114">
        <f t="shared" si="67"/>
        <v>4401.9919313986638</v>
      </c>
      <c r="AC47" s="114">
        <f t="shared" si="67"/>
        <v>4424.0018910556564</v>
      </c>
      <c r="AD47" s="114">
        <f t="shared" si="67"/>
        <v>4446.1219005109342</v>
      </c>
      <c r="AE47" s="114">
        <f t="shared" si="67"/>
        <v>4468.3525100134875</v>
      </c>
      <c r="AF47" s="114">
        <f t="shared" si="67"/>
        <v>4490.6942725635545</v>
      </c>
      <c r="AG47" s="114">
        <f t="shared" si="67"/>
        <v>4513.1477439263726</v>
      </c>
      <c r="AH47" s="114">
        <f t="shared" si="67"/>
        <v>4535.7134826460033</v>
      </c>
      <c r="AI47" s="35" t="s">
        <v>74</v>
      </c>
    </row>
    <row r="48" spans="2:35" s="4" customFormat="1" x14ac:dyDescent="0.25">
      <c r="C48" s="91" t="s">
        <v>36</v>
      </c>
      <c r="D48" s="130">
        <v>7468.5468302534937</v>
      </c>
      <c r="E48" s="130">
        <v>9250.4322482393345</v>
      </c>
      <c r="F48" s="130">
        <v>5585.7445726092392</v>
      </c>
      <c r="G48" s="35" t="s">
        <v>74</v>
      </c>
      <c r="H48" s="35"/>
      <c r="I48" s="114">
        <f t="shared" si="68"/>
        <v>7468.5468302534937</v>
      </c>
      <c r="J48" s="114">
        <f t="shared" si="67"/>
        <v>7505.8895644047607</v>
      </c>
      <c r="K48" s="114">
        <f t="shared" si="67"/>
        <v>7543.4190122267828</v>
      </c>
      <c r="L48" s="114">
        <f t="shared" si="67"/>
        <v>7581.1361072879163</v>
      </c>
      <c r="M48" s="114">
        <f t="shared" si="67"/>
        <v>7619.0417878243534</v>
      </c>
      <c r="N48" s="114">
        <f t="shared" si="67"/>
        <v>7657.1369967634737</v>
      </c>
      <c r="O48" s="114">
        <f t="shared" si="67"/>
        <v>7695.42268174729</v>
      </c>
      <c r="P48" s="114">
        <f t="shared" si="67"/>
        <v>7733.8997951560259</v>
      </c>
      <c r="Q48" s="114">
        <f t="shared" si="67"/>
        <v>7772.5692941318048</v>
      </c>
      <c r="R48" s="114">
        <f t="shared" si="67"/>
        <v>7811.4321406024637</v>
      </c>
      <c r="S48" s="114">
        <f t="shared" si="67"/>
        <v>7850.4893013054743</v>
      </c>
      <c r="T48" s="114">
        <f t="shared" si="67"/>
        <v>7889.7417478120014</v>
      </c>
      <c r="U48" s="114">
        <f t="shared" si="67"/>
        <v>7929.1904565510586</v>
      </c>
      <c r="V48" s="114">
        <f t="shared" si="67"/>
        <v>7968.836408833813</v>
      </c>
      <c r="W48" s="114">
        <f t="shared" si="67"/>
        <v>8008.6805908779806</v>
      </c>
      <c r="X48" s="114">
        <f t="shared" si="67"/>
        <v>8048.7239938323692</v>
      </c>
      <c r="Y48" s="114">
        <f t="shared" si="67"/>
        <v>8088.9676138015302</v>
      </c>
      <c r="Z48" s="114">
        <f t="shared" si="67"/>
        <v>8129.4124518705376</v>
      </c>
      <c r="AA48" s="114">
        <f t="shared" si="67"/>
        <v>8170.0595141298872</v>
      </c>
      <c r="AB48" s="114">
        <f t="shared" si="67"/>
        <v>8210.909811700536</v>
      </c>
      <c r="AC48" s="114">
        <f t="shared" si="67"/>
        <v>8251.9643607590388</v>
      </c>
      <c r="AD48" s="114">
        <f t="shared" si="67"/>
        <v>8293.2241825628316</v>
      </c>
      <c r="AE48" s="114">
        <f t="shared" si="67"/>
        <v>8334.6903034756433</v>
      </c>
      <c r="AF48" s="114">
        <f t="shared" si="67"/>
        <v>8376.3637549930208</v>
      </c>
      <c r="AG48" s="114">
        <f t="shared" si="67"/>
        <v>8418.2455737679866</v>
      </c>
      <c r="AH48" s="114">
        <f t="shared" si="67"/>
        <v>8460.336801636824</v>
      </c>
      <c r="AI48" s="35" t="s">
        <v>74</v>
      </c>
    </row>
    <row r="49" spans="2:35" s="49" customFormat="1" x14ac:dyDescent="0.25">
      <c r="C49" s="4"/>
      <c r="D49" s="6"/>
      <c r="E49" s="35"/>
      <c r="F49" s="35"/>
      <c r="G49" s="35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51"/>
    </row>
    <row r="50" spans="2:35" s="49" customFormat="1" x14ac:dyDescent="0.25">
      <c r="C50" s="4"/>
      <c r="D50" s="6"/>
      <c r="E50" s="35"/>
      <c r="F50" s="35"/>
      <c r="G50" s="35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51"/>
    </row>
    <row r="51" spans="2:35" s="6" customFormat="1" ht="14.25" x14ac:dyDescent="0.2">
      <c r="B51" s="19">
        <v>5</v>
      </c>
      <c r="C51" s="19" t="s">
        <v>7</v>
      </c>
      <c r="D51" s="19"/>
      <c r="E51" s="19"/>
      <c r="F51" s="19"/>
      <c r="G51" s="19"/>
      <c r="H51" s="19"/>
      <c r="I51" s="20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2:35" s="49" customFormat="1" x14ac:dyDescent="0.25">
      <c r="C52" s="4"/>
      <c r="D52" s="6"/>
      <c r="E52" s="35"/>
      <c r="F52" s="35"/>
      <c r="G52" s="35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51"/>
    </row>
    <row r="53" spans="2:35" s="4" customFormat="1" x14ac:dyDescent="0.25">
      <c r="D53" s="6" t="s">
        <v>65</v>
      </c>
      <c r="E53" s="6"/>
      <c r="F53" s="6"/>
      <c r="G53" s="6"/>
      <c r="H53" s="6"/>
      <c r="I53" s="35" t="s">
        <v>164</v>
      </c>
      <c r="J53" s="6"/>
      <c r="K53" s="6"/>
      <c r="L53" s="6"/>
    </row>
    <row r="54" spans="2:35" s="4" customFormat="1" x14ac:dyDescent="0.25">
      <c r="C54" s="6"/>
      <c r="D54" s="125" t="s">
        <v>11</v>
      </c>
      <c r="E54" s="125" t="s">
        <v>12</v>
      </c>
      <c r="F54" s="125" t="s">
        <v>13</v>
      </c>
      <c r="G54" s="50"/>
      <c r="H54" s="50"/>
      <c r="I54" s="112">
        <v>2020</v>
      </c>
      <c r="J54" s="112">
        <f>I54+1</f>
        <v>2021</v>
      </c>
      <c r="K54" s="112">
        <f t="shared" ref="K54" si="69">J54+1</f>
        <v>2022</v>
      </c>
      <c r="L54" s="112">
        <f t="shared" ref="L54" si="70">K54+1</f>
        <v>2023</v>
      </c>
      <c r="M54" s="112">
        <f t="shared" ref="M54" si="71">L54+1</f>
        <v>2024</v>
      </c>
      <c r="N54" s="112">
        <f t="shared" ref="N54" si="72">M54+1</f>
        <v>2025</v>
      </c>
      <c r="O54" s="112">
        <f>N54+1</f>
        <v>2026</v>
      </c>
      <c r="P54" s="112">
        <f t="shared" ref="P54" si="73">O54+1</f>
        <v>2027</v>
      </c>
      <c r="Q54" s="112">
        <f t="shared" ref="Q54" si="74">P54+1</f>
        <v>2028</v>
      </c>
      <c r="R54" s="112">
        <f t="shared" ref="R54" si="75">Q54+1</f>
        <v>2029</v>
      </c>
      <c r="S54" s="112">
        <f>R54+1</f>
        <v>2030</v>
      </c>
      <c r="T54" s="112">
        <f t="shared" ref="T54" si="76">S54+1</f>
        <v>2031</v>
      </c>
      <c r="U54" s="112">
        <f t="shared" ref="U54" si="77">T54+1</f>
        <v>2032</v>
      </c>
      <c r="V54" s="112">
        <f t="shared" ref="V54" si="78">U54+1</f>
        <v>2033</v>
      </c>
      <c r="W54" s="112">
        <f>V54+1</f>
        <v>2034</v>
      </c>
      <c r="X54" s="112">
        <f>W54+1</f>
        <v>2035</v>
      </c>
      <c r="Y54" s="112">
        <f t="shared" ref="Y54" si="79">X54+1</f>
        <v>2036</v>
      </c>
      <c r="Z54" s="112">
        <f t="shared" ref="Z54" si="80">Y54+1</f>
        <v>2037</v>
      </c>
      <c r="AA54" s="112">
        <f t="shared" ref="AA54" si="81">Z54+1</f>
        <v>2038</v>
      </c>
      <c r="AB54" s="112">
        <f t="shared" ref="AB54" si="82">AA54+1</f>
        <v>2039</v>
      </c>
      <c r="AC54" s="112">
        <f t="shared" ref="AC54" si="83">AB54+1</f>
        <v>2040</v>
      </c>
      <c r="AD54" s="112">
        <f t="shared" ref="AD54" si="84">AC54+1</f>
        <v>2041</v>
      </c>
      <c r="AE54" s="112">
        <f t="shared" ref="AE54" si="85">AD54+1</f>
        <v>2042</v>
      </c>
      <c r="AF54" s="112">
        <f t="shared" ref="AF54" si="86">AE54+1</f>
        <v>2043</v>
      </c>
      <c r="AG54" s="112">
        <f t="shared" ref="AG54" si="87">AF54+1</f>
        <v>2044</v>
      </c>
      <c r="AH54" s="112">
        <f t="shared" ref="AH54" si="88">AG54+1</f>
        <v>2045</v>
      </c>
    </row>
    <row r="55" spans="2:35" s="4" customFormat="1" x14ac:dyDescent="0.25">
      <c r="C55" s="91" t="s">
        <v>22</v>
      </c>
      <c r="D55" s="130">
        <v>35000</v>
      </c>
      <c r="E55" s="130">
        <v>42000</v>
      </c>
      <c r="F55" s="130">
        <v>28000</v>
      </c>
      <c r="G55" s="35" t="s">
        <v>74</v>
      </c>
      <c r="H55" s="35"/>
      <c r="I55" s="114">
        <f>$D55*(1+$D$11)^(I$18-$I$18)</f>
        <v>35000</v>
      </c>
      <c r="J55" s="114">
        <f t="shared" ref="J55:AH57" si="89">$D55*(1+$D$11)^(J$18-$I$18)</f>
        <v>35174.999999999993</v>
      </c>
      <c r="K55" s="114">
        <f t="shared" si="89"/>
        <v>35350.874999999993</v>
      </c>
      <c r="L55" s="114">
        <f t="shared" si="89"/>
        <v>35527.62937499999</v>
      </c>
      <c r="M55" s="114">
        <f t="shared" si="89"/>
        <v>35705.267521874979</v>
      </c>
      <c r="N55" s="114">
        <f t="shared" si="89"/>
        <v>35883.793859484344</v>
      </c>
      <c r="O55" s="114">
        <f t="shared" si="89"/>
        <v>36063.212828781761</v>
      </c>
      <c r="P55" s="114">
        <f t="shared" si="89"/>
        <v>36243.528892925664</v>
      </c>
      <c r="Q55" s="114">
        <f t="shared" si="89"/>
        <v>36424.746537390289</v>
      </c>
      <c r="R55" s="114">
        <f t="shared" si="89"/>
        <v>36606.870270077241</v>
      </c>
      <c r="S55" s="114">
        <f t="shared" si="89"/>
        <v>36789.904621427617</v>
      </c>
      <c r="T55" s="114">
        <f t="shared" si="89"/>
        <v>36973.854144534758</v>
      </c>
      <c r="U55" s="114">
        <f t="shared" si="89"/>
        <v>37158.723415257416</v>
      </c>
      <c r="V55" s="114">
        <f t="shared" si="89"/>
        <v>37344.517032333701</v>
      </c>
      <c r="W55" s="114">
        <f t="shared" si="89"/>
        <v>37531.239617495361</v>
      </c>
      <c r="X55" s="114">
        <f t="shared" si="89"/>
        <v>37718.89581558283</v>
      </c>
      <c r="Y55" s="114">
        <f t="shared" si="89"/>
        <v>37907.49029466074</v>
      </c>
      <c r="Z55" s="114">
        <f t="shared" si="89"/>
        <v>38097.027746134045</v>
      </c>
      <c r="AA55" s="114">
        <f t="shared" si="89"/>
        <v>38287.5128848647</v>
      </c>
      <c r="AB55" s="114">
        <f t="shared" si="89"/>
        <v>38478.950449289019</v>
      </c>
      <c r="AC55" s="114">
        <f t="shared" si="89"/>
        <v>38671.345201535463</v>
      </c>
      <c r="AD55" s="114">
        <f t="shared" si="89"/>
        <v>38864.70192754313</v>
      </c>
      <c r="AE55" s="114">
        <f t="shared" si="89"/>
        <v>39059.025437180841</v>
      </c>
      <c r="AF55" s="114">
        <f t="shared" si="89"/>
        <v>39254.320564366732</v>
      </c>
      <c r="AG55" s="114">
        <f t="shared" si="89"/>
        <v>39450.592167188574</v>
      </c>
      <c r="AH55" s="114">
        <f t="shared" si="89"/>
        <v>39647.845128024506</v>
      </c>
      <c r="AI55" s="35" t="s">
        <v>74</v>
      </c>
    </row>
    <row r="56" spans="2:35" s="4" customFormat="1" x14ac:dyDescent="0.25">
      <c r="C56" s="91" t="s">
        <v>35</v>
      </c>
      <c r="D56" s="130">
        <v>38000</v>
      </c>
      <c r="E56" s="130">
        <v>45600</v>
      </c>
      <c r="F56" s="130">
        <v>30400</v>
      </c>
      <c r="G56" s="35" t="s">
        <v>74</v>
      </c>
      <c r="H56" s="35"/>
      <c r="I56" s="114">
        <f t="shared" ref="I56:X57" si="90">$D56*(1+$D$11)^(I$18-$I$18)</f>
        <v>38000</v>
      </c>
      <c r="J56" s="114">
        <f t="shared" si="90"/>
        <v>38189.999999999993</v>
      </c>
      <c r="K56" s="114">
        <f t="shared" si="90"/>
        <v>38380.94999999999</v>
      </c>
      <c r="L56" s="114">
        <f t="shared" si="90"/>
        <v>38572.854749999984</v>
      </c>
      <c r="M56" s="114">
        <f t="shared" si="90"/>
        <v>38765.719023749974</v>
      </c>
      <c r="N56" s="114">
        <f t="shared" si="90"/>
        <v>38959.547618868717</v>
      </c>
      <c r="O56" s="114">
        <f t="shared" si="90"/>
        <v>39154.345356963058</v>
      </c>
      <c r="P56" s="114">
        <f t="shared" si="90"/>
        <v>39350.117083747864</v>
      </c>
      <c r="Q56" s="114">
        <f t="shared" si="90"/>
        <v>39546.867669166604</v>
      </c>
      <c r="R56" s="114">
        <f t="shared" si="90"/>
        <v>39744.602007512432</v>
      </c>
      <c r="S56" s="114">
        <f t="shared" si="90"/>
        <v>39943.325017549985</v>
      </c>
      <c r="T56" s="114">
        <f t="shared" si="90"/>
        <v>40143.041642637734</v>
      </c>
      <c r="U56" s="114">
        <f t="shared" si="90"/>
        <v>40343.756850850907</v>
      </c>
      <c r="V56" s="114">
        <f t="shared" si="90"/>
        <v>40545.475635105162</v>
      </c>
      <c r="W56" s="114">
        <f t="shared" si="90"/>
        <v>40748.203013280676</v>
      </c>
      <c r="X56" s="114">
        <f t="shared" si="90"/>
        <v>40951.944028347076</v>
      </c>
      <c r="Y56" s="114">
        <f t="shared" si="89"/>
        <v>41156.703748488806</v>
      </c>
      <c r="Z56" s="114">
        <f t="shared" si="89"/>
        <v>41362.487267231249</v>
      </c>
      <c r="AA56" s="114">
        <f t="shared" si="89"/>
        <v>41569.299703567391</v>
      </c>
      <c r="AB56" s="114">
        <f t="shared" si="89"/>
        <v>41777.14620208522</v>
      </c>
      <c r="AC56" s="114">
        <f t="shared" si="89"/>
        <v>41986.031933095641</v>
      </c>
      <c r="AD56" s="114">
        <f t="shared" si="89"/>
        <v>42195.96209276111</v>
      </c>
      <c r="AE56" s="114">
        <f t="shared" si="89"/>
        <v>42406.941903224913</v>
      </c>
      <c r="AF56" s="114">
        <f t="shared" si="89"/>
        <v>42618.976612741026</v>
      </c>
      <c r="AG56" s="114">
        <f t="shared" si="89"/>
        <v>42832.071495804732</v>
      </c>
      <c r="AH56" s="114">
        <f t="shared" si="89"/>
        <v>43046.231853283753</v>
      </c>
      <c r="AI56" s="35" t="s">
        <v>74</v>
      </c>
    </row>
    <row r="57" spans="2:35" s="4" customFormat="1" x14ac:dyDescent="0.25">
      <c r="C57" s="91" t="s">
        <v>36</v>
      </c>
      <c r="D57" s="130">
        <v>47000</v>
      </c>
      <c r="E57" s="130">
        <v>56400</v>
      </c>
      <c r="F57" s="130">
        <v>37600</v>
      </c>
      <c r="G57" s="35" t="s">
        <v>74</v>
      </c>
      <c r="H57" s="35"/>
      <c r="I57" s="114">
        <f t="shared" si="90"/>
        <v>47000</v>
      </c>
      <c r="J57" s="114">
        <f t="shared" si="89"/>
        <v>47234.999999999993</v>
      </c>
      <c r="K57" s="114">
        <f t="shared" si="89"/>
        <v>47471.174999999988</v>
      </c>
      <c r="L57" s="114">
        <f t="shared" si="89"/>
        <v>47708.530874999982</v>
      </c>
      <c r="M57" s="114">
        <f t="shared" si="89"/>
        <v>47947.073529374968</v>
      </c>
      <c r="N57" s="114">
        <f t="shared" si="89"/>
        <v>48186.808897021838</v>
      </c>
      <c r="O57" s="114">
        <f t="shared" si="89"/>
        <v>48427.742941506935</v>
      </c>
      <c r="P57" s="114">
        <f t="shared" si="89"/>
        <v>48669.881656214464</v>
      </c>
      <c r="Q57" s="114">
        <f t="shared" si="89"/>
        <v>48913.231064495536</v>
      </c>
      <c r="R57" s="114">
        <f t="shared" si="89"/>
        <v>49157.797219818007</v>
      </c>
      <c r="S57" s="114">
        <f t="shared" si="89"/>
        <v>49403.58620591709</v>
      </c>
      <c r="T57" s="114">
        <f t="shared" si="89"/>
        <v>49650.604136946669</v>
      </c>
      <c r="U57" s="114">
        <f t="shared" si="89"/>
        <v>49898.857157631384</v>
      </c>
      <c r="V57" s="114">
        <f t="shared" si="89"/>
        <v>50148.351443419539</v>
      </c>
      <c r="W57" s="114">
        <f t="shared" si="89"/>
        <v>50399.093200636627</v>
      </c>
      <c r="X57" s="114">
        <f t="shared" si="89"/>
        <v>50651.0886666398</v>
      </c>
      <c r="Y57" s="114">
        <f t="shared" si="89"/>
        <v>50904.344109972997</v>
      </c>
      <c r="Z57" s="114">
        <f t="shared" si="89"/>
        <v>51158.86583052286</v>
      </c>
      <c r="AA57" s="114">
        <f t="shared" si="89"/>
        <v>51414.660159675455</v>
      </c>
      <c r="AB57" s="114">
        <f t="shared" si="89"/>
        <v>51671.733460473828</v>
      </c>
      <c r="AC57" s="114">
        <f t="shared" si="89"/>
        <v>51930.092127776188</v>
      </c>
      <c r="AD57" s="114">
        <f t="shared" si="89"/>
        <v>52189.742588415058</v>
      </c>
      <c r="AE57" s="114">
        <f t="shared" si="89"/>
        <v>52450.691301357125</v>
      </c>
      <c r="AF57" s="114">
        <f t="shared" si="89"/>
        <v>52712.944757863901</v>
      </c>
      <c r="AG57" s="114">
        <f t="shared" si="89"/>
        <v>52976.509481653222</v>
      </c>
      <c r="AH57" s="114">
        <f t="shared" si="89"/>
        <v>53241.392029061484</v>
      </c>
      <c r="AI57" s="35" t="s">
        <v>74</v>
      </c>
    </row>
    <row r="58" spans="2:35" s="4" customFormat="1" x14ac:dyDescent="0.25">
      <c r="D58" s="6"/>
      <c r="E58" s="35"/>
      <c r="F58" s="35"/>
      <c r="G58" s="35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</row>
    <row r="59" spans="2:35" s="4" customFormat="1" x14ac:dyDescent="0.25">
      <c r="D59" s="6"/>
      <c r="E59" s="35"/>
      <c r="F59" s="35"/>
      <c r="G59" s="35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</row>
    <row r="60" spans="2:35" s="6" customFormat="1" ht="14.25" x14ac:dyDescent="0.2">
      <c r="B60" s="19">
        <v>6</v>
      </c>
      <c r="C60" s="19" t="s">
        <v>9</v>
      </c>
      <c r="D60" s="19"/>
      <c r="E60" s="19"/>
      <c r="F60" s="19"/>
      <c r="G60" s="19"/>
      <c r="H60" s="19"/>
      <c r="I60" s="2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2:35" s="4" customFormat="1" x14ac:dyDescent="0.25">
      <c r="D61" s="6"/>
      <c r="E61" s="35"/>
      <c r="F61" s="35"/>
      <c r="G61" s="35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</row>
    <row r="62" spans="2:35" s="4" customFormat="1" x14ac:dyDescent="0.25">
      <c r="D62" s="6" t="s">
        <v>65</v>
      </c>
      <c r="E62" s="6"/>
      <c r="F62" s="6"/>
      <c r="G62" s="6"/>
      <c r="H62" s="6"/>
      <c r="I62" s="35" t="s">
        <v>164</v>
      </c>
      <c r="J62" s="6"/>
      <c r="K62" s="6"/>
      <c r="L62" s="6"/>
    </row>
    <row r="63" spans="2:35" s="4" customFormat="1" x14ac:dyDescent="0.25">
      <c r="C63" s="6"/>
      <c r="D63" s="125" t="s">
        <v>11</v>
      </c>
      <c r="E63" s="125" t="s">
        <v>12</v>
      </c>
      <c r="F63" s="125" t="s">
        <v>13</v>
      </c>
      <c r="G63" s="50"/>
      <c r="H63" s="50"/>
      <c r="I63" s="112">
        <v>2020</v>
      </c>
      <c r="J63" s="112">
        <f>I63+1</f>
        <v>2021</v>
      </c>
      <c r="K63" s="112">
        <f t="shared" ref="K63" si="91">J63+1</f>
        <v>2022</v>
      </c>
      <c r="L63" s="112">
        <f t="shared" ref="L63" si="92">K63+1</f>
        <v>2023</v>
      </c>
      <c r="M63" s="112">
        <f t="shared" ref="M63" si="93">L63+1</f>
        <v>2024</v>
      </c>
      <c r="N63" s="112">
        <f t="shared" ref="N63" si="94">M63+1</f>
        <v>2025</v>
      </c>
      <c r="O63" s="112">
        <f>N63+1</f>
        <v>2026</v>
      </c>
      <c r="P63" s="112">
        <f t="shared" ref="P63" si="95">O63+1</f>
        <v>2027</v>
      </c>
      <c r="Q63" s="112">
        <f t="shared" ref="Q63" si="96">P63+1</f>
        <v>2028</v>
      </c>
      <c r="R63" s="112">
        <f t="shared" ref="R63" si="97">Q63+1</f>
        <v>2029</v>
      </c>
      <c r="S63" s="112">
        <f>R63+1</f>
        <v>2030</v>
      </c>
      <c r="T63" s="112">
        <f t="shared" ref="T63" si="98">S63+1</f>
        <v>2031</v>
      </c>
      <c r="U63" s="112">
        <f t="shared" ref="U63" si="99">T63+1</f>
        <v>2032</v>
      </c>
      <c r="V63" s="112">
        <f t="shared" ref="V63" si="100">U63+1</f>
        <v>2033</v>
      </c>
      <c r="W63" s="112">
        <f>V63+1</f>
        <v>2034</v>
      </c>
      <c r="X63" s="112">
        <f>W63+1</f>
        <v>2035</v>
      </c>
      <c r="Y63" s="112">
        <f t="shared" ref="Y63" si="101">X63+1</f>
        <v>2036</v>
      </c>
      <c r="Z63" s="112">
        <f t="shared" ref="Z63" si="102">Y63+1</f>
        <v>2037</v>
      </c>
      <c r="AA63" s="112">
        <f t="shared" ref="AA63" si="103">Z63+1</f>
        <v>2038</v>
      </c>
      <c r="AB63" s="112">
        <f t="shared" ref="AB63" si="104">AA63+1</f>
        <v>2039</v>
      </c>
      <c r="AC63" s="112">
        <f t="shared" ref="AC63" si="105">AB63+1</f>
        <v>2040</v>
      </c>
      <c r="AD63" s="112">
        <f t="shared" ref="AD63" si="106">AC63+1</f>
        <v>2041</v>
      </c>
      <c r="AE63" s="112">
        <f t="shared" ref="AE63" si="107">AD63+1</f>
        <v>2042</v>
      </c>
      <c r="AF63" s="112">
        <f t="shared" ref="AF63" si="108">AE63+1</f>
        <v>2043</v>
      </c>
      <c r="AG63" s="112">
        <f t="shared" ref="AG63" si="109">AF63+1</f>
        <v>2044</v>
      </c>
      <c r="AH63" s="112">
        <f t="shared" ref="AH63" si="110">AG63+1</f>
        <v>2045</v>
      </c>
    </row>
    <row r="64" spans="2:35" s="4" customFormat="1" x14ac:dyDescent="0.25">
      <c r="C64" s="91" t="s">
        <v>22</v>
      </c>
      <c r="D64" s="130">
        <v>29572.295904182312</v>
      </c>
      <c r="E64" s="130">
        <v>35487.550757959092</v>
      </c>
      <c r="F64" s="130">
        <v>23217.995061658079</v>
      </c>
      <c r="G64" s="35" t="s">
        <v>74</v>
      </c>
      <c r="H64" s="35"/>
      <c r="I64" s="114">
        <f>$D64*(1+$D$12)^(I$18-$I$18)</f>
        <v>29572.295904182312</v>
      </c>
      <c r="J64" s="114">
        <f t="shared" ref="J64:AH66" si="111">$D64*(1+$D$12)^(J$18-$I$18)</f>
        <v>29720.157383703219</v>
      </c>
      <c r="K64" s="114">
        <f t="shared" si="111"/>
        <v>29868.758170621732</v>
      </c>
      <c r="L64" s="114">
        <f t="shared" si="111"/>
        <v>30018.101961474837</v>
      </c>
      <c r="M64" s="114">
        <f t="shared" si="111"/>
        <v>30168.192471282204</v>
      </c>
      <c r="N64" s="114">
        <f t="shared" si="111"/>
        <v>30319.033433638608</v>
      </c>
      <c r="O64" s="114">
        <f t="shared" si="111"/>
        <v>30470.628600806798</v>
      </c>
      <c r="P64" s="114">
        <f t="shared" si="111"/>
        <v>30622.981743810829</v>
      </c>
      <c r="Q64" s="114">
        <f t="shared" si="111"/>
        <v>30776.096652529879</v>
      </c>
      <c r="R64" s="114">
        <f t="shared" si="111"/>
        <v>30929.977135792527</v>
      </c>
      <c r="S64" s="114">
        <f t="shared" si="111"/>
        <v>31084.627021471486</v>
      </c>
      <c r="T64" s="114">
        <f t="shared" si="111"/>
        <v>31240.05015657884</v>
      </c>
      <c r="U64" s="114">
        <f t="shared" si="111"/>
        <v>31396.250407361724</v>
      </c>
      <c r="V64" s="114">
        <f t="shared" si="111"/>
        <v>31553.231659398527</v>
      </c>
      <c r="W64" s="114">
        <f t="shared" si="111"/>
        <v>31710.997817695516</v>
      </c>
      <c r="X64" s="114">
        <f t="shared" si="111"/>
        <v>31869.552806783984</v>
      </c>
      <c r="Y64" s="114">
        <f t="shared" si="111"/>
        <v>32028.900570817903</v>
      </c>
      <c r="Z64" s="114">
        <f t="shared" si="111"/>
        <v>32189.04507367199</v>
      </c>
      <c r="AA64" s="114">
        <f t="shared" si="111"/>
        <v>32349.990299040339</v>
      </c>
      <c r="AB64" s="114">
        <f t="shared" si="111"/>
        <v>32511.740250535539</v>
      </c>
      <c r="AC64" s="114">
        <f t="shared" si="111"/>
        <v>32674.298951788212</v>
      </c>
      <c r="AD64" s="114">
        <f t="shared" si="111"/>
        <v>32837.670446547148</v>
      </c>
      <c r="AE64" s="114">
        <f t="shared" si="111"/>
        <v>33001.858798779875</v>
      </c>
      <c r="AF64" s="114">
        <f t="shared" si="111"/>
        <v>33166.868092773766</v>
      </c>
      <c r="AG64" s="114">
        <f t="shared" si="111"/>
        <v>33332.702433237639</v>
      </c>
      <c r="AH64" s="114">
        <f t="shared" si="111"/>
        <v>33499.365945403821</v>
      </c>
      <c r="AI64" s="35" t="s">
        <v>74</v>
      </c>
    </row>
    <row r="65" spans="3:35" s="4" customFormat="1" x14ac:dyDescent="0.25">
      <c r="C65" s="91" t="s">
        <v>35</v>
      </c>
      <c r="D65" s="130">
        <v>33176.798944190421</v>
      </c>
      <c r="E65" s="130">
        <v>40074.199274151921</v>
      </c>
      <c r="F65" s="130">
        <v>25775.998774622003</v>
      </c>
      <c r="G65" s="35" t="s">
        <v>74</v>
      </c>
      <c r="H65" s="35"/>
      <c r="I65" s="114">
        <f t="shared" ref="I65:X66" si="112">$D65*(1+$D$12)^(I$18-$I$18)</f>
        <v>33176.798944190421</v>
      </c>
      <c r="J65" s="114">
        <f t="shared" si="112"/>
        <v>33342.68293891137</v>
      </c>
      <c r="K65" s="114">
        <f t="shared" si="112"/>
        <v>33509.396353605924</v>
      </c>
      <c r="L65" s="114">
        <f t="shared" si="112"/>
        <v>33676.943335373944</v>
      </c>
      <c r="M65" s="114">
        <f t="shared" si="112"/>
        <v>33845.328052050805</v>
      </c>
      <c r="N65" s="114">
        <f t="shared" si="112"/>
        <v>34014.554692311052</v>
      </c>
      <c r="O65" s="114">
        <f t="shared" si="112"/>
        <v>34184.627465772603</v>
      </c>
      <c r="P65" s="114">
        <f t="shared" si="112"/>
        <v>34355.550603101467</v>
      </c>
      <c r="Q65" s="114">
        <f t="shared" si="112"/>
        <v>34527.328356116966</v>
      </c>
      <c r="R65" s="114">
        <f t="shared" si="112"/>
        <v>34699.96499789755</v>
      </c>
      <c r="S65" s="114">
        <f t="shared" si="112"/>
        <v>34873.464822887036</v>
      </c>
      <c r="T65" s="114">
        <f t="shared" si="112"/>
        <v>35047.832147001463</v>
      </c>
      <c r="U65" s="114">
        <f t="shared" si="112"/>
        <v>35223.071307736463</v>
      </c>
      <c r="V65" s="114">
        <f t="shared" si="112"/>
        <v>35399.186664275141</v>
      </c>
      <c r="W65" s="114">
        <f t="shared" si="112"/>
        <v>35576.182597596511</v>
      </c>
      <c r="X65" s="114">
        <f t="shared" si="112"/>
        <v>35754.063510584485</v>
      </c>
      <c r="Y65" s="114">
        <f t="shared" si="111"/>
        <v>35932.833828137402</v>
      </c>
      <c r="Z65" s="114">
        <f t="shared" si="111"/>
        <v>36112.497997278086</v>
      </c>
      <c r="AA65" s="114">
        <f t="shared" si="111"/>
        <v>36293.060487264469</v>
      </c>
      <c r="AB65" s="114">
        <f t="shared" si="111"/>
        <v>36474.525789700783</v>
      </c>
      <c r="AC65" s="114">
        <f t="shared" si="111"/>
        <v>36656.898418649289</v>
      </c>
      <c r="AD65" s="114">
        <f t="shared" si="111"/>
        <v>36840.182910742522</v>
      </c>
      <c r="AE65" s="114">
        <f t="shared" si="111"/>
        <v>37024.38382529623</v>
      </c>
      <c r="AF65" s="114">
        <f t="shared" si="111"/>
        <v>37209.505744422706</v>
      </c>
      <c r="AG65" s="114">
        <f t="shared" si="111"/>
        <v>37395.553273144818</v>
      </c>
      <c r="AH65" s="114">
        <f t="shared" si="111"/>
        <v>37582.531039510533</v>
      </c>
      <c r="AI65" s="35" t="s">
        <v>74</v>
      </c>
    </row>
    <row r="66" spans="3:35" s="4" customFormat="1" x14ac:dyDescent="0.25">
      <c r="C66" s="91" t="s">
        <v>36</v>
      </c>
      <c r="D66" s="130">
        <v>38538.771292018631</v>
      </c>
      <c r="E66" s="130">
        <v>46466.658867997321</v>
      </c>
      <c r="F66" s="130">
        <v>30100.005703618095</v>
      </c>
      <c r="G66" s="35" t="s">
        <v>74</v>
      </c>
      <c r="H66" s="35"/>
      <c r="I66" s="114">
        <f t="shared" si="112"/>
        <v>38538.771292018631</v>
      </c>
      <c r="J66" s="114">
        <f t="shared" si="111"/>
        <v>38731.465148478717</v>
      </c>
      <c r="K66" s="114">
        <f t="shared" si="111"/>
        <v>38925.122474221105</v>
      </c>
      <c r="L66" s="114">
        <f t="shared" si="111"/>
        <v>39119.748086592212</v>
      </c>
      <c r="M66" s="114">
        <f t="shared" si="111"/>
        <v>39315.346827025161</v>
      </c>
      <c r="N66" s="114">
        <f t="shared" si="111"/>
        <v>39511.923561160278</v>
      </c>
      <c r="O66" s="114">
        <f t="shared" si="111"/>
        <v>39709.483178966075</v>
      </c>
      <c r="P66" s="114">
        <f t="shared" si="111"/>
        <v>39908.030594860902</v>
      </c>
      <c r="Q66" s="114">
        <f t="shared" si="111"/>
        <v>40107.570747835198</v>
      </c>
      <c r="R66" s="114">
        <f t="shared" si="111"/>
        <v>40308.108601574371</v>
      </c>
      <c r="S66" s="114">
        <f t="shared" si="111"/>
        <v>40509.649144582239</v>
      </c>
      <c r="T66" s="114">
        <f t="shared" si="111"/>
        <v>40712.197390305148</v>
      </c>
      <c r="U66" s="114">
        <f t="shared" si="111"/>
        <v>40915.758377256658</v>
      </c>
      <c r="V66" s="114">
        <f t="shared" si="111"/>
        <v>41120.337169142935</v>
      </c>
      <c r="W66" s="114">
        <f t="shared" si="111"/>
        <v>41325.938854988643</v>
      </c>
      <c r="X66" s="114">
        <f t="shared" si="111"/>
        <v>41532.568549263582</v>
      </c>
      <c r="Y66" s="114">
        <f t="shared" si="111"/>
        <v>41740.23139200989</v>
      </c>
      <c r="Z66" s="114">
        <f t="shared" si="111"/>
        <v>41948.93254896994</v>
      </c>
      <c r="AA66" s="114">
        <f t="shared" si="111"/>
        <v>42158.677211714778</v>
      </c>
      <c r="AB66" s="114">
        <f t="shared" si="111"/>
        <v>42369.470597773347</v>
      </c>
      <c r="AC66" s="114">
        <f t="shared" si="111"/>
        <v>42581.317950762212</v>
      </c>
      <c r="AD66" s="114">
        <f t="shared" si="111"/>
        <v>42794.224540516007</v>
      </c>
      <c r="AE66" s="114">
        <f t="shared" si="111"/>
        <v>43008.195663218583</v>
      </c>
      <c r="AF66" s="114">
        <f t="shared" si="111"/>
        <v>43223.23664153467</v>
      </c>
      <c r="AG66" s="114">
        <f t="shared" si="111"/>
        <v>43439.352824742346</v>
      </c>
      <c r="AH66" s="114">
        <f t="shared" si="111"/>
        <v>43656.549588866044</v>
      </c>
      <c r="AI66" s="35" t="s">
        <v>74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6"/>
  <sheetViews>
    <sheetView zoomScale="55" zoomScaleNormal="55" workbookViewId="0">
      <selection activeCell="AI19" sqref="AI19"/>
    </sheetView>
  </sheetViews>
  <sheetFormatPr defaultRowHeight="14.25" x14ac:dyDescent="0.2"/>
  <cols>
    <col min="1" max="1" width="3.28515625" style="6" customWidth="1"/>
    <col min="2" max="2" width="9.140625" style="2"/>
    <col min="3" max="3" width="28.7109375" style="2" customWidth="1"/>
    <col min="4" max="4" width="10.42578125" style="2" bestFit="1" customWidth="1"/>
    <col min="5" max="30" width="9.140625" style="2"/>
    <col min="31" max="31" width="10.28515625" style="2" bestFit="1" customWidth="1"/>
    <col min="32" max="32" width="9.140625" style="6"/>
    <col min="33" max="16384" width="9.140625" style="2"/>
  </cols>
  <sheetData>
    <row r="2" spans="2:31" ht="18" x14ac:dyDescent="0.25">
      <c r="B2" s="80" t="s">
        <v>153</v>
      </c>
    </row>
    <row r="3" spans="2:31" ht="18" x14ac:dyDescent="0.25">
      <c r="B3" s="80"/>
    </row>
    <row r="5" spans="2:31" s="6" customFormat="1" x14ac:dyDescent="0.2">
      <c r="B5" s="19">
        <v>1</v>
      </c>
      <c r="C5" s="19" t="s">
        <v>3</v>
      </c>
      <c r="D5" s="19"/>
      <c r="E5" s="19"/>
      <c r="F5" s="19"/>
      <c r="G5" s="19"/>
      <c r="H5" s="19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7" spans="2:31" x14ac:dyDescent="0.2">
      <c r="E7" s="21"/>
    </row>
    <row r="8" spans="2:31" ht="15" x14ac:dyDescent="0.25">
      <c r="E8" s="110">
        <v>2020</v>
      </c>
      <c r="F8" s="110">
        <f>E8+1</f>
        <v>2021</v>
      </c>
      <c r="G8" s="110">
        <f t="shared" ref="G8:AD8" si="0">F8+1</f>
        <v>2022</v>
      </c>
      <c r="H8" s="110">
        <f t="shared" si="0"/>
        <v>2023</v>
      </c>
      <c r="I8" s="110">
        <f t="shared" si="0"/>
        <v>2024</v>
      </c>
      <c r="J8" s="110">
        <f t="shared" si="0"/>
        <v>2025</v>
      </c>
      <c r="K8" s="110">
        <f>J8+1</f>
        <v>2026</v>
      </c>
      <c r="L8" s="110">
        <f t="shared" si="0"/>
        <v>2027</v>
      </c>
      <c r="M8" s="110">
        <f t="shared" si="0"/>
        <v>2028</v>
      </c>
      <c r="N8" s="110">
        <f t="shared" si="0"/>
        <v>2029</v>
      </c>
      <c r="O8" s="110">
        <f>N8+1</f>
        <v>2030</v>
      </c>
      <c r="P8" s="110">
        <f t="shared" si="0"/>
        <v>2031</v>
      </c>
      <c r="Q8" s="110">
        <f t="shared" si="0"/>
        <v>2032</v>
      </c>
      <c r="R8" s="110">
        <f t="shared" si="0"/>
        <v>2033</v>
      </c>
      <c r="S8" s="110">
        <f>R8+1</f>
        <v>2034</v>
      </c>
      <c r="T8" s="110">
        <f t="shared" si="0"/>
        <v>2035</v>
      </c>
      <c r="U8" s="110">
        <f t="shared" si="0"/>
        <v>2036</v>
      </c>
      <c r="V8" s="110">
        <f t="shared" si="0"/>
        <v>2037</v>
      </c>
      <c r="W8" s="110">
        <f t="shared" si="0"/>
        <v>2038</v>
      </c>
      <c r="X8" s="110">
        <f t="shared" si="0"/>
        <v>2039</v>
      </c>
      <c r="Y8" s="110">
        <f t="shared" si="0"/>
        <v>2040</v>
      </c>
      <c r="Z8" s="110">
        <f t="shared" si="0"/>
        <v>2041</v>
      </c>
      <c r="AA8" s="110">
        <f t="shared" si="0"/>
        <v>2042</v>
      </c>
      <c r="AB8" s="110">
        <f t="shared" si="0"/>
        <v>2043</v>
      </c>
      <c r="AC8" s="110">
        <f t="shared" si="0"/>
        <v>2044</v>
      </c>
      <c r="AD8" s="110">
        <f t="shared" si="0"/>
        <v>2045</v>
      </c>
    </row>
    <row r="9" spans="2:31" x14ac:dyDescent="0.2">
      <c r="C9" s="29" t="s">
        <v>81</v>
      </c>
      <c r="D9" s="29" t="s">
        <v>82</v>
      </c>
      <c r="E9" s="32">
        <v>1.242</v>
      </c>
      <c r="F9" s="32">
        <v>1.2638867924528303</v>
      </c>
      <c r="G9" s="32">
        <v>1.2857735849056604</v>
      </c>
      <c r="H9" s="32">
        <v>1.3076603773584905</v>
      </c>
      <c r="I9" s="32">
        <v>1.3295471698113208</v>
      </c>
      <c r="J9" s="32">
        <v>1.3514339622641509</v>
      </c>
      <c r="K9" s="32">
        <v>1.373320754716981</v>
      </c>
      <c r="L9" s="32">
        <v>1.3952075471698113</v>
      </c>
      <c r="M9" s="32">
        <v>1.4170943396226416</v>
      </c>
      <c r="N9" s="32">
        <v>1.4389811320754717</v>
      </c>
      <c r="O9" s="32">
        <v>1.4608679245283018</v>
      </c>
      <c r="P9" s="32">
        <v>1.4671572327044027</v>
      </c>
      <c r="Q9" s="32">
        <v>1.4734465408805031</v>
      </c>
      <c r="R9" s="32">
        <v>1.4797358490566039</v>
      </c>
      <c r="S9" s="32">
        <v>1.4860251572327043</v>
      </c>
      <c r="T9" s="32">
        <v>1.4923144654088052</v>
      </c>
      <c r="U9" s="32">
        <v>1.4960880503144653</v>
      </c>
      <c r="V9" s="32">
        <v>1.4998616352201257</v>
      </c>
      <c r="W9" s="32">
        <v>1.5036352201257861</v>
      </c>
      <c r="X9" s="32">
        <v>1.5074088050314465</v>
      </c>
      <c r="Y9" s="32">
        <v>1.5111823899371069</v>
      </c>
      <c r="Z9" s="32">
        <v>1.5136981132075471</v>
      </c>
      <c r="AA9" s="32">
        <v>1.5162138364779876</v>
      </c>
      <c r="AB9" s="32">
        <v>1.5187295597484278</v>
      </c>
      <c r="AC9" s="32">
        <v>1.5212452830188681</v>
      </c>
      <c r="AD9" s="32">
        <v>1.5237610062893081</v>
      </c>
      <c r="AE9" s="2" t="s">
        <v>85</v>
      </c>
    </row>
    <row r="10" spans="2:31" x14ac:dyDescent="0.2">
      <c r="C10" s="29"/>
      <c r="D10" s="29" t="s">
        <v>83</v>
      </c>
      <c r="E10" s="32">
        <v>0.22897010367612333</v>
      </c>
      <c r="F10" s="32">
        <v>0.23300506433398352</v>
      </c>
      <c r="G10" s="32">
        <v>0.23704002499184365</v>
      </c>
      <c r="H10" s="32">
        <v>0.24107498564970381</v>
      </c>
      <c r="I10" s="32">
        <v>0.245109946307564</v>
      </c>
      <c r="J10" s="32">
        <v>0.24914490696542413</v>
      </c>
      <c r="K10" s="32">
        <v>0.25317986762328426</v>
      </c>
      <c r="L10" s="32">
        <v>0.25721482828114445</v>
      </c>
      <c r="M10" s="32">
        <v>0.26124978893900463</v>
      </c>
      <c r="N10" s="32">
        <v>0.26528474959686477</v>
      </c>
      <c r="O10" s="32">
        <v>0.26931971025472495</v>
      </c>
      <c r="P10" s="32">
        <v>0.27047918170813307</v>
      </c>
      <c r="Q10" s="32">
        <v>0.27163865316154112</v>
      </c>
      <c r="R10" s="32">
        <v>0.27279812461494923</v>
      </c>
      <c r="S10" s="32">
        <v>0.27395759606835729</v>
      </c>
      <c r="T10" s="32">
        <v>0.27511706752176546</v>
      </c>
      <c r="U10" s="32">
        <v>0.27581275039381026</v>
      </c>
      <c r="V10" s="32">
        <v>0.27650843326585511</v>
      </c>
      <c r="W10" s="32">
        <v>0.27720411613789997</v>
      </c>
      <c r="X10" s="32">
        <v>0.27789979900994483</v>
      </c>
      <c r="Y10" s="32">
        <v>0.27859548188198968</v>
      </c>
      <c r="Z10" s="32">
        <v>0.27905927046335294</v>
      </c>
      <c r="AA10" s="32">
        <v>0.27952305904471619</v>
      </c>
      <c r="AB10" s="32">
        <v>0.27998684762607945</v>
      </c>
      <c r="AC10" s="32">
        <v>0.28045063620744265</v>
      </c>
      <c r="AD10" s="32">
        <v>0.28091442478880585</v>
      </c>
      <c r="AE10" s="2" t="s">
        <v>85</v>
      </c>
    </row>
    <row r="11" spans="2:31" x14ac:dyDescent="0.2">
      <c r="C11" s="29"/>
      <c r="D11" s="29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2:31" x14ac:dyDescent="0.2">
      <c r="C12" s="29" t="s">
        <v>155</v>
      </c>
      <c r="D12" s="29" t="s">
        <v>82</v>
      </c>
      <c r="E12" s="32">
        <v>1.0339355975556468</v>
      </c>
      <c r="F12" s="32">
        <v>1.0339355975556468</v>
      </c>
      <c r="G12" s="32">
        <v>1.0339355975556468</v>
      </c>
      <c r="H12" s="32">
        <v>1.0339355975556468</v>
      </c>
      <c r="I12" s="32">
        <v>1.0339355975556468</v>
      </c>
      <c r="J12" s="32">
        <v>1.0339355975556468</v>
      </c>
      <c r="K12" s="32">
        <v>1.0339355975556468</v>
      </c>
      <c r="L12" s="32">
        <v>1.0339355975556468</v>
      </c>
      <c r="M12" s="32">
        <v>1.0339355975556468</v>
      </c>
      <c r="N12" s="32">
        <v>1.0339355975556468</v>
      </c>
      <c r="O12" s="32">
        <v>1.0339355975556468</v>
      </c>
      <c r="P12" s="32">
        <v>1.0339355975556468</v>
      </c>
      <c r="Q12" s="32">
        <v>1.0339355975556468</v>
      </c>
      <c r="R12" s="32">
        <v>1.0339355975556468</v>
      </c>
      <c r="S12" s="32">
        <v>1.0339355975556468</v>
      </c>
      <c r="T12" s="32">
        <v>1.0339355975556468</v>
      </c>
      <c r="U12" s="32">
        <v>1.0339355975556468</v>
      </c>
      <c r="V12" s="32">
        <v>1.0339355975556468</v>
      </c>
      <c r="W12" s="32">
        <v>1.0339355975556468</v>
      </c>
      <c r="X12" s="32">
        <v>1.0339355975556468</v>
      </c>
      <c r="Y12" s="32">
        <v>1.0339355975556468</v>
      </c>
      <c r="Z12" s="32">
        <v>1.0339355975556468</v>
      </c>
      <c r="AA12" s="32">
        <v>1.0339355975556468</v>
      </c>
      <c r="AB12" s="32">
        <v>1.0339355975556468</v>
      </c>
      <c r="AC12" s="32">
        <v>1.0339355975556468</v>
      </c>
      <c r="AD12" s="32">
        <v>1.0339355975556468</v>
      </c>
      <c r="AE12" s="2" t="s">
        <v>85</v>
      </c>
    </row>
    <row r="13" spans="2:31" x14ac:dyDescent="0.2">
      <c r="C13" s="29"/>
      <c r="D13" s="29" t="s">
        <v>83</v>
      </c>
      <c r="E13" s="32">
        <v>0.15778702739354986</v>
      </c>
      <c r="F13" s="32">
        <v>0.15778702739354986</v>
      </c>
      <c r="G13" s="32">
        <v>0.15778702739354986</v>
      </c>
      <c r="H13" s="32">
        <v>0.15778702739354986</v>
      </c>
      <c r="I13" s="32">
        <v>0.15778702739354986</v>
      </c>
      <c r="J13" s="32">
        <v>0.15778702739354986</v>
      </c>
      <c r="K13" s="32">
        <v>0.15778702739354986</v>
      </c>
      <c r="L13" s="32">
        <v>0.15778702739354986</v>
      </c>
      <c r="M13" s="32">
        <v>0.15778702739354986</v>
      </c>
      <c r="N13" s="32">
        <v>0.15778702739354986</v>
      </c>
      <c r="O13" s="32">
        <v>0.15778702739354986</v>
      </c>
      <c r="P13" s="32">
        <v>0.15778702739354986</v>
      </c>
      <c r="Q13" s="32">
        <v>0.15778702739354986</v>
      </c>
      <c r="R13" s="32">
        <v>0.15778702739354986</v>
      </c>
      <c r="S13" s="32">
        <v>0.15778702739354986</v>
      </c>
      <c r="T13" s="32">
        <v>0.15778702739354986</v>
      </c>
      <c r="U13" s="32">
        <v>0.15778702739354986</v>
      </c>
      <c r="V13" s="32">
        <v>0.15778702739354986</v>
      </c>
      <c r="W13" s="32">
        <v>0.15778702739354986</v>
      </c>
      <c r="X13" s="32">
        <v>0.15778702739354986</v>
      </c>
      <c r="Y13" s="32">
        <v>0.15778702739354986</v>
      </c>
      <c r="Z13" s="32">
        <v>0.15778702739354986</v>
      </c>
      <c r="AA13" s="32">
        <v>0.15778702739354986</v>
      </c>
      <c r="AB13" s="32">
        <v>0.15778702739354986</v>
      </c>
      <c r="AC13" s="32">
        <v>0.15778702739354986</v>
      </c>
      <c r="AD13" s="32">
        <v>0.15778702739354986</v>
      </c>
      <c r="AE13" s="2" t="s">
        <v>85</v>
      </c>
    </row>
    <row r="14" spans="2:31" x14ac:dyDescent="0.2">
      <c r="C14" s="29"/>
      <c r="D14" s="29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2:31" x14ac:dyDescent="0.2">
      <c r="C15" s="29" t="s">
        <v>117</v>
      </c>
      <c r="D15" s="29" t="s">
        <v>82</v>
      </c>
      <c r="E15" s="32">
        <v>1.494</v>
      </c>
      <c r="F15" s="32">
        <v>1.501794112</v>
      </c>
      <c r="G15" s="32">
        <v>1.509588224</v>
      </c>
      <c r="H15" s="32">
        <v>1.5173823360000001</v>
      </c>
      <c r="I15" s="32">
        <v>1.5251764480000001</v>
      </c>
      <c r="J15" s="32">
        <v>1.5329705600000001</v>
      </c>
      <c r="K15" s="32">
        <v>1.5407646719999999</v>
      </c>
      <c r="L15" s="32">
        <v>1.5485587839999999</v>
      </c>
      <c r="M15" s="32">
        <v>1.5563528959999999</v>
      </c>
      <c r="N15" s="32">
        <v>1.5641470079999999</v>
      </c>
      <c r="O15" s="32">
        <v>1.57194112</v>
      </c>
      <c r="P15" s="32">
        <v>1.5729153839999999</v>
      </c>
      <c r="Q15" s="32">
        <v>1.573889648</v>
      </c>
      <c r="R15" s="32">
        <v>1.5748639120000001</v>
      </c>
      <c r="S15" s="32">
        <v>1.575838176</v>
      </c>
      <c r="T15" s="32">
        <v>1.5768124399999999</v>
      </c>
      <c r="U15" s="32">
        <v>1.577786704</v>
      </c>
      <c r="V15" s="32">
        <v>1.5787609679999999</v>
      </c>
      <c r="W15" s="32">
        <v>1.579735232</v>
      </c>
      <c r="X15" s="32">
        <v>1.5807094959999999</v>
      </c>
      <c r="Y15" s="32">
        <v>1.58168376</v>
      </c>
      <c r="Z15" s="32">
        <v>1.5826580239999999</v>
      </c>
      <c r="AA15" s="32">
        <v>1.583632288</v>
      </c>
      <c r="AB15" s="32">
        <v>1.5846065519999999</v>
      </c>
      <c r="AC15" s="32">
        <v>1.585580816</v>
      </c>
      <c r="AD15" s="32">
        <v>1.5865550799999999</v>
      </c>
      <c r="AE15" s="2" t="s">
        <v>86</v>
      </c>
    </row>
    <row r="16" spans="2:31" x14ac:dyDescent="0.2">
      <c r="C16" s="29"/>
      <c r="D16" s="29" t="s">
        <v>83</v>
      </c>
      <c r="E16" s="32">
        <v>0.28881209940511487</v>
      </c>
      <c r="F16" s="32">
        <v>0.29031881550265076</v>
      </c>
      <c r="G16" s="32">
        <v>0.29182553160018665</v>
      </c>
      <c r="H16" s="32">
        <v>0.29333224769772254</v>
      </c>
      <c r="I16" s="32">
        <v>0.29483896379525842</v>
      </c>
      <c r="J16" s="32">
        <v>0.29634567989279431</v>
      </c>
      <c r="K16" s="32">
        <v>0.29785239599033014</v>
      </c>
      <c r="L16" s="32">
        <v>0.29935911208786603</v>
      </c>
      <c r="M16" s="32">
        <v>0.30086582818540192</v>
      </c>
      <c r="N16" s="32">
        <v>0.30237254428293775</v>
      </c>
      <c r="O16" s="32">
        <v>0.30387926038047364</v>
      </c>
      <c r="P16" s="32">
        <v>0.30406759989266563</v>
      </c>
      <c r="Q16" s="32">
        <v>0.30425593940485762</v>
      </c>
      <c r="R16" s="32">
        <v>0.30444427891704962</v>
      </c>
      <c r="S16" s="32">
        <v>0.30463261842924161</v>
      </c>
      <c r="T16" s="32">
        <v>0.30482095794143355</v>
      </c>
      <c r="U16" s="32">
        <v>0.30500929745362554</v>
      </c>
      <c r="V16" s="32">
        <v>0.30519763696581753</v>
      </c>
      <c r="W16" s="32">
        <v>0.30538597647800952</v>
      </c>
      <c r="X16" s="32">
        <v>0.30557431599020152</v>
      </c>
      <c r="Y16" s="32">
        <v>0.30576265550239351</v>
      </c>
      <c r="Z16" s="32">
        <v>0.30595099501458545</v>
      </c>
      <c r="AA16" s="32">
        <v>0.3061393345267775</v>
      </c>
      <c r="AB16" s="32">
        <v>0.30632767403896943</v>
      </c>
      <c r="AC16" s="32">
        <v>0.30651601355116143</v>
      </c>
      <c r="AD16" s="32">
        <v>0.30670435306335342</v>
      </c>
      <c r="AE16" s="2" t="s">
        <v>86</v>
      </c>
    </row>
    <row r="17" spans="2:31" x14ac:dyDescent="0.2">
      <c r="C17" s="29"/>
      <c r="D17" s="29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spans="2:31" x14ac:dyDescent="0.2">
      <c r="C18" s="29" t="s">
        <v>116</v>
      </c>
      <c r="D18" s="29" t="s">
        <v>82</v>
      </c>
      <c r="E18" s="32">
        <v>1.494</v>
      </c>
      <c r="F18" s="32">
        <v>1.501794112</v>
      </c>
      <c r="G18" s="32">
        <v>1.509588224</v>
      </c>
      <c r="H18" s="32">
        <v>1.5173823360000001</v>
      </c>
      <c r="I18" s="32">
        <v>1.5251764480000001</v>
      </c>
      <c r="J18" s="32">
        <v>1.5329705600000001</v>
      </c>
      <c r="K18" s="32">
        <v>1.5407646719999999</v>
      </c>
      <c r="L18" s="32">
        <v>1.5485587839999999</v>
      </c>
      <c r="M18" s="32">
        <v>1.5563528959999999</v>
      </c>
      <c r="N18" s="32">
        <v>1.5641470079999999</v>
      </c>
      <c r="O18" s="32">
        <v>1.57194112</v>
      </c>
      <c r="P18" s="32">
        <v>1.5729153839999999</v>
      </c>
      <c r="Q18" s="32">
        <v>1.573889648</v>
      </c>
      <c r="R18" s="32">
        <v>1.5748639120000001</v>
      </c>
      <c r="S18" s="32">
        <v>1.575838176</v>
      </c>
      <c r="T18" s="32">
        <v>1.5768124399999999</v>
      </c>
      <c r="U18" s="32">
        <v>1.577786704</v>
      </c>
      <c r="V18" s="32">
        <v>1.5787609679999999</v>
      </c>
      <c r="W18" s="32">
        <v>1.579735232</v>
      </c>
      <c r="X18" s="32">
        <v>1.5807094959999999</v>
      </c>
      <c r="Y18" s="32">
        <v>1.58168376</v>
      </c>
      <c r="Z18" s="32">
        <v>1.5826580239999999</v>
      </c>
      <c r="AA18" s="32">
        <v>1.583632288</v>
      </c>
      <c r="AB18" s="32">
        <v>1.5846065519999999</v>
      </c>
      <c r="AC18" s="32">
        <v>1.585580816</v>
      </c>
      <c r="AD18" s="32">
        <v>1.5865550799999999</v>
      </c>
      <c r="AE18" s="2" t="s">
        <v>86</v>
      </c>
    </row>
    <row r="19" spans="2:31" x14ac:dyDescent="0.2">
      <c r="C19" s="29"/>
      <c r="D19" s="29" t="s">
        <v>83</v>
      </c>
      <c r="E19" s="32">
        <v>0.28881209940511487</v>
      </c>
      <c r="F19" s="32">
        <v>0.29031881550265076</v>
      </c>
      <c r="G19" s="32">
        <v>0.29182553160018665</v>
      </c>
      <c r="H19" s="32">
        <v>0.29333224769772254</v>
      </c>
      <c r="I19" s="32">
        <v>0.29483896379525842</v>
      </c>
      <c r="J19" s="32">
        <v>0.29634567989279431</v>
      </c>
      <c r="K19" s="32">
        <v>0.29785239599033014</v>
      </c>
      <c r="L19" s="32">
        <v>0.29935911208786603</v>
      </c>
      <c r="M19" s="32">
        <v>0.30086582818540192</v>
      </c>
      <c r="N19" s="32">
        <v>0.30237254428293775</v>
      </c>
      <c r="O19" s="32">
        <v>0.30387926038047364</v>
      </c>
      <c r="P19" s="32">
        <v>0.30406759989266563</v>
      </c>
      <c r="Q19" s="32">
        <v>0.30425593940485762</v>
      </c>
      <c r="R19" s="32">
        <v>0.30444427891704962</v>
      </c>
      <c r="S19" s="32">
        <v>0.30463261842924161</v>
      </c>
      <c r="T19" s="32">
        <v>0.30482095794143355</v>
      </c>
      <c r="U19" s="32">
        <v>0.30500929745362554</v>
      </c>
      <c r="V19" s="32">
        <v>0.30519763696581753</v>
      </c>
      <c r="W19" s="32">
        <v>0.30538597647800952</v>
      </c>
      <c r="X19" s="32">
        <v>0.30557431599020152</v>
      </c>
      <c r="Y19" s="32">
        <v>0.30576265550239351</v>
      </c>
      <c r="Z19" s="32">
        <v>0.30595099501458545</v>
      </c>
      <c r="AA19" s="32">
        <v>0.3061393345267775</v>
      </c>
      <c r="AB19" s="32">
        <v>0.30632767403896943</v>
      </c>
      <c r="AC19" s="32">
        <v>0.30651601355116143</v>
      </c>
      <c r="AD19" s="32">
        <v>0.30670435306335342</v>
      </c>
      <c r="AE19" s="2" t="s">
        <v>86</v>
      </c>
    </row>
    <row r="20" spans="2:31" x14ac:dyDescent="0.2">
      <c r="C20" s="29"/>
      <c r="D20" s="29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spans="2:31" x14ac:dyDescent="0.2">
      <c r="C21" s="29" t="s">
        <v>84</v>
      </c>
      <c r="D21" s="29" t="s">
        <v>82</v>
      </c>
      <c r="E21" s="32">
        <v>0.17838112504741035</v>
      </c>
      <c r="F21" s="32">
        <v>0.17838112504741035</v>
      </c>
      <c r="G21" s="32">
        <v>0.17838112504741035</v>
      </c>
      <c r="H21" s="32">
        <v>0.17838112504741035</v>
      </c>
      <c r="I21" s="32">
        <v>0.17838112504741035</v>
      </c>
      <c r="J21" s="32">
        <v>0.17838112504741035</v>
      </c>
      <c r="K21" s="32">
        <v>0.17838112504741035</v>
      </c>
      <c r="L21" s="32">
        <v>0.17838112504741035</v>
      </c>
      <c r="M21" s="32">
        <v>0.17838112504741035</v>
      </c>
      <c r="N21" s="32">
        <v>0.17838112504741035</v>
      </c>
      <c r="O21" s="32">
        <v>0.17838112504741035</v>
      </c>
      <c r="P21" s="32">
        <v>0.17838112504741035</v>
      </c>
      <c r="Q21" s="32">
        <v>0.17838112504741035</v>
      </c>
      <c r="R21" s="32">
        <v>0.17838112504741035</v>
      </c>
      <c r="S21" s="32">
        <v>0.17838112504741035</v>
      </c>
      <c r="T21" s="32">
        <v>0.17838112504741035</v>
      </c>
      <c r="U21" s="32">
        <v>0.17838112504741035</v>
      </c>
      <c r="V21" s="32">
        <v>0.17838112504741035</v>
      </c>
      <c r="W21" s="32">
        <v>0.17838112504741035</v>
      </c>
      <c r="X21" s="32">
        <v>0.17838112504741035</v>
      </c>
      <c r="Y21" s="32">
        <v>0.17838112504741035</v>
      </c>
      <c r="Z21" s="32">
        <v>0.17838112504741035</v>
      </c>
      <c r="AA21" s="32">
        <v>0.17838112504741035</v>
      </c>
      <c r="AB21" s="32">
        <v>0.17838112504741035</v>
      </c>
      <c r="AC21" s="32">
        <v>0.17838112504741035</v>
      </c>
      <c r="AD21" s="32">
        <v>0.17838112504741035</v>
      </c>
      <c r="AE21" s="2" t="s">
        <v>16</v>
      </c>
    </row>
    <row r="22" spans="2:31" x14ac:dyDescent="0.2">
      <c r="C22" s="29"/>
      <c r="D22" s="29" t="s">
        <v>83</v>
      </c>
      <c r="E22" s="32">
        <v>3.5909784046553282E-2</v>
      </c>
      <c r="F22" s="32">
        <v>3.5909784046553282E-2</v>
      </c>
      <c r="G22" s="32">
        <v>3.5909784046553282E-2</v>
      </c>
      <c r="H22" s="32">
        <v>3.5909784046553282E-2</v>
      </c>
      <c r="I22" s="32">
        <v>3.5909784046553282E-2</v>
      </c>
      <c r="J22" s="32">
        <v>3.5909784046553282E-2</v>
      </c>
      <c r="K22" s="32">
        <v>3.5909784046553282E-2</v>
      </c>
      <c r="L22" s="32">
        <v>3.5909784046553282E-2</v>
      </c>
      <c r="M22" s="32">
        <v>3.5909784046553282E-2</v>
      </c>
      <c r="N22" s="32">
        <v>3.5909784046553282E-2</v>
      </c>
      <c r="O22" s="32">
        <v>3.5909784046553282E-2</v>
      </c>
      <c r="P22" s="32">
        <v>3.5909784046553282E-2</v>
      </c>
      <c r="Q22" s="32">
        <v>3.5909784046553282E-2</v>
      </c>
      <c r="R22" s="32">
        <v>3.5909784046553282E-2</v>
      </c>
      <c r="S22" s="32">
        <v>3.5909784046553282E-2</v>
      </c>
      <c r="T22" s="32">
        <v>3.5909784046553282E-2</v>
      </c>
      <c r="U22" s="32">
        <v>3.5909784046553282E-2</v>
      </c>
      <c r="V22" s="32">
        <v>3.5909784046553282E-2</v>
      </c>
      <c r="W22" s="32">
        <v>3.5909784046553282E-2</v>
      </c>
      <c r="X22" s="32">
        <v>3.5909784046553282E-2</v>
      </c>
      <c r="Y22" s="32">
        <v>3.5909784046553282E-2</v>
      </c>
      <c r="Z22" s="32">
        <v>3.5909784046553282E-2</v>
      </c>
      <c r="AA22" s="32">
        <v>3.5909784046553282E-2</v>
      </c>
      <c r="AB22" s="32">
        <v>3.5909784046553282E-2</v>
      </c>
      <c r="AC22" s="32">
        <v>3.5909784046553282E-2</v>
      </c>
      <c r="AD22" s="32">
        <v>3.5909784046553282E-2</v>
      </c>
      <c r="AE22" s="2" t="s">
        <v>16</v>
      </c>
    </row>
    <row r="23" spans="2:31" x14ac:dyDescent="0.2">
      <c r="C23" s="29"/>
      <c r="D23" s="29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2:31" x14ac:dyDescent="0.2">
      <c r="C24" s="29" t="s">
        <v>152</v>
      </c>
      <c r="D24" s="29" t="s">
        <v>154</v>
      </c>
      <c r="E24" s="32">
        <v>12</v>
      </c>
      <c r="F24" s="32">
        <v>9.7470287562748261</v>
      </c>
      <c r="G24" s="32">
        <v>8.6306771198983725</v>
      </c>
      <c r="H24" s="32">
        <v>7.917047464637367</v>
      </c>
      <c r="I24" s="32">
        <v>7.4044063526401152</v>
      </c>
      <c r="J24" s="32">
        <v>7.010288172814386</v>
      </c>
      <c r="K24" s="32">
        <v>6.6934779036389527</v>
      </c>
      <c r="L24" s="32">
        <v>6.4306407752177588</v>
      </c>
      <c r="M24" s="32">
        <v>6.2073822956614393</v>
      </c>
      <c r="N24" s="32">
        <v>6.0142468035272669</v>
      </c>
      <c r="O24" s="32">
        <v>5.8447163667099424</v>
      </c>
      <c r="P24" s="32">
        <v>5.6941233675162612</v>
      </c>
      <c r="Q24" s="32">
        <v>5.5590200490044062</v>
      </c>
      <c r="R24" s="32">
        <v>5.4367934671882514</v>
      </c>
      <c r="S24" s="32">
        <v>5.3254200411801005</v>
      </c>
      <c r="T24" s="32">
        <v>5.2233033797767447</v>
      </c>
      <c r="U24" s="32">
        <v>5.1291638134591135</v>
      </c>
      <c r="V24" s="32">
        <v>5.0419611447502737</v>
      </c>
      <c r="W24" s="32">
        <v>4.9608393789099861</v>
      </c>
      <c r="X24" s="32">
        <v>4.8850863784428533</v>
      </c>
      <c r="Y24" s="32">
        <v>4.8141038829568359</v>
      </c>
      <c r="Z24" s="32">
        <v>4.7473848748826599</v>
      </c>
      <c r="AA24" s="32">
        <v>4.6844962458439046</v>
      </c>
      <c r="AB24" s="32">
        <v>4.6250653504131201</v>
      </c>
      <c r="AC24" s="32">
        <v>4.5687694529181089</v>
      </c>
      <c r="AD24" s="32">
        <v>4.5153273561961864</v>
      </c>
      <c r="AE24" s="2" t="s">
        <v>86</v>
      </c>
    </row>
    <row r="25" spans="2:31" x14ac:dyDescent="0.2">
      <c r="C25" s="29"/>
      <c r="D25" s="29" t="s">
        <v>12</v>
      </c>
      <c r="E25" s="32">
        <v>13</v>
      </c>
      <c r="F25" s="32">
        <v>10.747028756274826</v>
      </c>
      <c r="G25" s="32">
        <v>9.6306771198983725</v>
      </c>
      <c r="H25" s="32">
        <v>8.917047464637367</v>
      </c>
      <c r="I25" s="32">
        <v>8.404406352640116</v>
      </c>
      <c r="J25" s="32">
        <v>8.010288172814386</v>
      </c>
      <c r="K25" s="32">
        <v>7.6934779036389527</v>
      </c>
      <c r="L25" s="32">
        <v>7.4306407752177588</v>
      </c>
      <c r="M25" s="32">
        <v>7.2073822956614393</v>
      </c>
      <c r="N25" s="32">
        <v>7.0142468035272669</v>
      </c>
      <c r="O25" s="32">
        <v>6.8447163667099424</v>
      </c>
      <c r="P25" s="32">
        <v>6.6941233675162612</v>
      </c>
      <c r="Q25" s="32">
        <v>6.5590200490044062</v>
      </c>
      <c r="R25" s="32">
        <v>6.4367934671882514</v>
      </c>
      <c r="S25" s="32">
        <v>6.3254200411801005</v>
      </c>
      <c r="T25" s="32">
        <v>6.2233033797767447</v>
      </c>
      <c r="U25" s="32">
        <v>6.1291638134591135</v>
      </c>
      <c r="V25" s="32">
        <v>6.0419611447502737</v>
      </c>
      <c r="W25" s="32">
        <v>5.9608393789099861</v>
      </c>
      <c r="X25" s="32">
        <v>5.8850863784428533</v>
      </c>
      <c r="Y25" s="32">
        <v>5.8141038829568359</v>
      </c>
      <c r="Z25" s="32">
        <v>5.7473848748826599</v>
      </c>
      <c r="AA25" s="32">
        <v>5.6844962458439046</v>
      </c>
      <c r="AB25" s="32">
        <v>5.6250653504131201</v>
      </c>
      <c r="AC25" s="32">
        <v>5.5687694529181089</v>
      </c>
      <c r="AD25" s="32">
        <v>5.5153273561961864</v>
      </c>
      <c r="AE25" s="2" t="s">
        <v>86</v>
      </c>
    </row>
    <row r="26" spans="2:31" x14ac:dyDescent="0.2">
      <c r="C26" s="29"/>
      <c r="D26" s="29" t="s">
        <v>13</v>
      </c>
      <c r="E26" s="32">
        <v>11</v>
      </c>
      <c r="F26" s="32">
        <v>8.7470287562748261</v>
      </c>
      <c r="G26" s="32">
        <v>7.6306771198983725</v>
      </c>
      <c r="H26" s="32">
        <v>6.917047464637367</v>
      </c>
      <c r="I26" s="32">
        <v>6.4044063526401152</v>
      </c>
      <c r="J26" s="32">
        <v>6.010288172814386</v>
      </c>
      <c r="K26" s="32">
        <v>5.6934779036389527</v>
      </c>
      <c r="L26" s="32">
        <v>5.4306407752177588</v>
      </c>
      <c r="M26" s="32">
        <v>5.2073822956614393</v>
      </c>
      <c r="N26" s="32">
        <v>5.0142468035272669</v>
      </c>
      <c r="O26" s="32">
        <v>4.8447163667099424</v>
      </c>
      <c r="P26" s="32">
        <v>4.6941233675162612</v>
      </c>
      <c r="Q26" s="32">
        <v>4.5590200490044062</v>
      </c>
      <c r="R26" s="32">
        <v>4.4367934671882514</v>
      </c>
      <c r="S26" s="32">
        <v>4.3254200411801005</v>
      </c>
      <c r="T26" s="32">
        <v>4.2233033797767447</v>
      </c>
      <c r="U26" s="32">
        <v>4.1291638134591135</v>
      </c>
      <c r="V26" s="32">
        <v>4.0419611447502737</v>
      </c>
      <c r="W26" s="32">
        <v>3.9608393789099861</v>
      </c>
      <c r="X26" s="32">
        <v>3.8850863784428533</v>
      </c>
      <c r="Y26" s="32">
        <v>3.8141038829568359</v>
      </c>
      <c r="Z26" s="32">
        <v>3.7473848748826599</v>
      </c>
      <c r="AA26" s="32">
        <v>3.6844962458439046</v>
      </c>
      <c r="AB26" s="32">
        <v>3.6250653504131201</v>
      </c>
      <c r="AC26" s="32">
        <v>3.5687694529181089</v>
      </c>
      <c r="AD26" s="32">
        <v>3.5153273561961864</v>
      </c>
      <c r="AE26" s="2" t="s">
        <v>86</v>
      </c>
    </row>
    <row r="27" spans="2:31" x14ac:dyDescent="0.2">
      <c r="E27" s="2" t="s">
        <v>24</v>
      </c>
    </row>
    <row r="28" spans="2:31" x14ac:dyDescent="0.2">
      <c r="B28" s="19">
        <v>2</v>
      </c>
      <c r="C28" s="19" t="s">
        <v>4</v>
      </c>
      <c r="D28" s="19"/>
      <c r="E28" s="19"/>
      <c r="F28" s="19"/>
      <c r="G28" s="19"/>
      <c r="H28" s="19"/>
      <c r="I28" s="20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30" spans="2:31" x14ac:dyDescent="0.2">
      <c r="E30" s="21"/>
    </row>
    <row r="31" spans="2:31" ht="15" x14ac:dyDescent="0.25">
      <c r="E31" s="110">
        <v>2020</v>
      </c>
      <c r="F31" s="110">
        <f>E31+1</f>
        <v>2021</v>
      </c>
      <c r="G31" s="110">
        <f t="shared" ref="G31" si="1">F31+1</f>
        <v>2022</v>
      </c>
      <c r="H31" s="110">
        <f t="shared" ref="H31" si="2">G31+1</f>
        <v>2023</v>
      </c>
      <c r="I31" s="110">
        <f t="shared" ref="I31" si="3">H31+1</f>
        <v>2024</v>
      </c>
      <c r="J31" s="110">
        <f t="shared" ref="J31" si="4">I31+1</f>
        <v>2025</v>
      </c>
      <c r="K31" s="110">
        <f>J31+1</f>
        <v>2026</v>
      </c>
      <c r="L31" s="110">
        <f t="shared" ref="L31" si="5">K31+1</f>
        <v>2027</v>
      </c>
      <c r="M31" s="110">
        <f t="shared" ref="M31" si="6">L31+1</f>
        <v>2028</v>
      </c>
      <c r="N31" s="110">
        <f t="shared" ref="N31" si="7">M31+1</f>
        <v>2029</v>
      </c>
      <c r="O31" s="110">
        <f>N31+1</f>
        <v>2030</v>
      </c>
      <c r="P31" s="110">
        <f t="shared" ref="P31" si="8">O31+1</f>
        <v>2031</v>
      </c>
      <c r="Q31" s="110">
        <f t="shared" ref="Q31" si="9">P31+1</f>
        <v>2032</v>
      </c>
      <c r="R31" s="110">
        <f t="shared" ref="R31" si="10">Q31+1</f>
        <v>2033</v>
      </c>
      <c r="S31" s="110">
        <f>R31+1</f>
        <v>2034</v>
      </c>
      <c r="T31" s="110">
        <f t="shared" ref="T31" si="11">S31+1</f>
        <v>2035</v>
      </c>
      <c r="U31" s="110">
        <f t="shared" ref="U31" si="12">T31+1</f>
        <v>2036</v>
      </c>
      <c r="V31" s="110">
        <f t="shared" ref="V31" si="13">U31+1</f>
        <v>2037</v>
      </c>
      <c r="W31" s="110">
        <f t="shared" ref="W31" si="14">V31+1</f>
        <v>2038</v>
      </c>
      <c r="X31" s="110">
        <f t="shared" ref="X31" si="15">W31+1</f>
        <v>2039</v>
      </c>
      <c r="Y31" s="110">
        <f t="shared" ref="Y31" si="16">X31+1</f>
        <v>2040</v>
      </c>
      <c r="Z31" s="110">
        <f t="shared" ref="Z31" si="17">Y31+1</f>
        <v>2041</v>
      </c>
      <c r="AA31" s="110">
        <f t="shared" ref="AA31" si="18">Z31+1</f>
        <v>2042</v>
      </c>
      <c r="AB31" s="110">
        <f t="shared" ref="AB31" si="19">AA31+1</f>
        <v>2043</v>
      </c>
      <c r="AC31" s="110">
        <f t="shared" ref="AC31" si="20">AB31+1</f>
        <v>2044</v>
      </c>
      <c r="AD31" s="110">
        <f t="shared" ref="AD31" si="21">AC31+1</f>
        <v>2045</v>
      </c>
    </row>
    <row r="32" spans="2:31" x14ac:dyDescent="0.2">
      <c r="C32" s="29" t="s">
        <v>81</v>
      </c>
      <c r="D32" s="29" t="s">
        <v>82</v>
      </c>
      <c r="E32" s="32">
        <v>0.98817138574906416</v>
      </c>
      <c r="F32" s="32">
        <v>1.0100581782018945</v>
      </c>
      <c r="G32" s="32">
        <v>1.0319449706547246</v>
      </c>
      <c r="H32" s="32">
        <v>1.0538317631075547</v>
      </c>
      <c r="I32" s="32">
        <v>1.075718555560385</v>
      </c>
      <c r="J32" s="32">
        <v>1.0976053480132151</v>
      </c>
      <c r="K32" s="32">
        <v>1.1194921404660452</v>
      </c>
      <c r="L32" s="32">
        <v>1.1413789329188755</v>
      </c>
      <c r="M32" s="32">
        <v>1.1632657253717058</v>
      </c>
      <c r="N32" s="32">
        <v>1.1851525178245359</v>
      </c>
      <c r="O32" s="32">
        <v>1.207039310277366</v>
      </c>
      <c r="P32" s="32">
        <v>1.2133286184534668</v>
      </c>
      <c r="Q32" s="32">
        <v>1.2196179266295673</v>
      </c>
      <c r="R32" s="32">
        <v>1.2259072348056681</v>
      </c>
      <c r="S32" s="32">
        <v>1.2321965429817685</v>
      </c>
      <c r="T32" s="32">
        <v>1.2384858511578694</v>
      </c>
      <c r="U32" s="32">
        <v>1.2422594360635295</v>
      </c>
      <c r="V32" s="32">
        <v>1.2460330209691899</v>
      </c>
      <c r="W32" s="32">
        <v>1.2498066058748503</v>
      </c>
      <c r="X32" s="32">
        <v>1.2535801907805106</v>
      </c>
      <c r="Y32" s="32">
        <v>1.257353775686171</v>
      </c>
      <c r="Z32" s="32">
        <v>1.2598694989566113</v>
      </c>
      <c r="AA32" s="32">
        <v>1.2623852222270517</v>
      </c>
      <c r="AB32" s="32">
        <v>1.264900945497492</v>
      </c>
      <c r="AC32" s="32">
        <v>1.2674166687679322</v>
      </c>
      <c r="AD32" s="32">
        <v>1.2699323920383723</v>
      </c>
      <c r="AE32" s="2" t="s">
        <v>85</v>
      </c>
    </row>
    <row r="33" spans="2:31" x14ac:dyDescent="0.2">
      <c r="C33" s="29"/>
      <c r="D33" s="29" t="s">
        <v>83</v>
      </c>
      <c r="E33" s="32">
        <v>0.10023701895315827</v>
      </c>
      <c r="F33" s="32">
        <v>0.10245714681919153</v>
      </c>
      <c r="G33" s="32">
        <v>0.10467727468522477</v>
      </c>
      <c r="H33" s="32">
        <v>0.106897402551258</v>
      </c>
      <c r="I33" s="32">
        <v>0.10911753041729125</v>
      </c>
      <c r="J33" s="32">
        <v>0.11133765828332448</v>
      </c>
      <c r="K33" s="32">
        <v>0.11355778614935771</v>
      </c>
      <c r="L33" s="32">
        <v>0.11577791401539098</v>
      </c>
      <c r="M33" s="32">
        <v>0.11799804188142422</v>
      </c>
      <c r="N33" s="32">
        <v>0.12021816974745746</v>
      </c>
      <c r="O33" s="32">
        <v>0.12243829761349069</v>
      </c>
      <c r="P33" s="32">
        <v>0.12307626539108647</v>
      </c>
      <c r="Q33" s="32">
        <v>0.12371423316868221</v>
      </c>
      <c r="R33" s="32">
        <v>0.124352200946278</v>
      </c>
      <c r="S33" s="32">
        <v>0.12499016872387372</v>
      </c>
      <c r="T33" s="32">
        <v>0.12562813650146951</v>
      </c>
      <c r="U33" s="32">
        <v>0.12601091716802695</v>
      </c>
      <c r="V33" s="32">
        <v>0.1263936978345844</v>
      </c>
      <c r="W33" s="32">
        <v>0.12677647850114185</v>
      </c>
      <c r="X33" s="32">
        <v>0.1271592591676993</v>
      </c>
      <c r="Y33" s="32">
        <v>0.12754203983425677</v>
      </c>
      <c r="Z33" s="32">
        <v>0.12779722694529508</v>
      </c>
      <c r="AA33" s="32">
        <v>0.12805241405633339</v>
      </c>
      <c r="AB33" s="32">
        <v>0.12830760116737169</v>
      </c>
      <c r="AC33" s="32">
        <v>0.12856278827841</v>
      </c>
      <c r="AD33" s="32">
        <v>0.12881797538944828</v>
      </c>
      <c r="AE33" s="2" t="s">
        <v>85</v>
      </c>
    </row>
    <row r="34" spans="2:31" x14ac:dyDescent="0.2">
      <c r="C34" s="29"/>
      <c r="D34" s="29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 spans="2:31" x14ac:dyDescent="0.2">
      <c r="C35" s="29" t="s">
        <v>117</v>
      </c>
      <c r="D35" s="29" t="s">
        <v>82</v>
      </c>
      <c r="E35" s="32">
        <v>1.1363970936114238</v>
      </c>
      <c r="F35" s="32">
        <v>1.1760817927966789</v>
      </c>
      <c r="G35" s="32">
        <v>1.215766491981934</v>
      </c>
      <c r="H35" s="32">
        <v>1.2554511911671893</v>
      </c>
      <c r="I35" s="32">
        <v>1.2951358903524448</v>
      </c>
      <c r="J35" s="32">
        <v>1.3348205895377001</v>
      </c>
      <c r="K35" s="32">
        <v>1.3745052887229554</v>
      </c>
      <c r="L35" s="32">
        <v>1.4141899879082109</v>
      </c>
      <c r="M35" s="32">
        <v>1.4538746870934662</v>
      </c>
      <c r="N35" s="32">
        <v>1.4935593862787215</v>
      </c>
      <c r="O35" s="32">
        <v>1.5332440854639764</v>
      </c>
      <c r="P35" s="32">
        <v>1.529793242056563</v>
      </c>
      <c r="Q35" s="32">
        <v>1.5263423986491493</v>
      </c>
      <c r="R35" s="32">
        <v>1.5228915552417361</v>
      </c>
      <c r="S35" s="32">
        <v>1.5194407118343223</v>
      </c>
      <c r="T35" s="32">
        <v>1.5159898684269086</v>
      </c>
      <c r="U35" s="32">
        <v>1.5159898684269086</v>
      </c>
      <c r="V35" s="32">
        <v>1.5159898684269086</v>
      </c>
      <c r="W35" s="32">
        <v>1.5159898684269086</v>
      </c>
      <c r="X35" s="32">
        <v>1.5159898684269086</v>
      </c>
      <c r="Y35" s="32">
        <v>1.5159898684269086</v>
      </c>
      <c r="Z35" s="32">
        <v>1.5194407118343223</v>
      </c>
      <c r="AA35" s="32">
        <v>1.5228915552417355</v>
      </c>
      <c r="AB35" s="32">
        <v>1.5263423986491491</v>
      </c>
      <c r="AC35" s="32">
        <v>1.5297932420565625</v>
      </c>
      <c r="AD35" s="32">
        <v>1.5332440854639764</v>
      </c>
      <c r="AE35" s="2" t="s">
        <v>86</v>
      </c>
    </row>
    <row r="36" spans="2:31" x14ac:dyDescent="0.2">
      <c r="C36" s="29"/>
      <c r="D36" s="29" t="s">
        <v>83</v>
      </c>
      <c r="E36" s="32">
        <v>0.11527257179613194</v>
      </c>
      <c r="F36" s="32">
        <v>0.11929806373179191</v>
      </c>
      <c r="G36" s="32">
        <v>0.12332355566745189</v>
      </c>
      <c r="H36" s="32">
        <v>0.12734904760311189</v>
      </c>
      <c r="I36" s="32">
        <v>0.1313745395387719</v>
      </c>
      <c r="J36" s="32">
        <v>0.13540003147443189</v>
      </c>
      <c r="K36" s="32">
        <v>0.13942552341009187</v>
      </c>
      <c r="L36" s="32">
        <v>0.14345101534575189</v>
      </c>
      <c r="M36" s="32">
        <v>0.1474765072814119</v>
      </c>
      <c r="N36" s="32">
        <v>0.15150199921707189</v>
      </c>
      <c r="O36" s="32">
        <v>0.15552749115273182</v>
      </c>
      <c r="P36" s="32">
        <v>0.15517744837571792</v>
      </c>
      <c r="Q36" s="32">
        <v>0.154827405598704</v>
      </c>
      <c r="R36" s="32">
        <v>0.15447736282169011</v>
      </c>
      <c r="S36" s="32">
        <v>0.15412732004467616</v>
      </c>
      <c r="T36" s="32">
        <v>0.15377727726766224</v>
      </c>
      <c r="U36" s="32">
        <v>0.15377727726766224</v>
      </c>
      <c r="V36" s="32">
        <v>0.15377727726766224</v>
      </c>
      <c r="W36" s="32">
        <v>0.15377727726766224</v>
      </c>
      <c r="X36" s="32">
        <v>0.15377727726766224</v>
      </c>
      <c r="Y36" s="32">
        <v>0.15377727726766224</v>
      </c>
      <c r="Z36" s="32">
        <v>0.15412732004467616</v>
      </c>
      <c r="AA36" s="32">
        <v>0.15447736282169006</v>
      </c>
      <c r="AB36" s="32">
        <v>0.15482740559870398</v>
      </c>
      <c r="AC36" s="32">
        <v>0.15517744837571787</v>
      </c>
      <c r="AD36" s="32">
        <v>0.15552749115273182</v>
      </c>
      <c r="AE36" s="2" t="s">
        <v>86</v>
      </c>
    </row>
    <row r="37" spans="2:31" x14ac:dyDescent="0.2">
      <c r="C37" s="29"/>
      <c r="D37" s="29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2:31" x14ac:dyDescent="0.2">
      <c r="C38" s="29" t="s">
        <v>116</v>
      </c>
      <c r="D38" s="29" t="s">
        <v>82</v>
      </c>
      <c r="E38" s="32">
        <v>1.1363970936114238</v>
      </c>
      <c r="F38" s="32">
        <v>1.1760817927966789</v>
      </c>
      <c r="G38" s="32">
        <v>1.215766491981934</v>
      </c>
      <c r="H38" s="32">
        <v>1.2554511911671893</v>
      </c>
      <c r="I38" s="32">
        <v>1.2951358903524448</v>
      </c>
      <c r="J38" s="32">
        <v>1.3348205895377001</v>
      </c>
      <c r="K38" s="32">
        <v>1.3745052887229554</v>
      </c>
      <c r="L38" s="32">
        <v>1.4141899879082109</v>
      </c>
      <c r="M38" s="32">
        <v>1.4538746870934662</v>
      </c>
      <c r="N38" s="32">
        <v>1.4935593862787215</v>
      </c>
      <c r="O38" s="32">
        <v>1.5332440854639764</v>
      </c>
      <c r="P38" s="32">
        <v>1.529793242056563</v>
      </c>
      <c r="Q38" s="32">
        <v>1.5263423986491493</v>
      </c>
      <c r="R38" s="32">
        <v>1.5228915552417361</v>
      </c>
      <c r="S38" s="32">
        <v>1.5194407118343223</v>
      </c>
      <c r="T38" s="32">
        <v>1.5159898684269086</v>
      </c>
      <c r="U38" s="32">
        <v>1.5159898684269086</v>
      </c>
      <c r="V38" s="32">
        <v>1.5159898684269086</v>
      </c>
      <c r="W38" s="32">
        <v>1.5159898684269086</v>
      </c>
      <c r="X38" s="32">
        <v>1.5159898684269086</v>
      </c>
      <c r="Y38" s="32">
        <v>1.5159898684269086</v>
      </c>
      <c r="Z38" s="32">
        <v>1.5194407118343223</v>
      </c>
      <c r="AA38" s="32">
        <v>1.5228915552417355</v>
      </c>
      <c r="AB38" s="32">
        <v>1.5263423986491491</v>
      </c>
      <c r="AC38" s="32">
        <v>1.5297932420565625</v>
      </c>
      <c r="AD38" s="32">
        <v>1.5332440854639764</v>
      </c>
      <c r="AE38" s="2" t="s">
        <v>86</v>
      </c>
    </row>
    <row r="39" spans="2:31" x14ac:dyDescent="0.2">
      <c r="C39" s="29"/>
      <c r="D39" s="29" t="s">
        <v>83</v>
      </c>
      <c r="E39" s="32">
        <v>0.11527257179613194</v>
      </c>
      <c r="F39" s="32">
        <v>0.11929806373179191</v>
      </c>
      <c r="G39" s="32">
        <v>0.12332355566745189</v>
      </c>
      <c r="H39" s="32">
        <v>0.12734904760311189</v>
      </c>
      <c r="I39" s="32">
        <v>0.1313745395387719</v>
      </c>
      <c r="J39" s="32">
        <v>0.13540003147443189</v>
      </c>
      <c r="K39" s="32">
        <v>0.13942552341009187</v>
      </c>
      <c r="L39" s="32">
        <v>0.14345101534575189</v>
      </c>
      <c r="M39" s="32">
        <v>0.1474765072814119</v>
      </c>
      <c r="N39" s="32">
        <v>0.15150199921707189</v>
      </c>
      <c r="O39" s="32">
        <v>0.15552749115273182</v>
      </c>
      <c r="P39" s="32">
        <v>0.15517744837571792</v>
      </c>
      <c r="Q39" s="32">
        <v>0.154827405598704</v>
      </c>
      <c r="R39" s="32">
        <v>0.15447736282169011</v>
      </c>
      <c r="S39" s="32">
        <v>0.15412732004467616</v>
      </c>
      <c r="T39" s="32">
        <v>0.15377727726766224</v>
      </c>
      <c r="U39" s="32">
        <v>0.15377727726766224</v>
      </c>
      <c r="V39" s="32">
        <v>0.15377727726766224</v>
      </c>
      <c r="W39" s="32">
        <v>0.15377727726766224</v>
      </c>
      <c r="X39" s="32">
        <v>0.15377727726766224</v>
      </c>
      <c r="Y39" s="32">
        <v>0.15377727726766224</v>
      </c>
      <c r="Z39" s="32">
        <v>0.15412732004467616</v>
      </c>
      <c r="AA39" s="32">
        <v>0.15447736282169006</v>
      </c>
      <c r="AB39" s="32">
        <v>0.15482740559870398</v>
      </c>
      <c r="AC39" s="32">
        <v>0.15517744837571787</v>
      </c>
      <c r="AD39" s="32">
        <v>0.15552749115273182</v>
      </c>
      <c r="AE39" s="2" t="s">
        <v>86</v>
      </c>
    </row>
    <row r="40" spans="2:31" x14ac:dyDescent="0.2">
      <c r="C40" s="29"/>
      <c r="D40" s="29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2:31" x14ac:dyDescent="0.2">
      <c r="C41" s="29" t="s">
        <v>84</v>
      </c>
      <c r="D41" s="29" t="s">
        <v>82</v>
      </c>
      <c r="E41" s="32">
        <v>9.2744543582967034E-2</v>
      </c>
      <c r="F41" s="32">
        <v>9.2744543582967034E-2</v>
      </c>
      <c r="G41" s="32">
        <v>9.2744543582967034E-2</v>
      </c>
      <c r="H41" s="32">
        <v>9.2744543582967034E-2</v>
      </c>
      <c r="I41" s="32">
        <v>9.2744543582967034E-2</v>
      </c>
      <c r="J41" s="32">
        <v>9.2744543582967034E-2</v>
      </c>
      <c r="K41" s="32">
        <v>9.2744543582967034E-2</v>
      </c>
      <c r="L41" s="32">
        <v>9.2744543582967034E-2</v>
      </c>
      <c r="M41" s="32">
        <v>9.2744543582967034E-2</v>
      </c>
      <c r="N41" s="32">
        <v>9.2744543582967034E-2</v>
      </c>
      <c r="O41" s="32">
        <v>9.2744543582967034E-2</v>
      </c>
      <c r="P41" s="32">
        <v>9.2744543582967034E-2</v>
      </c>
      <c r="Q41" s="32">
        <v>9.2744543582967034E-2</v>
      </c>
      <c r="R41" s="32">
        <v>9.2744543582967034E-2</v>
      </c>
      <c r="S41" s="32">
        <v>9.2744543582967034E-2</v>
      </c>
      <c r="T41" s="32">
        <v>9.2744543582967034E-2</v>
      </c>
      <c r="U41" s="32">
        <v>9.2744543582967034E-2</v>
      </c>
      <c r="V41" s="32">
        <v>9.2744543582967034E-2</v>
      </c>
      <c r="W41" s="32">
        <v>9.2744543582967034E-2</v>
      </c>
      <c r="X41" s="32">
        <v>9.2744543582967034E-2</v>
      </c>
      <c r="Y41" s="32">
        <v>9.2744543582967034E-2</v>
      </c>
      <c r="Z41" s="32">
        <v>9.2744543582967034E-2</v>
      </c>
      <c r="AA41" s="32">
        <v>9.2744543582967034E-2</v>
      </c>
      <c r="AB41" s="32">
        <v>9.2744543582967034E-2</v>
      </c>
      <c r="AC41" s="32">
        <v>9.2744543582967034E-2</v>
      </c>
      <c r="AD41" s="32">
        <v>9.2744543582967034E-2</v>
      </c>
      <c r="AE41" s="2" t="s">
        <v>16</v>
      </c>
    </row>
    <row r="42" spans="2:31" x14ac:dyDescent="0.2">
      <c r="C42" s="29"/>
      <c r="D42" s="29" t="s">
        <v>83</v>
      </c>
      <c r="E42" s="32">
        <v>2.6088143621097624E-3</v>
      </c>
      <c r="F42" s="32">
        <v>2.6088143621097624E-3</v>
      </c>
      <c r="G42" s="32">
        <v>2.6088143621097624E-3</v>
      </c>
      <c r="H42" s="32">
        <v>2.6088143621097624E-3</v>
      </c>
      <c r="I42" s="32">
        <v>2.6088143621097624E-3</v>
      </c>
      <c r="J42" s="32">
        <v>2.6088143621097624E-3</v>
      </c>
      <c r="K42" s="32">
        <v>2.6088143621097624E-3</v>
      </c>
      <c r="L42" s="32">
        <v>2.6088143621097624E-3</v>
      </c>
      <c r="M42" s="32">
        <v>2.6088143621097624E-3</v>
      </c>
      <c r="N42" s="32">
        <v>2.6088143621097624E-3</v>
      </c>
      <c r="O42" s="32">
        <v>2.6088143621097624E-3</v>
      </c>
      <c r="P42" s="32">
        <v>2.6088143621097624E-3</v>
      </c>
      <c r="Q42" s="32">
        <v>2.6088143621097624E-3</v>
      </c>
      <c r="R42" s="32">
        <v>2.6088143621097624E-3</v>
      </c>
      <c r="S42" s="32">
        <v>2.6088143621097624E-3</v>
      </c>
      <c r="T42" s="32">
        <v>2.6088143621097624E-3</v>
      </c>
      <c r="U42" s="32">
        <v>2.6088143621097624E-3</v>
      </c>
      <c r="V42" s="32">
        <v>2.6088143621097624E-3</v>
      </c>
      <c r="W42" s="32">
        <v>2.6088143621097624E-3</v>
      </c>
      <c r="X42" s="32">
        <v>2.6088143621097624E-3</v>
      </c>
      <c r="Y42" s="32">
        <v>2.6088143621097624E-3</v>
      </c>
      <c r="Z42" s="32">
        <v>2.6088143621097624E-3</v>
      </c>
      <c r="AA42" s="32">
        <v>2.6088143621097624E-3</v>
      </c>
      <c r="AB42" s="32">
        <v>2.6088143621097624E-3</v>
      </c>
      <c r="AC42" s="32">
        <v>2.6088143621097624E-3</v>
      </c>
      <c r="AD42" s="32">
        <v>2.6088143621097624E-3</v>
      </c>
      <c r="AE42" s="2" t="s">
        <v>16</v>
      </c>
    </row>
    <row r="43" spans="2:31" x14ac:dyDescent="0.2">
      <c r="C43" s="29"/>
      <c r="D43" s="29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2:31" x14ac:dyDescent="0.2">
      <c r="C44" s="29" t="s">
        <v>152</v>
      </c>
      <c r="D44" s="29" t="s">
        <v>154</v>
      </c>
      <c r="E44" s="32">
        <v>10.746589248689697</v>
      </c>
      <c r="F44" s="32">
        <v>9.0996240702135349</v>
      </c>
      <c r="G44" s="32">
        <v>8.2558453419555775</v>
      </c>
      <c r="H44" s="32">
        <v>7.7050640257145293</v>
      </c>
      <c r="I44" s="32">
        <v>7.3032782745498412</v>
      </c>
      <c r="J44" s="32">
        <v>6.9905983428908911</v>
      </c>
      <c r="K44" s="32">
        <v>6.736698642449646</v>
      </c>
      <c r="L44" s="32">
        <v>6.5242268452269201</v>
      </c>
      <c r="M44" s="32">
        <v>6.3423827535420205</v>
      </c>
      <c r="N44" s="32">
        <v>6.1840166438541635</v>
      </c>
      <c r="O44" s="32">
        <v>6.0441663038921343</v>
      </c>
      <c r="P44" s="32">
        <v>5.919256377452113</v>
      </c>
      <c r="Q44" s="32">
        <v>5.8066312257343533</v>
      </c>
      <c r="R44" s="32">
        <v>5.7042679962932397</v>
      </c>
      <c r="S44" s="32">
        <v>5.610592768426435</v>
      </c>
      <c r="T44" s="32">
        <v>5.5243584979856539</v>
      </c>
      <c r="U44" s="32">
        <v>5.4445615104619787</v>
      </c>
      <c r="V44" s="32">
        <v>5.3703828657706438</v>
      </c>
      <c r="W44" s="32">
        <v>5.3011462461787042</v>
      </c>
      <c r="X44" s="32">
        <v>5.2362871047553616</v>
      </c>
      <c r="Y44" s="32">
        <v>5.1753296623119418</v>
      </c>
      <c r="Z44" s="32">
        <v>5.117869484960206</v>
      </c>
      <c r="AA44" s="32">
        <v>5.0635601011908058</v>
      </c>
      <c r="AB44" s="32">
        <v>5.0121025902795697</v>
      </c>
      <c r="AC44" s="32">
        <v>4.9632373882732201</v>
      </c>
      <c r="AD44" s="32">
        <v>4.9167377710084388</v>
      </c>
      <c r="AE44" s="2" t="s">
        <v>86</v>
      </c>
    </row>
    <row r="45" spans="2:31" x14ac:dyDescent="0.2">
      <c r="C45" s="29"/>
      <c r="D45" s="29" t="s">
        <v>12</v>
      </c>
      <c r="E45" s="32">
        <v>11.746589248689697</v>
      </c>
      <c r="F45" s="32">
        <v>10.099624070213535</v>
      </c>
      <c r="G45" s="32">
        <v>9.2558453419555775</v>
      </c>
      <c r="H45" s="32">
        <v>8.7050640257145293</v>
      </c>
      <c r="I45" s="32">
        <v>8.3032782745498412</v>
      </c>
      <c r="J45" s="32">
        <v>7.9905983428908911</v>
      </c>
      <c r="K45" s="32">
        <v>7.736698642449646</v>
      </c>
      <c r="L45" s="32">
        <v>7.5242268452269201</v>
      </c>
      <c r="M45" s="32">
        <v>7.3423827535420205</v>
      </c>
      <c r="N45" s="32">
        <v>7.1840166438541635</v>
      </c>
      <c r="O45" s="32">
        <v>7.0441663038921343</v>
      </c>
      <c r="P45" s="32">
        <v>6.919256377452113</v>
      </c>
      <c r="Q45" s="32">
        <v>6.8066312257343533</v>
      </c>
      <c r="R45" s="32">
        <v>6.7042679962932397</v>
      </c>
      <c r="S45" s="32">
        <v>6.610592768426435</v>
      </c>
      <c r="T45" s="32">
        <v>6.5243584979856539</v>
      </c>
      <c r="U45" s="32">
        <v>6.4445615104619787</v>
      </c>
      <c r="V45" s="32">
        <v>6.3703828657706438</v>
      </c>
      <c r="W45" s="32">
        <v>6.3011462461787042</v>
      </c>
      <c r="X45" s="32">
        <v>6.2362871047553616</v>
      </c>
      <c r="Y45" s="32">
        <v>6.1753296623119418</v>
      </c>
      <c r="Z45" s="32">
        <v>6.117869484960206</v>
      </c>
      <c r="AA45" s="32">
        <v>6.0635601011908058</v>
      </c>
      <c r="AB45" s="32">
        <v>6.0121025902795697</v>
      </c>
      <c r="AC45" s="32">
        <v>5.9632373882732201</v>
      </c>
      <c r="AD45" s="32">
        <v>5.9167377710084388</v>
      </c>
      <c r="AE45" s="2" t="s">
        <v>86</v>
      </c>
    </row>
    <row r="46" spans="2:31" x14ac:dyDescent="0.2">
      <c r="C46" s="29"/>
      <c r="D46" s="29" t="s">
        <v>13</v>
      </c>
      <c r="E46" s="32">
        <v>9.7465892486896966</v>
      </c>
      <c r="F46" s="32">
        <v>8.0996240702135349</v>
      </c>
      <c r="G46" s="32">
        <v>7.2558453419555775</v>
      </c>
      <c r="H46" s="32">
        <v>6.7050640257145293</v>
      </c>
      <c r="I46" s="32">
        <v>6.3032782745498412</v>
      </c>
      <c r="J46" s="32">
        <v>5.9905983428908911</v>
      </c>
      <c r="K46" s="32">
        <v>5.736698642449646</v>
      </c>
      <c r="L46" s="32">
        <v>5.5242268452269201</v>
      </c>
      <c r="M46" s="32">
        <v>5.3423827535420205</v>
      </c>
      <c r="N46" s="32">
        <v>5.1840166438541635</v>
      </c>
      <c r="O46" s="32">
        <v>5.0441663038921343</v>
      </c>
      <c r="P46" s="32">
        <v>4.919256377452113</v>
      </c>
      <c r="Q46" s="32">
        <v>4.8066312257343533</v>
      </c>
      <c r="R46" s="32">
        <v>4.7042679962932397</v>
      </c>
      <c r="S46" s="32">
        <v>4.610592768426435</v>
      </c>
      <c r="T46" s="32">
        <v>4.5243584979856539</v>
      </c>
      <c r="U46" s="32">
        <v>4.4445615104619787</v>
      </c>
      <c r="V46" s="32">
        <v>4.3703828657706438</v>
      </c>
      <c r="W46" s="32">
        <v>4.3011462461787042</v>
      </c>
      <c r="X46" s="32">
        <v>4.2362871047553616</v>
      </c>
      <c r="Y46" s="32">
        <v>4.1753296623119418</v>
      </c>
      <c r="Z46" s="32">
        <v>4.117869484960206</v>
      </c>
      <c r="AA46" s="32">
        <v>4.0635601011908058</v>
      </c>
      <c r="AB46" s="32">
        <v>4.0121025902795697</v>
      </c>
      <c r="AC46" s="32">
        <v>3.9632373882732201</v>
      </c>
      <c r="AD46" s="32">
        <v>3.9167377710084388</v>
      </c>
      <c r="AE46" s="2" t="s">
        <v>86</v>
      </c>
    </row>
    <row r="48" spans="2:31" x14ac:dyDescent="0.2">
      <c r="B48" s="19">
        <v>3</v>
      </c>
      <c r="C48" s="19" t="s">
        <v>5</v>
      </c>
      <c r="D48" s="19"/>
      <c r="E48" s="19"/>
      <c r="F48" s="19"/>
      <c r="G48" s="19"/>
      <c r="H48" s="19"/>
      <c r="I48" s="20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50" spans="3:31" x14ac:dyDescent="0.2">
      <c r="E50" s="21"/>
    </row>
    <row r="51" spans="3:31" ht="15" x14ac:dyDescent="0.25">
      <c r="E51" s="110">
        <v>2020</v>
      </c>
      <c r="F51" s="110">
        <f>E51+1</f>
        <v>2021</v>
      </c>
      <c r="G51" s="110">
        <f t="shared" ref="G51" si="22">F51+1</f>
        <v>2022</v>
      </c>
      <c r="H51" s="110">
        <f t="shared" ref="H51" si="23">G51+1</f>
        <v>2023</v>
      </c>
      <c r="I51" s="110">
        <f t="shared" ref="I51" si="24">H51+1</f>
        <v>2024</v>
      </c>
      <c r="J51" s="110">
        <f t="shared" ref="J51" si="25">I51+1</f>
        <v>2025</v>
      </c>
      <c r="K51" s="110">
        <f>J51+1</f>
        <v>2026</v>
      </c>
      <c r="L51" s="110">
        <f t="shared" ref="L51" si="26">K51+1</f>
        <v>2027</v>
      </c>
      <c r="M51" s="110">
        <f t="shared" ref="M51" si="27">L51+1</f>
        <v>2028</v>
      </c>
      <c r="N51" s="110">
        <f t="shared" ref="N51" si="28">M51+1</f>
        <v>2029</v>
      </c>
      <c r="O51" s="110">
        <f>N51+1</f>
        <v>2030</v>
      </c>
      <c r="P51" s="110">
        <f t="shared" ref="P51" si="29">O51+1</f>
        <v>2031</v>
      </c>
      <c r="Q51" s="110">
        <f t="shared" ref="Q51" si="30">P51+1</f>
        <v>2032</v>
      </c>
      <c r="R51" s="110">
        <f t="shared" ref="R51" si="31">Q51+1</f>
        <v>2033</v>
      </c>
      <c r="S51" s="110">
        <f>R51+1</f>
        <v>2034</v>
      </c>
      <c r="T51" s="110">
        <f t="shared" ref="T51" si="32">S51+1</f>
        <v>2035</v>
      </c>
      <c r="U51" s="110">
        <f t="shared" ref="U51" si="33">T51+1</f>
        <v>2036</v>
      </c>
      <c r="V51" s="110">
        <f t="shared" ref="V51" si="34">U51+1</f>
        <v>2037</v>
      </c>
      <c r="W51" s="110">
        <f t="shared" ref="W51" si="35">V51+1</f>
        <v>2038</v>
      </c>
      <c r="X51" s="110">
        <f t="shared" ref="X51" si="36">W51+1</f>
        <v>2039</v>
      </c>
      <c r="Y51" s="110">
        <f t="shared" ref="Y51" si="37">X51+1</f>
        <v>2040</v>
      </c>
      <c r="Z51" s="110">
        <f t="shared" ref="Z51" si="38">Y51+1</f>
        <v>2041</v>
      </c>
      <c r="AA51" s="110">
        <f t="shared" ref="AA51" si="39">Z51+1</f>
        <v>2042</v>
      </c>
      <c r="AB51" s="110">
        <f t="shared" ref="AB51" si="40">AA51+1</f>
        <v>2043</v>
      </c>
      <c r="AC51" s="110">
        <f t="shared" ref="AC51" si="41">AB51+1</f>
        <v>2044</v>
      </c>
      <c r="AD51" s="110">
        <f t="shared" ref="AD51" si="42">AC51+1</f>
        <v>2045</v>
      </c>
    </row>
    <row r="52" spans="3:31" x14ac:dyDescent="0.2">
      <c r="C52" s="29" t="s">
        <v>81</v>
      </c>
      <c r="D52" s="29" t="s">
        <v>82</v>
      </c>
      <c r="E52" s="32">
        <v>1.6095871404124658</v>
      </c>
      <c r="F52" s="32">
        <v>1.6314739328652961</v>
      </c>
      <c r="G52" s="32">
        <v>1.6533607253181262</v>
      </c>
      <c r="H52" s="32">
        <v>1.6752475177709563</v>
      </c>
      <c r="I52" s="32">
        <v>1.6971343102237866</v>
      </c>
      <c r="J52" s="32">
        <v>1.7190211026766167</v>
      </c>
      <c r="K52" s="32">
        <v>1.7409078951294468</v>
      </c>
      <c r="L52" s="32">
        <v>1.7627946875822771</v>
      </c>
      <c r="M52" s="32">
        <v>1.7846814800351072</v>
      </c>
      <c r="N52" s="32">
        <v>1.8065682724879375</v>
      </c>
      <c r="O52" s="32">
        <v>1.8284550649407678</v>
      </c>
      <c r="P52" s="32">
        <v>1.8347443731168682</v>
      </c>
      <c r="Q52" s="32">
        <v>1.8410336812929691</v>
      </c>
      <c r="R52" s="32">
        <v>1.8473229894690695</v>
      </c>
      <c r="S52" s="32">
        <v>1.8536122976451703</v>
      </c>
      <c r="T52" s="32">
        <v>1.8599016058212707</v>
      </c>
      <c r="U52" s="32">
        <v>1.8636751907269313</v>
      </c>
      <c r="V52" s="32">
        <v>1.8674487756325915</v>
      </c>
      <c r="W52" s="32">
        <v>1.8712223605382519</v>
      </c>
      <c r="X52" s="32">
        <v>1.8749959454439122</v>
      </c>
      <c r="Y52" s="32">
        <v>1.8787695303495728</v>
      </c>
      <c r="Z52" s="32">
        <v>1.8812852536200131</v>
      </c>
      <c r="AA52" s="32">
        <v>1.8838009768904533</v>
      </c>
      <c r="AB52" s="32">
        <v>1.8863167001608936</v>
      </c>
      <c r="AC52" s="32">
        <v>1.8888324234313338</v>
      </c>
      <c r="AD52" s="32">
        <v>1.8913481467017741</v>
      </c>
      <c r="AE52" s="2" t="s">
        <v>85</v>
      </c>
    </row>
    <row r="53" spans="3:31" x14ac:dyDescent="0.2">
      <c r="C53" s="29"/>
      <c r="D53" s="29" t="s">
        <v>83</v>
      </c>
      <c r="E53" s="32">
        <v>0.12015797604354393</v>
      </c>
      <c r="F53" s="32">
        <v>0.12179185632078278</v>
      </c>
      <c r="G53" s="32">
        <v>0.1234257365980216</v>
      </c>
      <c r="H53" s="32">
        <v>0.12505961687526043</v>
      </c>
      <c r="I53" s="32">
        <v>0.12669349715249928</v>
      </c>
      <c r="J53" s="32">
        <v>0.12832737742973813</v>
      </c>
      <c r="K53" s="32">
        <v>0.12996125770697695</v>
      </c>
      <c r="L53" s="32">
        <v>0.13159513798421579</v>
      </c>
      <c r="M53" s="32">
        <v>0.13322901826145461</v>
      </c>
      <c r="N53" s="32">
        <v>0.13486289853869346</v>
      </c>
      <c r="O53" s="32">
        <v>0.13649677881593231</v>
      </c>
      <c r="P53" s="32">
        <v>0.13696628464272506</v>
      </c>
      <c r="Q53" s="32">
        <v>0.13743579046951787</v>
      </c>
      <c r="R53" s="32">
        <v>0.1379052962963106</v>
      </c>
      <c r="S53" s="32">
        <v>0.13837480212310341</v>
      </c>
      <c r="T53" s="32">
        <v>0.13884430794989616</v>
      </c>
      <c r="U53" s="32">
        <v>0.13912601144597184</v>
      </c>
      <c r="V53" s="32">
        <v>0.13940771494204748</v>
      </c>
      <c r="W53" s="32">
        <v>0.13968941843812313</v>
      </c>
      <c r="X53" s="32">
        <v>0.13997112193419881</v>
      </c>
      <c r="Y53" s="32">
        <v>0.14025282543027448</v>
      </c>
      <c r="Z53" s="32">
        <v>0.14044062776099159</v>
      </c>
      <c r="AA53" s="32">
        <v>0.14062843009170869</v>
      </c>
      <c r="AB53" s="32">
        <v>0.1408162324224258</v>
      </c>
      <c r="AC53" s="32">
        <v>0.14100403475314291</v>
      </c>
      <c r="AD53" s="32">
        <v>0.14119183708386002</v>
      </c>
      <c r="AE53" s="2" t="s">
        <v>85</v>
      </c>
    </row>
    <row r="54" spans="3:31" x14ac:dyDescent="0.2">
      <c r="C54" s="29"/>
      <c r="D54" s="29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3:31" x14ac:dyDescent="0.2">
      <c r="C55" s="29" t="s">
        <v>117</v>
      </c>
      <c r="D55" s="29" t="s">
        <v>82</v>
      </c>
      <c r="E55" s="32">
        <v>1.6659226903269022</v>
      </c>
      <c r="F55" s="32">
        <v>1.7263124499566387</v>
      </c>
      <c r="G55" s="32">
        <v>1.7867022095863745</v>
      </c>
      <c r="H55" s="32">
        <v>1.8470919692161107</v>
      </c>
      <c r="I55" s="32">
        <v>1.9074817288458472</v>
      </c>
      <c r="J55" s="32">
        <v>1.967871488475583</v>
      </c>
      <c r="K55" s="32">
        <v>2.0282612481053195</v>
      </c>
      <c r="L55" s="32">
        <v>2.0886510077350557</v>
      </c>
      <c r="M55" s="32">
        <v>2.1490407673647915</v>
      </c>
      <c r="N55" s="32">
        <v>2.2094305269945282</v>
      </c>
      <c r="O55" s="32">
        <v>2.2698202866242649</v>
      </c>
      <c r="P55" s="32">
        <v>2.2732711300316781</v>
      </c>
      <c r="Q55" s="32">
        <v>2.2767219734390918</v>
      </c>
      <c r="R55" s="32">
        <v>2.2801728168465054</v>
      </c>
      <c r="S55" s="32">
        <v>2.2836236602539186</v>
      </c>
      <c r="T55" s="32">
        <v>2.2870745036613322</v>
      </c>
      <c r="U55" s="32">
        <v>2.2905253470687459</v>
      </c>
      <c r="V55" s="32">
        <v>2.2939761904761595</v>
      </c>
      <c r="W55" s="32">
        <v>2.2974270338835732</v>
      </c>
      <c r="X55" s="32">
        <v>2.3008778772909868</v>
      </c>
      <c r="Y55" s="32">
        <v>2.3043287206983996</v>
      </c>
      <c r="Z55" s="32">
        <v>2.3077795641058136</v>
      </c>
      <c r="AA55" s="32">
        <v>2.3112304075132268</v>
      </c>
      <c r="AB55" s="32">
        <v>2.31468125092064</v>
      </c>
      <c r="AC55" s="32">
        <v>2.3181320943280541</v>
      </c>
      <c r="AD55" s="32">
        <v>2.3215829377354673</v>
      </c>
      <c r="AE55" s="2" t="s">
        <v>86</v>
      </c>
    </row>
    <row r="56" spans="3:31" x14ac:dyDescent="0.2">
      <c r="C56" s="29"/>
      <c r="D56" s="29" t="s">
        <v>83</v>
      </c>
      <c r="E56" s="32">
        <v>0.12436350520506793</v>
      </c>
      <c r="F56" s="32">
        <v>0.1288716869050073</v>
      </c>
      <c r="G56" s="32">
        <v>0.13337986860494666</v>
      </c>
      <c r="H56" s="32">
        <v>0.13788805030488602</v>
      </c>
      <c r="I56" s="32">
        <v>0.14239623200482543</v>
      </c>
      <c r="J56" s="32">
        <v>0.14690441370476476</v>
      </c>
      <c r="K56" s="32">
        <v>0.15141259540470414</v>
      </c>
      <c r="L56" s="32">
        <v>0.15592077710464353</v>
      </c>
      <c r="M56" s="32">
        <v>0.16042895880458286</v>
      </c>
      <c r="N56" s="32">
        <v>0.16493714050452227</v>
      </c>
      <c r="O56" s="32">
        <v>0.16944532220446165</v>
      </c>
      <c r="P56" s="32">
        <v>0.16970293258731531</v>
      </c>
      <c r="Q56" s="32">
        <v>0.16996054297016899</v>
      </c>
      <c r="R56" s="32">
        <v>0.17021815335302271</v>
      </c>
      <c r="S56" s="32">
        <v>0.17047576373587636</v>
      </c>
      <c r="T56" s="32">
        <v>0.17073337411873005</v>
      </c>
      <c r="U56" s="32">
        <v>0.17099098450158373</v>
      </c>
      <c r="V56" s="32">
        <v>0.17124859488443742</v>
      </c>
      <c r="W56" s="32">
        <v>0.1715062052672911</v>
      </c>
      <c r="X56" s="32">
        <v>0.17176381565014479</v>
      </c>
      <c r="Y56" s="32">
        <v>0.17202142603299841</v>
      </c>
      <c r="Z56" s="32">
        <v>0.17227903641585213</v>
      </c>
      <c r="AA56" s="32">
        <v>0.17253664679870578</v>
      </c>
      <c r="AB56" s="32">
        <v>0.17279425718155944</v>
      </c>
      <c r="AC56" s="32">
        <v>0.17305186756441318</v>
      </c>
      <c r="AD56" s="32">
        <v>0.17330947794726684</v>
      </c>
      <c r="AE56" s="2" t="s">
        <v>86</v>
      </c>
    </row>
    <row r="57" spans="3:31" x14ac:dyDescent="0.2">
      <c r="C57" s="29"/>
      <c r="D57" s="29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3:31" x14ac:dyDescent="0.2">
      <c r="C58" s="29" t="s">
        <v>116</v>
      </c>
      <c r="D58" s="29" t="s">
        <v>82</v>
      </c>
      <c r="E58" s="32">
        <v>1.6659226903269022</v>
      </c>
      <c r="F58" s="32">
        <v>1.7263124499566387</v>
      </c>
      <c r="G58" s="32">
        <v>1.7867022095863745</v>
      </c>
      <c r="H58" s="32">
        <v>1.8470919692161107</v>
      </c>
      <c r="I58" s="32">
        <v>1.9074817288458472</v>
      </c>
      <c r="J58" s="32">
        <v>1.967871488475583</v>
      </c>
      <c r="K58" s="32">
        <v>2.0282612481053195</v>
      </c>
      <c r="L58" s="32">
        <v>2.0886510077350557</v>
      </c>
      <c r="M58" s="32">
        <v>2.1490407673647915</v>
      </c>
      <c r="N58" s="32">
        <v>2.2094305269945282</v>
      </c>
      <c r="O58" s="32">
        <v>2.2698202866242649</v>
      </c>
      <c r="P58" s="32">
        <v>2.2732711300316781</v>
      </c>
      <c r="Q58" s="32">
        <v>2.2767219734390918</v>
      </c>
      <c r="R58" s="32">
        <v>2.2801728168465054</v>
      </c>
      <c r="S58" s="32">
        <v>2.2836236602539186</v>
      </c>
      <c r="T58" s="32">
        <v>2.2870745036613322</v>
      </c>
      <c r="U58" s="32">
        <v>2.2905253470687459</v>
      </c>
      <c r="V58" s="32">
        <v>2.2939761904761595</v>
      </c>
      <c r="W58" s="32">
        <v>2.2974270338835732</v>
      </c>
      <c r="X58" s="32">
        <v>2.3008778772909868</v>
      </c>
      <c r="Y58" s="32">
        <v>2.3043287206983996</v>
      </c>
      <c r="Z58" s="32">
        <v>2.3077795641058136</v>
      </c>
      <c r="AA58" s="32">
        <v>2.3112304075132268</v>
      </c>
      <c r="AB58" s="32">
        <v>2.31468125092064</v>
      </c>
      <c r="AC58" s="32">
        <v>2.3181320943280541</v>
      </c>
      <c r="AD58" s="32">
        <v>2.3215829377354673</v>
      </c>
      <c r="AE58" s="2" t="s">
        <v>86</v>
      </c>
    </row>
    <row r="59" spans="3:31" x14ac:dyDescent="0.2">
      <c r="C59" s="29"/>
      <c r="D59" s="29" t="s">
        <v>83</v>
      </c>
      <c r="E59" s="32">
        <v>0.12436350520506793</v>
      </c>
      <c r="F59" s="32">
        <v>0.1288716869050073</v>
      </c>
      <c r="G59" s="32">
        <v>0.13337986860494666</v>
      </c>
      <c r="H59" s="32">
        <v>0.13788805030488602</v>
      </c>
      <c r="I59" s="32">
        <v>0.14239623200482543</v>
      </c>
      <c r="J59" s="32">
        <v>0.14690441370476476</v>
      </c>
      <c r="K59" s="32">
        <v>0.15141259540470414</v>
      </c>
      <c r="L59" s="32">
        <v>0.15592077710464353</v>
      </c>
      <c r="M59" s="32">
        <v>0.16042895880458286</v>
      </c>
      <c r="N59" s="32">
        <v>0.16493714050452227</v>
      </c>
      <c r="O59" s="32">
        <v>0.16944532220446165</v>
      </c>
      <c r="P59" s="32">
        <v>0.16970293258731531</v>
      </c>
      <c r="Q59" s="32">
        <v>0.16996054297016899</v>
      </c>
      <c r="R59" s="32">
        <v>0.17021815335302271</v>
      </c>
      <c r="S59" s="32">
        <v>0.17047576373587636</v>
      </c>
      <c r="T59" s="32">
        <v>0.17073337411873005</v>
      </c>
      <c r="U59" s="32">
        <v>0.17099098450158373</v>
      </c>
      <c r="V59" s="32">
        <v>0.17124859488443742</v>
      </c>
      <c r="W59" s="32">
        <v>0.1715062052672911</v>
      </c>
      <c r="X59" s="32">
        <v>0.17176381565014479</v>
      </c>
      <c r="Y59" s="32">
        <v>0.17202142603299841</v>
      </c>
      <c r="Z59" s="32">
        <v>0.17227903641585213</v>
      </c>
      <c r="AA59" s="32">
        <v>0.17253664679870578</v>
      </c>
      <c r="AB59" s="32">
        <v>0.17279425718155944</v>
      </c>
      <c r="AC59" s="32">
        <v>0.17305186756441318</v>
      </c>
      <c r="AD59" s="32">
        <v>0.17330947794726684</v>
      </c>
      <c r="AE59" s="2" t="s">
        <v>86</v>
      </c>
    </row>
    <row r="60" spans="3:31" x14ac:dyDescent="0.2">
      <c r="C60" s="29"/>
      <c r="D60" s="29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3:31" x14ac:dyDescent="0.2">
      <c r="C61" s="29" t="s">
        <v>84</v>
      </c>
      <c r="D61" s="29" t="s">
        <v>82</v>
      </c>
      <c r="E61" s="32">
        <v>0.17854297372518368</v>
      </c>
      <c r="F61" s="32">
        <v>0.17854297372518368</v>
      </c>
      <c r="G61" s="32">
        <v>0.17854297372518368</v>
      </c>
      <c r="H61" s="32">
        <v>0.17854297372518368</v>
      </c>
      <c r="I61" s="32">
        <v>0.17854297372518368</v>
      </c>
      <c r="J61" s="32">
        <v>0.17854297372518368</v>
      </c>
      <c r="K61" s="32">
        <v>0.17854297372518368</v>
      </c>
      <c r="L61" s="32">
        <v>0.17854297372518368</v>
      </c>
      <c r="M61" s="32">
        <v>0.17854297372518368</v>
      </c>
      <c r="N61" s="32">
        <v>0.17854297372518368</v>
      </c>
      <c r="O61" s="32">
        <v>0.17854297372518368</v>
      </c>
      <c r="P61" s="32">
        <v>0.17854297372518368</v>
      </c>
      <c r="Q61" s="32">
        <v>0.17854297372518368</v>
      </c>
      <c r="R61" s="32">
        <v>0.17854297372518368</v>
      </c>
      <c r="S61" s="32">
        <v>0.17854297372518368</v>
      </c>
      <c r="T61" s="32">
        <v>0.17854297372518368</v>
      </c>
      <c r="U61" s="32">
        <v>0.17854297372518368</v>
      </c>
      <c r="V61" s="32">
        <v>0.17854297372518368</v>
      </c>
      <c r="W61" s="32">
        <v>0.17854297372518368</v>
      </c>
      <c r="X61" s="32">
        <v>0.17854297372518368</v>
      </c>
      <c r="Y61" s="32">
        <v>0.17854297372518368</v>
      </c>
      <c r="Z61" s="32">
        <v>0.17854297372518368</v>
      </c>
      <c r="AA61" s="32">
        <v>0.17854297372518368</v>
      </c>
      <c r="AB61" s="32">
        <v>0.17854297372518368</v>
      </c>
      <c r="AC61" s="32">
        <v>0.17854297372518368</v>
      </c>
      <c r="AD61" s="32">
        <v>0.17854297372518368</v>
      </c>
      <c r="AE61" s="2" t="s">
        <v>16</v>
      </c>
    </row>
    <row r="62" spans="3:31" x14ac:dyDescent="0.2">
      <c r="C62" s="29"/>
      <c r="D62" s="29" t="s">
        <v>83</v>
      </c>
      <c r="E62" s="32">
        <v>3.219891367815518E-3</v>
      </c>
      <c r="F62" s="32">
        <v>3.219891367815518E-3</v>
      </c>
      <c r="G62" s="32">
        <v>3.219891367815518E-3</v>
      </c>
      <c r="H62" s="32">
        <v>3.219891367815518E-3</v>
      </c>
      <c r="I62" s="32">
        <v>3.219891367815518E-3</v>
      </c>
      <c r="J62" s="32">
        <v>3.219891367815518E-3</v>
      </c>
      <c r="K62" s="32">
        <v>3.219891367815518E-3</v>
      </c>
      <c r="L62" s="32">
        <v>3.219891367815518E-3</v>
      </c>
      <c r="M62" s="32">
        <v>3.219891367815518E-3</v>
      </c>
      <c r="N62" s="32">
        <v>3.219891367815518E-3</v>
      </c>
      <c r="O62" s="32">
        <v>3.219891367815518E-3</v>
      </c>
      <c r="P62" s="32">
        <v>3.219891367815518E-3</v>
      </c>
      <c r="Q62" s="32">
        <v>3.219891367815518E-3</v>
      </c>
      <c r="R62" s="32">
        <v>3.219891367815518E-3</v>
      </c>
      <c r="S62" s="32">
        <v>3.219891367815518E-3</v>
      </c>
      <c r="T62" s="32">
        <v>3.219891367815518E-3</v>
      </c>
      <c r="U62" s="32">
        <v>3.219891367815518E-3</v>
      </c>
      <c r="V62" s="32">
        <v>3.219891367815518E-3</v>
      </c>
      <c r="W62" s="32">
        <v>3.219891367815518E-3</v>
      </c>
      <c r="X62" s="32">
        <v>3.219891367815518E-3</v>
      </c>
      <c r="Y62" s="32">
        <v>3.219891367815518E-3</v>
      </c>
      <c r="Z62" s="32">
        <v>3.219891367815518E-3</v>
      </c>
      <c r="AA62" s="32">
        <v>3.219891367815518E-3</v>
      </c>
      <c r="AB62" s="32">
        <v>3.219891367815518E-3</v>
      </c>
      <c r="AC62" s="32">
        <v>3.219891367815518E-3</v>
      </c>
      <c r="AD62" s="32">
        <v>3.219891367815518E-3</v>
      </c>
      <c r="AE62" s="2" t="s">
        <v>16</v>
      </c>
    </row>
    <row r="63" spans="3:31" x14ac:dyDescent="0.2">
      <c r="C63" s="29"/>
      <c r="D63" s="29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3:31" x14ac:dyDescent="0.2">
      <c r="C64" s="29" t="s">
        <v>152</v>
      </c>
      <c r="D64" s="29" t="s">
        <v>154</v>
      </c>
      <c r="E64" s="32">
        <v>11.819918121179409</v>
      </c>
      <c r="F64" s="32">
        <v>9.9393267766921873</v>
      </c>
      <c r="G64" s="32">
        <v>8.9811955899520388</v>
      </c>
      <c r="H64" s="32">
        <v>8.3579442565557169</v>
      </c>
      <c r="I64" s="32">
        <v>7.9044556491538547</v>
      </c>
      <c r="J64" s="32">
        <v>7.5522551762831398</v>
      </c>
      <c r="K64" s="32">
        <v>7.2667456297550688</v>
      </c>
      <c r="L64" s="32">
        <v>7.0281653642280739</v>
      </c>
      <c r="M64" s="32">
        <v>6.8242329090622666</v>
      </c>
      <c r="N64" s="32">
        <v>6.6468284199054501</v>
      </c>
      <c r="O64" s="32">
        <v>6.4903227939934061</v>
      </c>
      <c r="P64" s="32">
        <v>6.3506643048178031</v>
      </c>
      <c r="Q64" s="32">
        <v>6.2248462636686597</v>
      </c>
      <c r="R64" s="32">
        <v>6.1105803506216327</v>
      </c>
      <c r="S64" s="32">
        <v>6.0060874778774238</v>
      </c>
      <c r="T64" s="32">
        <v>5.9099590605897045</v>
      </c>
      <c r="U64" s="32">
        <v>5.8210621715698068</v>
      </c>
      <c r="V64" s="32">
        <v>5.7384729900868887</v>
      </c>
      <c r="W64" s="32">
        <v>5.6614290349475072</v>
      </c>
      <c r="X64" s="32">
        <v>5.5892941911050045</v>
      </c>
      <c r="Y64" s="32">
        <v>5.5215326480406555</v>
      </c>
      <c r="Z64" s="32">
        <v>5.4576891713085276</v>
      </c>
      <c r="AA64" s="32">
        <v>5.3973739559355653</v>
      </c>
      <c r="AB64" s="32">
        <v>5.3402508484010127</v>
      </c>
      <c r="AC64" s="32">
        <v>5.2860280814877507</v>
      </c>
      <c r="AD64" s="32">
        <v>5.2344509086244555</v>
      </c>
      <c r="AE64" s="2" t="s">
        <v>86</v>
      </c>
    </row>
    <row r="65" spans="2:31" x14ac:dyDescent="0.2">
      <c r="C65" s="29"/>
      <c r="D65" s="29" t="s">
        <v>12</v>
      </c>
      <c r="E65" s="32">
        <v>12.819918121179409</v>
      </c>
      <c r="F65" s="32">
        <v>10.939326776692187</v>
      </c>
      <c r="G65" s="32">
        <v>9.9811955899520388</v>
      </c>
      <c r="H65" s="32">
        <v>9.3579442565557169</v>
      </c>
      <c r="I65" s="32">
        <v>8.9044556491538547</v>
      </c>
      <c r="J65" s="32">
        <v>8.5522551762831398</v>
      </c>
      <c r="K65" s="32">
        <v>8.2667456297550679</v>
      </c>
      <c r="L65" s="32">
        <v>8.028165364228073</v>
      </c>
      <c r="M65" s="32">
        <v>7.8242329090622666</v>
      </c>
      <c r="N65" s="32">
        <v>7.6468284199054501</v>
      </c>
      <c r="O65" s="32">
        <v>7.4903227939934061</v>
      </c>
      <c r="P65" s="32">
        <v>7.3506643048178031</v>
      </c>
      <c r="Q65" s="32">
        <v>7.2248462636686597</v>
      </c>
      <c r="R65" s="32">
        <v>7.1105803506216327</v>
      </c>
      <c r="S65" s="32">
        <v>7.0060874778774238</v>
      </c>
      <c r="T65" s="32">
        <v>6.9099590605897045</v>
      </c>
      <c r="U65" s="32">
        <v>6.8210621715698068</v>
      </c>
      <c r="V65" s="32">
        <v>6.7384729900868887</v>
      </c>
      <c r="W65" s="32">
        <v>6.6614290349475072</v>
      </c>
      <c r="X65" s="32">
        <v>6.5892941911050045</v>
      </c>
      <c r="Y65" s="32">
        <v>6.5215326480406555</v>
      </c>
      <c r="Z65" s="32">
        <v>6.4576891713085276</v>
      </c>
      <c r="AA65" s="32">
        <v>6.3973739559355653</v>
      </c>
      <c r="AB65" s="32">
        <v>6.3402508484010127</v>
      </c>
      <c r="AC65" s="32">
        <v>6.2860280814877507</v>
      </c>
      <c r="AD65" s="32">
        <v>6.2344509086244555</v>
      </c>
      <c r="AE65" s="2" t="s">
        <v>86</v>
      </c>
    </row>
    <row r="66" spans="2:31" x14ac:dyDescent="0.2">
      <c r="C66" s="29"/>
      <c r="D66" s="29" t="s">
        <v>13</v>
      </c>
      <c r="E66" s="32">
        <v>10.819918121179409</v>
      </c>
      <c r="F66" s="32">
        <v>8.9393267766921873</v>
      </c>
      <c r="G66" s="32">
        <v>7.9811955899520388</v>
      </c>
      <c r="H66" s="32">
        <v>7.3579442565557169</v>
      </c>
      <c r="I66" s="32">
        <v>6.9044556491538547</v>
      </c>
      <c r="J66" s="32">
        <v>6.5522551762831398</v>
      </c>
      <c r="K66" s="32">
        <v>6.2667456297550688</v>
      </c>
      <c r="L66" s="32">
        <v>6.0281653642280739</v>
      </c>
      <c r="M66" s="32">
        <v>5.8242329090622666</v>
      </c>
      <c r="N66" s="32">
        <v>5.6468284199054501</v>
      </c>
      <c r="O66" s="32">
        <v>5.4903227939934061</v>
      </c>
      <c r="P66" s="32">
        <v>5.3506643048178031</v>
      </c>
      <c r="Q66" s="32">
        <v>5.2248462636686597</v>
      </c>
      <c r="R66" s="32">
        <v>5.1105803506216327</v>
      </c>
      <c r="S66" s="32">
        <v>5.0060874778774238</v>
      </c>
      <c r="T66" s="32">
        <v>4.9099590605897045</v>
      </c>
      <c r="U66" s="32">
        <v>4.8210621715698068</v>
      </c>
      <c r="V66" s="32">
        <v>4.7384729900868887</v>
      </c>
      <c r="W66" s="32">
        <v>4.6614290349475072</v>
      </c>
      <c r="X66" s="32">
        <v>4.5892941911050045</v>
      </c>
      <c r="Y66" s="32">
        <v>4.5215326480406555</v>
      </c>
      <c r="Z66" s="32">
        <v>4.4576891713085276</v>
      </c>
      <c r="AA66" s="32">
        <v>4.3973739559355653</v>
      </c>
      <c r="AB66" s="32">
        <v>4.3402508484010127</v>
      </c>
      <c r="AC66" s="32">
        <v>4.2860280814877507</v>
      </c>
      <c r="AD66" s="32">
        <v>4.2344509086244555</v>
      </c>
      <c r="AE66" s="2" t="s">
        <v>86</v>
      </c>
    </row>
    <row r="68" spans="2:31" x14ac:dyDescent="0.2">
      <c r="B68" s="19">
        <v>4</v>
      </c>
      <c r="C68" s="19" t="s">
        <v>6</v>
      </c>
      <c r="D68" s="19"/>
      <c r="E68" s="19"/>
      <c r="F68" s="19"/>
      <c r="G68" s="19"/>
      <c r="H68" s="19"/>
      <c r="I68" s="20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70" spans="2:31" x14ac:dyDescent="0.2">
      <c r="E70" s="21"/>
    </row>
    <row r="71" spans="2:31" ht="15" x14ac:dyDescent="0.25">
      <c r="E71" s="110">
        <v>2020</v>
      </c>
      <c r="F71" s="110">
        <f>E71+1</f>
        <v>2021</v>
      </c>
      <c r="G71" s="110">
        <f t="shared" ref="G71" si="43">F71+1</f>
        <v>2022</v>
      </c>
      <c r="H71" s="110">
        <f t="shared" ref="H71" si="44">G71+1</f>
        <v>2023</v>
      </c>
      <c r="I71" s="110">
        <f t="shared" ref="I71" si="45">H71+1</f>
        <v>2024</v>
      </c>
      <c r="J71" s="110">
        <f t="shared" ref="J71" si="46">I71+1</f>
        <v>2025</v>
      </c>
      <c r="K71" s="110">
        <f>J71+1</f>
        <v>2026</v>
      </c>
      <c r="L71" s="110">
        <f t="shared" ref="L71" si="47">K71+1</f>
        <v>2027</v>
      </c>
      <c r="M71" s="110">
        <f t="shared" ref="M71" si="48">L71+1</f>
        <v>2028</v>
      </c>
      <c r="N71" s="110">
        <f t="shared" ref="N71" si="49">M71+1</f>
        <v>2029</v>
      </c>
      <c r="O71" s="110">
        <f>N71+1</f>
        <v>2030</v>
      </c>
      <c r="P71" s="110">
        <f t="shared" ref="P71" si="50">O71+1</f>
        <v>2031</v>
      </c>
      <c r="Q71" s="110">
        <f t="shared" ref="Q71" si="51">P71+1</f>
        <v>2032</v>
      </c>
      <c r="R71" s="110">
        <f t="shared" ref="R71" si="52">Q71+1</f>
        <v>2033</v>
      </c>
      <c r="S71" s="110">
        <f>R71+1</f>
        <v>2034</v>
      </c>
      <c r="T71" s="110">
        <f t="shared" ref="T71" si="53">S71+1</f>
        <v>2035</v>
      </c>
      <c r="U71" s="110">
        <f t="shared" ref="U71" si="54">T71+1</f>
        <v>2036</v>
      </c>
      <c r="V71" s="110">
        <f t="shared" ref="V71" si="55">U71+1</f>
        <v>2037</v>
      </c>
      <c r="W71" s="110">
        <f t="shared" ref="W71" si="56">V71+1</f>
        <v>2038</v>
      </c>
      <c r="X71" s="110">
        <f t="shared" ref="X71" si="57">W71+1</f>
        <v>2039</v>
      </c>
      <c r="Y71" s="110">
        <f t="shared" ref="Y71" si="58">X71+1</f>
        <v>2040</v>
      </c>
      <c r="Z71" s="110">
        <f t="shared" ref="Z71" si="59">Y71+1</f>
        <v>2041</v>
      </c>
      <c r="AA71" s="110">
        <f t="shared" ref="AA71" si="60">Z71+1</f>
        <v>2042</v>
      </c>
      <c r="AB71" s="110">
        <f t="shared" ref="AB71" si="61">AA71+1</f>
        <v>2043</v>
      </c>
      <c r="AC71" s="110">
        <f t="shared" ref="AC71" si="62">AB71+1</f>
        <v>2044</v>
      </c>
      <c r="AD71" s="110">
        <f t="shared" ref="AD71" si="63">AC71+1</f>
        <v>2045</v>
      </c>
    </row>
    <row r="72" spans="2:31" x14ac:dyDescent="0.2">
      <c r="C72" s="29" t="s">
        <v>81</v>
      </c>
      <c r="D72" s="29" t="s">
        <v>82</v>
      </c>
      <c r="E72" s="32">
        <v>1.0602081049507437</v>
      </c>
      <c r="F72" s="32">
        <v>1.082094897403574</v>
      </c>
      <c r="G72" s="32">
        <v>1.1039816898564041</v>
      </c>
      <c r="H72" s="32">
        <v>1.1258684823092342</v>
      </c>
      <c r="I72" s="32">
        <v>1.1477552747620645</v>
      </c>
      <c r="J72" s="32">
        <v>1.1696420672148946</v>
      </c>
      <c r="K72" s="32">
        <v>1.1915288596677247</v>
      </c>
      <c r="L72" s="32">
        <v>1.213415652120555</v>
      </c>
      <c r="M72" s="32">
        <v>1.2353024445733851</v>
      </c>
      <c r="N72" s="32">
        <v>1.2571892370262154</v>
      </c>
      <c r="O72" s="32">
        <v>1.2790760294790458</v>
      </c>
      <c r="P72" s="32">
        <v>1.2853653376551462</v>
      </c>
      <c r="Q72" s="32">
        <v>1.291654645831247</v>
      </c>
      <c r="R72" s="32">
        <v>1.2979439540073474</v>
      </c>
      <c r="S72" s="32">
        <v>1.3042332621834483</v>
      </c>
      <c r="T72" s="32">
        <v>1.3105225703595487</v>
      </c>
      <c r="U72" s="32">
        <v>1.3142961552652093</v>
      </c>
      <c r="V72" s="32">
        <v>1.3180697401708694</v>
      </c>
      <c r="W72" s="32">
        <v>1.3218433250765298</v>
      </c>
      <c r="X72" s="32">
        <v>1.3256169099821902</v>
      </c>
      <c r="Y72" s="32">
        <v>1.3293904948878508</v>
      </c>
      <c r="Z72" s="32">
        <v>1.331906218158291</v>
      </c>
      <c r="AA72" s="32">
        <v>1.3344219414287313</v>
      </c>
      <c r="AB72" s="32">
        <v>1.3369376646991715</v>
      </c>
      <c r="AC72" s="32">
        <v>1.3394533879696118</v>
      </c>
      <c r="AD72" s="32">
        <v>1.341969111240052</v>
      </c>
      <c r="AE72" s="2" t="s">
        <v>85</v>
      </c>
    </row>
    <row r="73" spans="2:31" x14ac:dyDescent="0.2">
      <c r="C73" s="29"/>
      <c r="D73" s="29" t="s">
        <v>83</v>
      </c>
      <c r="E73" s="32">
        <v>0.15548720426700213</v>
      </c>
      <c r="F73" s="32">
        <v>0.15869706104226308</v>
      </c>
      <c r="G73" s="32">
        <v>0.16190691781752398</v>
      </c>
      <c r="H73" s="32">
        <v>0.1651167745927849</v>
      </c>
      <c r="I73" s="32">
        <v>0.16832663136804582</v>
      </c>
      <c r="J73" s="32">
        <v>0.17153648814330674</v>
      </c>
      <c r="K73" s="32">
        <v>0.17474634491856764</v>
      </c>
      <c r="L73" s="32">
        <v>0.17795620169382859</v>
      </c>
      <c r="M73" s="32">
        <v>0.18116605846908951</v>
      </c>
      <c r="N73" s="32">
        <v>0.18437591524435043</v>
      </c>
      <c r="O73" s="32">
        <v>0.18758577201961138</v>
      </c>
      <c r="P73" s="32">
        <v>0.18850814465618057</v>
      </c>
      <c r="Q73" s="32">
        <v>0.18943051729274984</v>
      </c>
      <c r="R73" s="32">
        <v>0.19035288992931904</v>
      </c>
      <c r="S73" s="32">
        <v>0.19127526256588831</v>
      </c>
      <c r="T73" s="32">
        <v>0.1921976352024575</v>
      </c>
      <c r="U73" s="32">
        <v>0.19275105878439908</v>
      </c>
      <c r="V73" s="32">
        <v>0.19330448236634057</v>
      </c>
      <c r="W73" s="32">
        <v>0.19385790594828212</v>
      </c>
      <c r="X73" s="32">
        <v>0.19441132953022366</v>
      </c>
      <c r="Y73" s="32">
        <v>0.19496475311216524</v>
      </c>
      <c r="Z73" s="32">
        <v>0.19533370216679291</v>
      </c>
      <c r="AA73" s="32">
        <v>0.19570265122142061</v>
      </c>
      <c r="AB73" s="32">
        <v>0.19607160027604831</v>
      </c>
      <c r="AC73" s="32">
        <v>0.19644054933067601</v>
      </c>
      <c r="AD73" s="32">
        <v>0.19680949838530368</v>
      </c>
      <c r="AE73" s="2" t="s">
        <v>85</v>
      </c>
    </row>
    <row r="74" spans="2:31" x14ac:dyDescent="0.2">
      <c r="C74" s="29"/>
      <c r="D74" s="29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2:31" x14ac:dyDescent="0.2">
      <c r="C75" s="29" t="s">
        <v>117</v>
      </c>
      <c r="D75" s="29" t="s">
        <v>82</v>
      </c>
      <c r="E75" s="32">
        <v>0.81517817880070831</v>
      </c>
      <c r="F75" s="32">
        <v>0.84493865199501972</v>
      </c>
      <c r="G75" s="32">
        <v>0.87469912518933113</v>
      </c>
      <c r="H75" s="32">
        <v>0.90445959838364276</v>
      </c>
      <c r="I75" s="32">
        <v>0.9342200715779545</v>
      </c>
      <c r="J75" s="32">
        <v>0.96398054477226613</v>
      </c>
      <c r="K75" s="32">
        <v>0.99374101796657777</v>
      </c>
      <c r="L75" s="32">
        <v>1.0235014911608895</v>
      </c>
      <c r="M75" s="32">
        <v>1.053261964355201</v>
      </c>
      <c r="N75" s="32">
        <v>1.0830224375495128</v>
      </c>
      <c r="O75" s="32">
        <v>1.1127829107438241</v>
      </c>
      <c r="P75" s="32">
        <v>1.110195043509536</v>
      </c>
      <c r="Q75" s="32">
        <v>1.107607176275248</v>
      </c>
      <c r="R75" s="32">
        <v>1.1050193090409604</v>
      </c>
      <c r="S75" s="32">
        <v>1.1024314418066721</v>
      </c>
      <c r="T75" s="32">
        <v>1.099843574572384</v>
      </c>
      <c r="U75" s="32">
        <v>1.099843574572384</v>
      </c>
      <c r="V75" s="32">
        <v>1.099843574572384</v>
      </c>
      <c r="W75" s="32">
        <v>1.099843574572384</v>
      </c>
      <c r="X75" s="32">
        <v>1.099843574572384</v>
      </c>
      <c r="Y75" s="32">
        <v>1.099843574572384</v>
      </c>
      <c r="Z75" s="32">
        <v>1.1024314418066721</v>
      </c>
      <c r="AA75" s="32">
        <v>1.1050193090409597</v>
      </c>
      <c r="AB75" s="32">
        <v>1.107607176275248</v>
      </c>
      <c r="AC75" s="32">
        <v>1.1101950435095358</v>
      </c>
      <c r="AD75" s="32">
        <v>1.1127829107438241</v>
      </c>
      <c r="AE75" s="2" t="s">
        <v>86</v>
      </c>
    </row>
    <row r="76" spans="2:31" x14ac:dyDescent="0.2">
      <c r="C76" s="29"/>
      <c r="D76" s="29" t="s">
        <v>83</v>
      </c>
      <c r="E76" s="32">
        <v>0.10120843599992958</v>
      </c>
      <c r="F76" s="32">
        <v>0.10490334715548255</v>
      </c>
      <c r="G76" s="32">
        <v>0.10859825831103551</v>
      </c>
      <c r="H76" s="32">
        <v>0.1122931694665885</v>
      </c>
      <c r="I76" s="32">
        <v>0.11598808062214151</v>
      </c>
      <c r="J76" s="32">
        <v>0.11968299177769451</v>
      </c>
      <c r="K76" s="32">
        <v>0.12337790293324749</v>
      </c>
      <c r="L76" s="32">
        <v>0.1270728140888005</v>
      </c>
      <c r="M76" s="32">
        <v>0.13076772524435348</v>
      </c>
      <c r="N76" s="32">
        <v>0.13446263639990649</v>
      </c>
      <c r="O76" s="32">
        <v>0.13815754755545945</v>
      </c>
      <c r="P76" s="32">
        <v>0.13783625093323743</v>
      </c>
      <c r="Q76" s="32">
        <v>0.1375149543110154</v>
      </c>
      <c r="R76" s="32">
        <v>0.13719365768879346</v>
      </c>
      <c r="S76" s="32">
        <v>0.13687236106657141</v>
      </c>
      <c r="T76" s="32">
        <v>0.13655106444434942</v>
      </c>
      <c r="U76" s="32">
        <v>0.13655106444434942</v>
      </c>
      <c r="V76" s="32">
        <v>0.13655106444434942</v>
      </c>
      <c r="W76" s="32">
        <v>0.13655106444434942</v>
      </c>
      <c r="X76" s="32">
        <v>0.13655106444434942</v>
      </c>
      <c r="Y76" s="32">
        <v>0.13655106444434942</v>
      </c>
      <c r="Z76" s="32">
        <v>0.13687236106657141</v>
      </c>
      <c r="AA76" s="32">
        <v>0.13719365768879338</v>
      </c>
      <c r="AB76" s="32">
        <v>0.1375149543110154</v>
      </c>
      <c r="AC76" s="32">
        <v>0.1378362509332374</v>
      </c>
      <c r="AD76" s="32">
        <v>0.13815754755545945</v>
      </c>
      <c r="AE76" s="2" t="s">
        <v>86</v>
      </c>
    </row>
    <row r="77" spans="2:31" x14ac:dyDescent="0.2">
      <c r="C77" s="29"/>
      <c r="D77" s="29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2:31" x14ac:dyDescent="0.2">
      <c r="C78" s="29" t="s">
        <v>116</v>
      </c>
      <c r="D78" s="29" t="s">
        <v>82</v>
      </c>
      <c r="E78" s="32">
        <v>0.81517817880070831</v>
      </c>
      <c r="F78" s="32">
        <v>0.84493865199501972</v>
      </c>
      <c r="G78" s="32">
        <v>0.87469912518933113</v>
      </c>
      <c r="H78" s="32">
        <v>0.90445959838364276</v>
      </c>
      <c r="I78" s="32">
        <v>0.9342200715779545</v>
      </c>
      <c r="J78" s="32">
        <v>0.96398054477226613</v>
      </c>
      <c r="K78" s="32">
        <v>0.99374101796657777</v>
      </c>
      <c r="L78" s="32">
        <v>1.0235014911608895</v>
      </c>
      <c r="M78" s="32">
        <v>1.053261964355201</v>
      </c>
      <c r="N78" s="32">
        <v>1.0830224375495128</v>
      </c>
      <c r="O78" s="32">
        <v>1.1127829107438241</v>
      </c>
      <c r="P78" s="32">
        <v>1.110195043509536</v>
      </c>
      <c r="Q78" s="32">
        <v>1.107607176275248</v>
      </c>
      <c r="R78" s="32">
        <v>1.1050193090409604</v>
      </c>
      <c r="S78" s="32">
        <v>1.1024314418066721</v>
      </c>
      <c r="T78" s="32">
        <v>1.099843574572384</v>
      </c>
      <c r="U78" s="32">
        <v>1.099843574572384</v>
      </c>
      <c r="V78" s="32">
        <v>1.099843574572384</v>
      </c>
      <c r="W78" s="32">
        <v>1.099843574572384</v>
      </c>
      <c r="X78" s="32">
        <v>1.099843574572384</v>
      </c>
      <c r="Y78" s="32">
        <v>1.099843574572384</v>
      </c>
      <c r="Z78" s="32">
        <v>1.1024314418066721</v>
      </c>
      <c r="AA78" s="32">
        <v>1.1050193090409597</v>
      </c>
      <c r="AB78" s="32">
        <v>1.107607176275248</v>
      </c>
      <c r="AC78" s="32">
        <v>1.1101950435095358</v>
      </c>
      <c r="AD78" s="32">
        <v>1.1127829107438241</v>
      </c>
      <c r="AE78" s="2" t="s">
        <v>86</v>
      </c>
    </row>
    <row r="79" spans="2:31" x14ac:dyDescent="0.2">
      <c r="C79" s="29"/>
      <c r="D79" s="29" t="s">
        <v>83</v>
      </c>
      <c r="E79" s="32">
        <v>0.10120843599992958</v>
      </c>
      <c r="F79" s="32">
        <v>0.10490334715548255</v>
      </c>
      <c r="G79" s="32">
        <v>0.10859825831103551</v>
      </c>
      <c r="H79" s="32">
        <v>0.1122931694665885</v>
      </c>
      <c r="I79" s="32">
        <v>0.11598808062214151</v>
      </c>
      <c r="J79" s="32">
        <v>0.11968299177769451</v>
      </c>
      <c r="K79" s="32">
        <v>0.12337790293324749</v>
      </c>
      <c r="L79" s="32">
        <v>0.1270728140888005</v>
      </c>
      <c r="M79" s="32">
        <v>0.13076772524435348</v>
      </c>
      <c r="N79" s="32">
        <v>0.13446263639990649</v>
      </c>
      <c r="O79" s="32">
        <v>0.13815754755545945</v>
      </c>
      <c r="P79" s="32">
        <v>0.13783625093323743</v>
      </c>
      <c r="Q79" s="32">
        <v>0.1375149543110154</v>
      </c>
      <c r="R79" s="32">
        <v>0.13719365768879346</v>
      </c>
      <c r="S79" s="32">
        <v>0.13687236106657141</v>
      </c>
      <c r="T79" s="32">
        <v>0.13655106444434942</v>
      </c>
      <c r="U79" s="32">
        <v>0.13655106444434942</v>
      </c>
      <c r="V79" s="32">
        <v>0.13655106444434942</v>
      </c>
      <c r="W79" s="32">
        <v>0.13655106444434942</v>
      </c>
      <c r="X79" s="32">
        <v>0.13655106444434942</v>
      </c>
      <c r="Y79" s="32">
        <v>0.13655106444434942</v>
      </c>
      <c r="Z79" s="32">
        <v>0.13687236106657141</v>
      </c>
      <c r="AA79" s="32">
        <v>0.13719365768879338</v>
      </c>
      <c r="AB79" s="32">
        <v>0.1375149543110154</v>
      </c>
      <c r="AC79" s="32">
        <v>0.1378362509332374</v>
      </c>
      <c r="AD79" s="32">
        <v>0.13815754755545945</v>
      </c>
      <c r="AE79" s="2" t="s">
        <v>86</v>
      </c>
    </row>
    <row r="80" spans="2:31" x14ac:dyDescent="0.2">
      <c r="C80" s="29"/>
      <c r="D80" s="29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2:31" x14ac:dyDescent="0.2">
      <c r="C81" s="29" t="s">
        <v>84</v>
      </c>
      <c r="D81" s="29" t="s">
        <v>82</v>
      </c>
      <c r="E81" s="32">
        <v>0.10712333333333333</v>
      </c>
      <c r="F81" s="32">
        <v>0.10712333333333333</v>
      </c>
      <c r="G81" s="32">
        <v>0.10712333333333333</v>
      </c>
      <c r="H81" s="32">
        <v>0.10712333333333333</v>
      </c>
      <c r="I81" s="32">
        <v>0.10712333333333333</v>
      </c>
      <c r="J81" s="32">
        <v>0.10712333333333333</v>
      </c>
      <c r="K81" s="32">
        <v>0.10712333333333333</v>
      </c>
      <c r="L81" s="32">
        <v>0.10712333333333333</v>
      </c>
      <c r="M81" s="32">
        <v>0.10712333333333333</v>
      </c>
      <c r="N81" s="32">
        <v>0.10712333333333333</v>
      </c>
      <c r="O81" s="32">
        <v>0.10712333333333333</v>
      </c>
      <c r="P81" s="32">
        <v>0.10712333333333333</v>
      </c>
      <c r="Q81" s="32">
        <v>0.10712333333333333</v>
      </c>
      <c r="R81" s="32">
        <v>0.10712333333333333</v>
      </c>
      <c r="S81" s="32">
        <v>0.10712333333333333</v>
      </c>
      <c r="T81" s="32">
        <v>0.10712333333333333</v>
      </c>
      <c r="U81" s="32">
        <v>0.10712333333333333</v>
      </c>
      <c r="V81" s="32">
        <v>0.10712333333333333</v>
      </c>
      <c r="W81" s="32">
        <v>0.10712333333333333</v>
      </c>
      <c r="X81" s="32">
        <v>0.10712333333333333</v>
      </c>
      <c r="Y81" s="32">
        <v>0.10712333333333333</v>
      </c>
      <c r="Z81" s="32">
        <v>0.10712333333333333</v>
      </c>
      <c r="AA81" s="32">
        <v>0.10712333333333333</v>
      </c>
      <c r="AB81" s="32">
        <v>0.10712333333333333</v>
      </c>
      <c r="AC81" s="32">
        <v>0.10712333333333333</v>
      </c>
      <c r="AD81" s="32">
        <v>0.10712333333333333</v>
      </c>
      <c r="AE81" s="2" t="s">
        <v>16</v>
      </c>
    </row>
    <row r="82" spans="2:31" x14ac:dyDescent="0.2">
      <c r="C82" s="29"/>
      <c r="D82" s="29" t="s">
        <v>83</v>
      </c>
      <c r="E82" s="32">
        <v>2.0242428854411873E-3</v>
      </c>
      <c r="F82" s="32">
        <v>2.0242428854411873E-3</v>
      </c>
      <c r="G82" s="32">
        <v>2.0242428854411873E-3</v>
      </c>
      <c r="H82" s="32">
        <v>2.0242428854411873E-3</v>
      </c>
      <c r="I82" s="32">
        <v>2.0242428854411873E-3</v>
      </c>
      <c r="J82" s="32">
        <v>2.0242428854411873E-3</v>
      </c>
      <c r="K82" s="32">
        <v>2.0242428854411873E-3</v>
      </c>
      <c r="L82" s="32">
        <v>2.0242428854411873E-3</v>
      </c>
      <c r="M82" s="32">
        <v>2.0242428854411873E-3</v>
      </c>
      <c r="N82" s="32">
        <v>2.0242428854411873E-3</v>
      </c>
      <c r="O82" s="32">
        <v>2.0242428854411873E-3</v>
      </c>
      <c r="P82" s="32">
        <v>2.0242428854411873E-3</v>
      </c>
      <c r="Q82" s="32">
        <v>2.0242428854411873E-3</v>
      </c>
      <c r="R82" s="32">
        <v>2.0242428854411873E-3</v>
      </c>
      <c r="S82" s="32">
        <v>2.0242428854411873E-3</v>
      </c>
      <c r="T82" s="32">
        <v>2.0242428854411873E-3</v>
      </c>
      <c r="U82" s="32">
        <v>2.0242428854411873E-3</v>
      </c>
      <c r="V82" s="32">
        <v>2.0242428854411873E-3</v>
      </c>
      <c r="W82" s="32">
        <v>2.0242428854411873E-3</v>
      </c>
      <c r="X82" s="32">
        <v>2.0242428854411873E-3</v>
      </c>
      <c r="Y82" s="32">
        <v>2.0242428854411873E-3</v>
      </c>
      <c r="Z82" s="32">
        <v>2.0242428854411873E-3</v>
      </c>
      <c r="AA82" s="32">
        <v>2.0242428854411873E-3</v>
      </c>
      <c r="AB82" s="32">
        <v>2.0242428854411873E-3</v>
      </c>
      <c r="AC82" s="32">
        <v>2.0242428854411873E-3</v>
      </c>
      <c r="AD82" s="32">
        <v>2.0242428854411873E-3</v>
      </c>
      <c r="AE82" s="2" t="s">
        <v>16</v>
      </c>
    </row>
    <row r="83" spans="2:31" x14ac:dyDescent="0.2">
      <c r="C83" s="29"/>
      <c r="D83" s="29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2:31" x14ac:dyDescent="0.2">
      <c r="C84" s="29" t="s">
        <v>152</v>
      </c>
      <c r="D84" s="29" t="s">
        <v>154</v>
      </c>
      <c r="E84" s="32">
        <v>14.614506784720062</v>
      </c>
      <c r="F84" s="32">
        <v>11.450424954480223</v>
      </c>
      <c r="G84" s="32">
        <v>9.9274448147951375</v>
      </c>
      <c r="H84" s="32">
        <v>8.971375741209787</v>
      </c>
      <c r="I84" s="32">
        <v>8.2936694392319765</v>
      </c>
      <c r="J84" s="32">
        <v>7.778125085986809</v>
      </c>
      <c r="K84" s="32">
        <v>7.3673220232409857</v>
      </c>
      <c r="L84" s="32">
        <v>7.0290476563034261</v>
      </c>
      <c r="M84" s="32">
        <v>6.7435844399377469</v>
      </c>
      <c r="N84" s="32">
        <v>6.4980666751259699</v>
      </c>
      <c r="O84" s="32">
        <v>6.2836782321136511</v>
      </c>
      <c r="P84" s="32">
        <v>6.0941391246107637</v>
      </c>
      <c r="Q84" s="32">
        <v>5.9248328578077079</v>
      </c>
      <c r="R84" s="32">
        <v>5.7722760805592381</v>
      </c>
      <c r="S84" s="32">
        <v>5.6337820278828854</v>
      </c>
      <c r="T84" s="32">
        <v>5.5072390656465906</v>
      </c>
      <c r="U84" s="32">
        <v>5.3909604152168891</v>
      </c>
      <c r="V84" s="32">
        <v>5.2835794386465702</v>
      </c>
      <c r="W84" s="32">
        <v>5.1839749669416912</v>
      </c>
      <c r="X84" s="32">
        <v>5.0912169605704536</v>
      </c>
      <c r="Y84" s="32">
        <v>5.00452624887886</v>
      </c>
      <c r="Z84" s="32">
        <v>4.9232442185558529</v>
      </c>
      <c r="AA84" s="32">
        <v>4.8468096616922756</v>
      </c>
      <c r="AB84" s="32">
        <v>4.77474086101045</v>
      </c>
      <c r="AC84" s="32">
        <v>4.7066215631147639</v>
      </c>
      <c r="AD84" s="32">
        <v>4.6420898772373604</v>
      </c>
      <c r="AE84" s="2" t="s">
        <v>86</v>
      </c>
    </row>
    <row r="85" spans="2:31" x14ac:dyDescent="0.2">
      <c r="C85" s="29"/>
      <c r="D85" s="29" t="s">
        <v>12</v>
      </c>
      <c r="E85" s="32">
        <v>15.614506784720062</v>
      </c>
      <c r="F85" s="32">
        <v>12.450424954480223</v>
      </c>
      <c r="G85" s="32">
        <v>10.927444814795138</v>
      </c>
      <c r="H85" s="32">
        <v>9.971375741209787</v>
      </c>
      <c r="I85" s="32">
        <v>9.2936694392319765</v>
      </c>
      <c r="J85" s="32">
        <v>8.7781250859868081</v>
      </c>
      <c r="K85" s="32">
        <v>8.3673220232409857</v>
      </c>
      <c r="L85" s="32">
        <v>8.0290476563034261</v>
      </c>
      <c r="M85" s="32">
        <v>7.7435844399377469</v>
      </c>
      <c r="N85" s="32">
        <v>7.4980666751259699</v>
      </c>
      <c r="O85" s="32">
        <v>7.2836782321136511</v>
      </c>
      <c r="P85" s="32">
        <v>7.0941391246107637</v>
      </c>
      <c r="Q85" s="32">
        <v>6.9248328578077079</v>
      </c>
      <c r="R85" s="32">
        <v>6.7722760805592381</v>
      </c>
      <c r="S85" s="32">
        <v>6.6337820278828854</v>
      </c>
      <c r="T85" s="32">
        <v>6.5072390656465906</v>
      </c>
      <c r="U85" s="32">
        <v>6.3909604152168891</v>
      </c>
      <c r="V85" s="32">
        <v>6.2835794386465702</v>
      </c>
      <c r="W85" s="32">
        <v>6.1839749669416912</v>
      </c>
      <c r="X85" s="32">
        <v>6.0912169605704536</v>
      </c>
      <c r="Y85" s="32">
        <v>6.00452624887886</v>
      </c>
      <c r="Z85" s="32">
        <v>5.9232442185558529</v>
      </c>
      <c r="AA85" s="32">
        <v>5.8468096616922756</v>
      </c>
      <c r="AB85" s="32">
        <v>5.77474086101045</v>
      </c>
      <c r="AC85" s="32">
        <v>5.7066215631147639</v>
      </c>
      <c r="AD85" s="32">
        <v>5.6420898772373604</v>
      </c>
      <c r="AE85" s="2" t="s">
        <v>86</v>
      </c>
    </row>
    <row r="86" spans="2:31" x14ac:dyDescent="0.2">
      <c r="C86" s="29"/>
      <c r="D86" s="29" t="s">
        <v>13</v>
      </c>
      <c r="E86" s="32">
        <v>13.614506784720062</v>
      </c>
      <c r="F86" s="32">
        <v>10.450424954480223</v>
      </c>
      <c r="G86" s="32">
        <v>8.9274448147951375</v>
      </c>
      <c r="H86" s="32">
        <v>7.971375741209787</v>
      </c>
      <c r="I86" s="32">
        <v>7.2936694392319765</v>
      </c>
      <c r="J86" s="32">
        <v>6.778125085986809</v>
      </c>
      <c r="K86" s="32">
        <v>6.3673220232409857</v>
      </c>
      <c r="L86" s="32">
        <v>6.0290476563034261</v>
      </c>
      <c r="M86" s="32">
        <v>5.7435844399377469</v>
      </c>
      <c r="N86" s="32">
        <v>5.4980666751259699</v>
      </c>
      <c r="O86" s="32">
        <v>5.2836782321136511</v>
      </c>
      <c r="P86" s="32">
        <v>5.0941391246107637</v>
      </c>
      <c r="Q86" s="32">
        <v>4.9248328578077079</v>
      </c>
      <c r="R86" s="32">
        <v>4.7722760805592381</v>
      </c>
      <c r="S86" s="32">
        <v>4.6337820278828854</v>
      </c>
      <c r="T86" s="32">
        <v>4.5072390656465906</v>
      </c>
      <c r="U86" s="32">
        <v>4.3909604152168891</v>
      </c>
      <c r="V86" s="32">
        <v>4.2835794386465702</v>
      </c>
      <c r="W86" s="32">
        <v>4.1839749669416912</v>
      </c>
      <c r="X86" s="32">
        <v>4.0912169605704536</v>
      </c>
      <c r="Y86" s="32">
        <v>4.00452624887886</v>
      </c>
      <c r="Z86" s="32">
        <v>3.9232442185558529</v>
      </c>
      <c r="AA86" s="32">
        <v>3.8468096616922756</v>
      </c>
      <c r="AB86" s="32">
        <v>3.77474086101045</v>
      </c>
      <c r="AC86" s="32">
        <v>3.7066215631147639</v>
      </c>
      <c r="AD86" s="32">
        <v>3.6420898772373604</v>
      </c>
      <c r="AE86" s="2" t="s">
        <v>86</v>
      </c>
    </row>
    <row r="88" spans="2:31" x14ac:dyDescent="0.2">
      <c r="B88" s="19">
        <v>5</v>
      </c>
      <c r="C88" s="19" t="s">
        <v>7</v>
      </c>
      <c r="D88" s="19"/>
      <c r="E88" s="19"/>
      <c r="F88" s="19"/>
      <c r="G88" s="19"/>
      <c r="H88" s="19"/>
      <c r="I88" s="20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90" spans="2:31" x14ac:dyDescent="0.2">
      <c r="E90" s="21"/>
    </row>
    <row r="91" spans="2:31" ht="15" x14ac:dyDescent="0.25">
      <c r="E91" s="110">
        <v>2020</v>
      </c>
      <c r="F91" s="110">
        <f>E91+1</f>
        <v>2021</v>
      </c>
      <c r="G91" s="110">
        <f t="shared" ref="G91" si="64">F91+1</f>
        <v>2022</v>
      </c>
      <c r="H91" s="110">
        <f t="shared" ref="H91" si="65">G91+1</f>
        <v>2023</v>
      </c>
      <c r="I91" s="110">
        <f t="shared" ref="I91" si="66">H91+1</f>
        <v>2024</v>
      </c>
      <c r="J91" s="110">
        <f t="shared" ref="J91" si="67">I91+1</f>
        <v>2025</v>
      </c>
      <c r="K91" s="110">
        <f>J91+1</f>
        <v>2026</v>
      </c>
      <c r="L91" s="110">
        <f t="shared" ref="L91" si="68">K91+1</f>
        <v>2027</v>
      </c>
      <c r="M91" s="110">
        <f t="shared" ref="M91" si="69">L91+1</f>
        <v>2028</v>
      </c>
      <c r="N91" s="110">
        <f t="shared" ref="N91" si="70">M91+1</f>
        <v>2029</v>
      </c>
      <c r="O91" s="110">
        <f>N91+1</f>
        <v>2030</v>
      </c>
      <c r="P91" s="110">
        <f t="shared" ref="P91" si="71">O91+1</f>
        <v>2031</v>
      </c>
      <c r="Q91" s="110">
        <f t="shared" ref="Q91" si="72">P91+1</f>
        <v>2032</v>
      </c>
      <c r="R91" s="110">
        <f t="shared" ref="R91" si="73">Q91+1</f>
        <v>2033</v>
      </c>
      <c r="S91" s="110">
        <f>R91+1</f>
        <v>2034</v>
      </c>
      <c r="T91" s="110">
        <f t="shared" ref="T91" si="74">S91+1</f>
        <v>2035</v>
      </c>
      <c r="U91" s="110">
        <f t="shared" ref="U91" si="75">T91+1</f>
        <v>2036</v>
      </c>
      <c r="V91" s="110">
        <f t="shared" ref="V91" si="76">U91+1</f>
        <v>2037</v>
      </c>
      <c r="W91" s="110">
        <f t="shared" ref="W91" si="77">V91+1</f>
        <v>2038</v>
      </c>
      <c r="X91" s="110">
        <f t="shared" ref="X91" si="78">W91+1</f>
        <v>2039</v>
      </c>
      <c r="Y91" s="110">
        <f t="shared" ref="Y91" si="79">X91+1</f>
        <v>2040</v>
      </c>
      <c r="Z91" s="110">
        <f t="shared" ref="Z91" si="80">Y91+1</f>
        <v>2041</v>
      </c>
      <c r="AA91" s="110">
        <f t="shared" ref="AA91" si="81">Z91+1</f>
        <v>2042</v>
      </c>
      <c r="AB91" s="110">
        <f t="shared" ref="AB91" si="82">AA91+1</f>
        <v>2043</v>
      </c>
      <c r="AC91" s="110">
        <f t="shared" ref="AC91" si="83">AB91+1</f>
        <v>2044</v>
      </c>
      <c r="AD91" s="110">
        <f t="shared" ref="AD91" si="84">AC91+1</f>
        <v>2045</v>
      </c>
    </row>
    <row r="92" spans="2:31" x14ac:dyDescent="0.2">
      <c r="C92" s="29" t="s">
        <v>81</v>
      </c>
      <c r="D92" s="29" t="s">
        <v>82</v>
      </c>
      <c r="E92" s="32">
        <v>0.782258451444656</v>
      </c>
      <c r="F92" s="32">
        <v>0.80414524389748632</v>
      </c>
      <c r="G92" s="32">
        <v>0.82603203635031641</v>
      </c>
      <c r="H92" s="32">
        <v>0.84791882880314651</v>
      </c>
      <c r="I92" s="32">
        <v>0.86980562125597682</v>
      </c>
      <c r="J92" s="32">
        <v>0.89169241370880692</v>
      </c>
      <c r="K92" s="32">
        <v>0.91357920616163701</v>
      </c>
      <c r="L92" s="32">
        <v>0.93546599861446733</v>
      </c>
      <c r="M92" s="32">
        <v>0.95735279106729754</v>
      </c>
      <c r="N92" s="32">
        <v>0.97923958352012774</v>
      </c>
      <c r="O92" s="32">
        <v>1.0011263759729578</v>
      </c>
      <c r="P92" s="32">
        <v>1.0074156841490587</v>
      </c>
      <c r="Q92" s="32">
        <v>1.0137049923251591</v>
      </c>
      <c r="R92" s="32">
        <v>1.0199943005012599</v>
      </c>
      <c r="S92" s="32">
        <v>1.0262836086773603</v>
      </c>
      <c r="T92" s="32">
        <v>1.0325729168534612</v>
      </c>
      <c r="U92" s="32">
        <v>1.0363465017591214</v>
      </c>
      <c r="V92" s="32">
        <v>1.0401200866647817</v>
      </c>
      <c r="W92" s="32">
        <v>1.0438936715704421</v>
      </c>
      <c r="X92" s="32">
        <v>1.0476672564761025</v>
      </c>
      <c r="Y92" s="32">
        <v>1.0514408413817629</v>
      </c>
      <c r="Z92" s="32">
        <v>1.0539565646522031</v>
      </c>
      <c r="AA92" s="32">
        <v>1.0564722879226436</v>
      </c>
      <c r="AB92" s="32">
        <v>1.0589880111930838</v>
      </c>
      <c r="AC92" s="32">
        <v>1.0615037344635241</v>
      </c>
      <c r="AD92" s="32">
        <v>1.0640194577339641</v>
      </c>
      <c r="AE92" s="2" t="s">
        <v>85</v>
      </c>
    </row>
    <row r="93" spans="2:31" x14ac:dyDescent="0.2">
      <c r="C93" s="29"/>
      <c r="D93" s="29" t="s">
        <v>83</v>
      </c>
      <c r="E93" s="32">
        <v>0.14591697189238623</v>
      </c>
      <c r="F93" s="32">
        <v>0.1499995797226451</v>
      </c>
      <c r="G93" s="32">
        <v>0.15408218755290393</v>
      </c>
      <c r="H93" s="32">
        <v>0.15816479538316278</v>
      </c>
      <c r="I93" s="32">
        <v>0.16224740321342163</v>
      </c>
      <c r="J93" s="32">
        <v>0.16633001104368048</v>
      </c>
      <c r="K93" s="32">
        <v>0.1704126188739393</v>
      </c>
      <c r="L93" s="32">
        <v>0.17449522670419818</v>
      </c>
      <c r="M93" s="32">
        <v>0.17857783453445703</v>
      </c>
      <c r="N93" s="32">
        <v>0.18266044236471587</v>
      </c>
      <c r="O93" s="32">
        <v>0.1867430501949747</v>
      </c>
      <c r="P93" s="32">
        <v>0.18791621336458936</v>
      </c>
      <c r="Q93" s="32">
        <v>0.18908937653420393</v>
      </c>
      <c r="R93" s="32">
        <v>0.1902625397038186</v>
      </c>
      <c r="S93" s="32">
        <v>0.19143570287343314</v>
      </c>
      <c r="T93" s="32">
        <v>0.19260886604304781</v>
      </c>
      <c r="U93" s="32">
        <v>0.19331276394481653</v>
      </c>
      <c r="V93" s="32">
        <v>0.19401666184658531</v>
      </c>
      <c r="W93" s="32">
        <v>0.19472055974835406</v>
      </c>
      <c r="X93" s="32">
        <v>0.19542445765012284</v>
      </c>
      <c r="Y93" s="32">
        <v>0.19612835555189159</v>
      </c>
      <c r="Z93" s="32">
        <v>0.19659762081973745</v>
      </c>
      <c r="AA93" s="32">
        <v>0.19706688608758333</v>
      </c>
      <c r="AB93" s="32">
        <v>0.19753615135542918</v>
      </c>
      <c r="AC93" s="32">
        <v>0.198005416623275</v>
      </c>
      <c r="AD93" s="32">
        <v>0.19847468189112083</v>
      </c>
      <c r="AE93" s="2" t="s">
        <v>85</v>
      </c>
    </row>
    <row r="94" spans="2:31" x14ac:dyDescent="0.2">
      <c r="C94" s="29"/>
      <c r="D94" s="29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2:31" x14ac:dyDescent="0.2">
      <c r="C95" s="29" t="s">
        <v>117</v>
      </c>
      <c r="D95" s="29" t="s">
        <v>82</v>
      </c>
      <c r="E95" s="32">
        <v>3.1994185863912001</v>
      </c>
      <c r="F95" s="32">
        <v>3.2270253336505084</v>
      </c>
      <c r="G95" s="32">
        <v>3.2546320809098161</v>
      </c>
      <c r="H95" s="32">
        <v>3.2822388281691244</v>
      </c>
      <c r="I95" s="32">
        <v>3.3098455754284322</v>
      </c>
      <c r="J95" s="32">
        <v>3.3374523226877399</v>
      </c>
      <c r="K95" s="32">
        <v>3.3650590699470482</v>
      </c>
      <c r="L95" s="32">
        <v>3.3926658172063564</v>
      </c>
      <c r="M95" s="32">
        <v>3.4202725644656642</v>
      </c>
      <c r="N95" s="32">
        <v>3.4478793117249724</v>
      </c>
      <c r="O95" s="32">
        <v>3.4754860589842802</v>
      </c>
      <c r="P95" s="32">
        <v>3.4789369023916938</v>
      </c>
      <c r="Q95" s="32">
        <v>3.482387745799107</v>
      </c>
      <c r="R95" s="32">
        <v>3.4858385892065207</v>
      </c>
      <c r="S95" s="32">
        <v>3.4892894326139343</v>
      </c>
      <c r="T95" s="32">
        <v>3.4927402760213475</v>
      </c>
      <c r="U95" s="32">
        <v>3.4961911194287612</v>
      </c>
      <c r="V95" s="32">
        <v>3.4996419628361748</v>
      </c>
      <c r="W95" s="32">
        <v>3.503092806243588</v>
      </c>
      <c r="X95" s="32">
        <v>3.5065436496510016</v>
      </c>
      <c r="Y95" s="32">
        <v>3.5099944930584153</v>
      </c>
      <c r="Z95" s="32">
        <v>3.5134453364658285</v>
      </c>
      <c r="AA95" s="32">
        <v>3.5168961798732421</v>
      </c>
      <c r="AB95" s="32">
        <v>3.5203470232806557</v>
      </c>
      <c r="AC95" s="32">
        <v>3.5237978666880689</v>
      </c>
      <c r="AD95" s="32">
        <v>3.5272487100954826</v>
      </c>
      <c r="AE95" s="2" t="s">
        <v>86</v>
      </c>
    </row>
    <row r="96" spans="2:31" x14ac:dyDescent="0.2">
      <c r="C96" s="29"/>
      <c r="D96" s="29" t="s">
        <v>83</v>
      </c>
      <c r="E96" s="32">
        <v>7.7659320363201514E-2</v>
      </c>
      <c r="F96" s="32">
        <v>7.8329417498573486E-2</v>
      </c>
      <c r="G96" s="32">
        <v>7.8999514633945431E-2</v>
      </c>
      <c r="H96" s="32">
        <v>7.9669611769317389E-2</v>
      </c>
      <c r="I96" s="32">
        <v>8.0339708904689347E-2</v>
      </c>
      <c r="J96" s="32">
        <v>8.1009806040061291E-2</v>
      </c>
      <c r="K96" s="32">
        <v>8.1679903175433249E-2</v>
      </c>
      <c r="L96" s="32">
        <v>8.2350000310805221E-2</v>
      </c>
      <c r="M96" s="32">
        <v>8.3020097446177166E-2</v>
      </c>
      <c r="N96" s="32">
        <v>8.3690194581549124E-2</v>
      </c>
      <c r="O96" s="32">
        <v>8.4360291716921082E-2</v>
      </c>
      <c r="P96" s="32">
        <v>8.4444053858842572E-2</v>
      </c>
      <c r="Q96" s="32">
        <v>8.4527816000764061E-2</v>
      </c>
      <c r="R96" s="32">
        <v>8.4611578142685565E-2</v>
      </c>
      <c r="S96" s="32">
        <v>8.4695340284607054E-2</v>
      </c>
      <c r="T96" s="32">
        <v>8.4779102426528544E-2</v>
      </c>
      <c r="U96" s="32">
        <v>8.4862864568450047E-2</v>
      </c>
      <c r="V96" s="32">
        <v>8.4946626710371537E-2</v>
      </c>
      <c r="W96" s="32">
        <v>8.5030388852293026E-2</v>
      </c>
      <c r="X96" s="32">
        <v>8.511415099421453E-2</v>
      </c>
      <c r="Y96" s="32">
        <v>8.5197913136136019E-2</v>
      </c>
      <c r="Z96" s="32">
        <v>8.5281675278057509E-2</v>
      </c>
      <c r="AA96" s="32">
        <v>8.5365437419979012E-2</v>
      </c>
      <c r="AB96" s="32">
        <v>8.5449199561900502E-2</v>
      </c>
      <c r="AC96" s="32">
        <v>8.5532961703821991E-2</v>
      </c>
      <c r="AD96" s="32">
        <v>8.5616723845743495E-2</v>
      </c>
      <c r="AE96" s="2" t="s">
        <v>86</v>
      </c>
    </row>
    <row r="97" spans="2:31" x14ac:dyDescent="0.2">
      <c r="C97" s="29"/>
      <c r="D97" s="29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2:31" x14ac:dyDescent="0.2">
      <c r="C98" s="29" t="s">
        <v>116</v>
      </c>
      <c r="D98" s="29" t="s">
        <v>82</v>
      </c>
      <c r="E98" s="32">
        <v>1.5533719762810585</v>
      </c>
      <c r="F98" s="32">
        <v>1.5752587687338888</v>
      </c>
      <c r="G98" s="32">
        <v>1.5971455611867191</v>
      </c>
      <c r="H98" s="32">
        <v>1.619032353639549</v>
      </c>
      <c r="I98" s="32">
        <v>1.6409191460923793</v>
      </c>
      <c r="J98" s="32">
        <v>1.6628059385452096</v>
      </c>
      <c r="K98" s="32">
        <v>1.6846927309980395</v>
      </c>
      <c r="L98" s="32">
        <v>1.7065795234508698</v>
      </c>
      <c r="M98" s="32">
        <v>1.7284663159037001</v>
      </c>
      <c r="N98" s="32">
        <v>1.7503531083565305</v>
      </c>
      <c r="O98" s="32">
        <v>1.7722399008093603</v>
      </c>
      <c r="P98" s="32">
        <v>1.7785292089854612</v>
      </c>
      <c r="Q98" s="32">
        <v>1.7848185171615616</v>
      </c>
      <c r="R98" s="32">
        <v>1.7911078253376624</v>
      </c>
      <c r="S98" s="32">
        <v>1.7973971335137628</v>
      </c>
      <c r="T98" s="32">
        <v>1.8036864416898637</v>
      </c>
      <c r="U98" s="32">
        <v>1.8074600265955238</v>
      </c>
      <c r="V98" s="32">
        <v>1.8112336115011844</v>
      </c>
      <c r="W98" s="32">
        <v>1.8150071964068446</v>
      </c>
      <c r="X98" s="32">
        <v>1.8187807813125052</v>
      </c>
      <c r="Y98" s="32">
        <v>1.8225543662181654</v>
      </c>
      <c r="Z98" s="32">
        <v>1.8250700894886056</v>
      </c>
      <c r="AA98" s="32">
        <v>1.8275858127590463</v>
      </c>
      <c r="AB98" s="32">
        <v>1.8301015360294866</v>
      </c>
      <c r="AC98" s="32">
        <v>1.8326172592999268</v>
      </c>
      <c r="AD98" s="32">
        <v>1.8351329825703666</v>
      </c>
      <c r="AE98" s="2" t="s">
        <v>86</v>
      </c>
    </row>
    <row r="99" spans="2:31" x14ac:dyDescent="0.2">
      <c r="C99" s="29"/>
      <c r="D99" s="29" t="s">
        <v>83</v>
      </c>
      <c r="E99" s="32">
        <v>0.22046081889922631</v>
      </c>
      <c r="F99" s="32">
        <v>0.2235670807997277</v>
      </c>
      <c r="G99" s="32">
        <v>0.22667334270022907</v>
      </c>
      <c r="H99" s="32">
        <v>0.22977960460073038</v>
      </c>
      <c r="I99" s="32">
        <v>0.23288586650123175</v>
      </c>
      <c r="J99" s="32">
        <v>0.23599212840173311</v>
      </c>
      <c r="K99" s="32">
        <v>0.23909839030223443</v>
      </c>
      <c r="L99" s="32">
        <v>0.24220465220273582</v>
      </c>
      <c r="M99" s="32">
        <v>0.24531091410323719</v>
      </c>
      <c r="N99" s="32">
        <v>0.24841717600373855</v>
      </c>
      <c r="O99" s="32">
        <v>0.25152343790423987</v>
      </c>
      <c r="P99" s="32">
        <v>0.25241604189863687</v>
      </c>
      <c r="Q99" s="32">
        <v>0.25330864589303376</v>
      </c>
      <c r="R99" s="32">
        <v>0.25420124988743076</v>
      </c>
      <c r="S99" s="32">
        <v>0.25509385388182765</v>
      </c>
      <c r="T99" s="32">
        <v>0.25598645787622459</v>
      </c>
      <c r="U99" s="32">
        <v>0.25652202027286275</v>
      </c>
      <c r="V99" s="32">
        <v>0.25705758266950096</v>
      </c>
      <c r="W99" s="32">
        <v>0.25759314506613906</v>
      </c>
      <c r="X99" s="32">
        <v>0.25812870746277727</v>
      </c>
      <c r="Y99" s="32">
        <v>0.25866426985941543</v>
      </c>
      <c r="Z99" s="32">
        <v>0.25902131145717416</v>
      </c>
      <c r="AA99" s="32">
        <v>0.25937835305493301</v>
      </c>
      <c r="AB99" s="32">
        <v>0.2597353946526918</v>
      </c>
      <c r="AC99" s="32">
        <v>0.26009243625045059</v>
      </c>
      <c r="AD99" s="32">
        <v>0.26044947784820927</v>
      </c>
      <c r="AE99" s="2" t="s">
        <v>86</v>
      </c>
    </row>
    <row r="100" spans="2:31" x14ac:dyDescent="0.2">
      <c r="C100" s="29"/>
      <c r="D100" s="29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2:31" x14ac:dyDescent="0.2">
      <c r="C101" s="29" t="s">
        <v>84</v>
      </c>
      <c r="D101" s="29" t="s">
        <v>82</v>
      </c>
      <c r="E101" s="32">
        <v>9.6799999999999997E-2</v>
      </c>
      <c r="F101" s="32">
        <v>9.6799999999999997E-2</v>
      </c>
      <c r="G101" s="32">
        <v>9.6799999999999997E-2</v>
      </c>
      <c r="H101" s="32">
        <v>9.6799999999999997E-2</v>
      </c>
      <c r="I101" s="32">
        <v>9.6799999999999997E-2</v>
      </c>
      <c r="J101" s="32">
        <v>9.6799999999999997E-2</v>
      </c>
      <c r="K101" s="32">
        <v>9.6799999999999997E-2</v>
      </c>
      <c r="L101" s="32">
        <v>9.6799999999999997E-2</v>
      </c>
      <c r="M101" s="32">
        <v>9.6799999999999997E-2</v>
      </c>
      <c r="N101" s="32">
        <v>9.6799999999999997E-2</v>
      </c>
      <c r="O101" s="32">
        <v>9.6799999999999997E-2</v>
      </c>
      <c r="P101" s="32">
        <v>9.6799999999999997E-2</v>
      </c>
      <c r="Q101" s="32">
        <v>9.6799999999999997E-2</v>
      </c>
      <c r="R101" s="32">
        <v>9.6799999999999997E-2</v>
      </c>
      <c r="S101" s="32">
        <v>9.6799999999999997E-2</v>
      </c>
      <c r="T101" s="32">
        <v>9.6799999999999997E-2</v>
      </c>
      <c r="U101" s="32">
        <v>9.6799999999999997E-2</v>
      </c>
      <c r="V101" s="32">
        <v>9.6799999999999997E-2</v>
      </c>
      <c r="W101" s="32">
        <v>9.6799999999999997E-2</v>
      </c>
      <c r="X101" s="32">
        <v>9.6799999999999997E-2</v>
      </c>
      <c r="Y101" s="32">
        <v>9.6799999999999997E-2</v>
      </c>
      <c r="Z101" s="32">
        <v>9.6799999999999997E-2</v>
      </c>
      <c r="AA101" s="32">
        <v>9.6799999999999997E-2</v>
      </c>
      <c r="AB101" s="32">
        <v>9.6799999999999997E-2</v>
      </c>
      <c r="AC101" s="32">
        <v>9.6799999999999997E-2</v>
      </c>
      <c r="AD101" s="32">
        <v>9.6799999999999997E-2</v>
      </c>
      <c r="AE101" s="2" t="s">
        <v>16</v>
      </c>
    </row>
    <row r="102" spans="2:31" x14ac:dyDescent="0.2">
      <c r="C102" s="29"/>
      <c r="D102" s="29" t="s">
        <v>83</v>
      </c>
      <c r="E102" s="32">
        <v>3.6341487362293117E-3</v>
      </c>
      <c r="F102" s="32">
        <v>3.6341487362293117E-3</v>
      </c>
      <c r="G102" s="32">
        <v>3.6341487362293117E-3</v>
      </c>
      <c r="H102" s="32">
        <v>3.6341487362293117E-3</v>
      </c>
      <c r="I102" s="32">
        <v>3.6341487362293117E-3</v>
      </c>
      <c r="J102" s="32">
        <v>3.6341487362293117E-3</v>
      </c>
      <c r="K102" s="32">
        <v>3.6341487362293117E-3</v>
      </c>
      <c r="L102" s="32">
        <v>3.6341487362293117E-3</v>
      </c>
      <c r="M102" s="32">
        <v>3.6341487362293117E-3</v>
      </c>
      <c r="N102" s="32">
        <v>3.6341487362293117E-3</v>
      </c>
      <c r="O102" s="32">
        <v>3.6341487362293117E-3</v>
      </c>
      <c r="P102" s="32">
        <v>3.6341487362293117E-3</v>
      </c>
      <c r="Q102" s="32">
        <v>3.6341487362293117E-3</v>
      </c>
      <c r="R102" s="32">
        <v>3.6341487362293117E-3</v>
      </c>
      <c r="S102" s="32">
        <v>3.6341487362293117E-3</v>
      </c>
      <c r="T102" s="32">
        <v>3.6341487362293117E-3</v>
      </c>
      <c r="U102" s="32">
        <v>3.6341487362293117E-3</v>
      </c>
      <c r="V102" s="32">
        <v>3.6341487362293117E-3</v>
      </c>
      <c r="W102" s="32">
        <v>3.6341487362293117E-3</v>
      </c>
      <c r="X102" s="32">
        <v>3.6341487362293117E-3</v>
      </c>
      <c r="Y102" s="32">
        <v>3.6341487362293117E-3</v>
      </c>
      <c r="Z102" s="32">
        <v>3.6341487362293117E-3</v>
      </c>
      <c r="AA102" s="32">
        <v>3.6341487362293117E-3</v>
      </c>
      <c r="AB102" s="32">
        <v>3.6341487362293117E-3</v>
      </c>
      <c r="AC102" s="32">
        <v>3.6341487362293117E-3</v>
      </c>
      <c r="AD102" s="32">
        <v>3.6341487362293117E-3</v>
      </c>
      <c r="AE102" s="2" t="s">
        <v>16</v>
      </c>
    </row>
    <row r="103" spans="2:31" x14ac:dyDescent="0.2">
      <c r="C103" s="29"/>
      <c r="D103" s="29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2:31" x14ac:dyDescent="0.2">
      <c r="C104" s="29" t="s">
        <v>152</v>
      </c>
      <c r="D104" s="29" t="s">
        <v>154</v>
      </c>
      <c r="E104" s="32">
        <v>10.19</v>
      </c>
      <c r="F104" s="32">
        <v>8.5687344714353522</v>
      </c>
      <c r="G104" s="32">
        <v>7.7427256367897268</v>
      </c>
      <c r="H104" s="32">
        <v>7.2054181002909194</v>
      </c>
      <c r="I104" s="32">
        <v>6.8144637077097396</v>
      </c>
      <c r="J104" s="32">
        <v>6.510830232269516</v>
      </c>
      <c r="K104" s="32">
        <v>6.2646912785733839</v>
      </c>
      <c r="L104" s="32">
        <v>6.0590102509388633</v>
      </c>
      <c r="M104" s="32">
        <v>5.8831992430422861</v>
      </c>
      <c r="N104" s="32">
        <v>5.7302581036896569</v>
      </c>
      <c r="O104" s="32">
        <v>5.5953339602485856</v>
      </c>
      <c r="P104" s="32">
        <v>5.4749338026409458</v>
      </c>
      <c r="Q104" s="32">
        <v>5.3664655521703715</v>
      </c>
      <c r="R104" s="32">
        <v>5.2679564388235676</v>
      </c>
      <c r="S104" s="32">
        <v>5.1778727036955239</v>
      </c>
      <c r="T104" s="32">
        <v>5.0949999999999998</v>
      </c>
      <c r="U104" s="32">
        <v>5.0183616265505595</v>
      </c>
      <c r="V104" s="32">
        <v>4.9471611536976257</v>
      </c>
      <c r="W104" s="32">
        <v>4.8807412432700259</v>
      </c>
      <c r="X104" s="32">
        <v>4.8185534978711804</v>
      </c>
      <c r="Y104" s="32">
        <v>4.7601359930503584</v>
      </c>
      <c r="Z104" s="32">
        <v>4.7050962693204053</v>
      </c>
      <c r="AA104" s="32">
        <v>4.6530982742116915</v>
      </c>
      <c r="AB104" s="32">
        <v>4.6038522083921585</v>
      </c>
      <c r="AC104" s="32">
        <v>4.5571065381445708</v>
      </c>
      <c r="AD104" s="32">
        <v>4.5126416454026117</v>
      </c>
      <c r="AE104" s="2" t="s">
        <v>86</v>
      </c>
    </row>
    <row r="105" spans="2:31" x14ac:dyDescent="0.2">
      <c r="C105" s="29"/>
      <c r="D105" s="29" t="s">
        <v>12</v>
      </c>
      <c r="E105" s="32">
        <v>11.19</v>
      </c>
      <c r="F105" s="32">
        <v>9.5687344714353522</v>
      </c>
      <c r="G105" s="32">
        <v>8.7427256367897268</v>
      </c>
      <c r="H105" s="32">
        <v>8.2054181002909203</v>
      </c>
      <c r="I105" s="32">
        <v>7.8144637077097396</v>
      </c>
      <c r="J105" s="32">
        <v>7.510830232269516</v>
      </c>
      <c r="K105" s="32">
        <v>7.2646912785733839</v>
      </c>
      <c r="L105" s="32">
        <v>7.0590102509388633</v>
      </c>
      <c r="M105" s="32">
        <v>6.8831992430422861</v>
      </c>
      <c r="N105" s="32">
        <v>6.7302581036896569</v>
      </c>
      <c r="O105" s="32">
        <v>6.5953339602485856</v>
      </c>
      <c r="P105" s="32">
        <v>6.4749338026409458</v>
      </c>
      <c r="Q105" s="32">
        <v>6.3664655521703715</v>
      </c>
      <c r="R105" s="32">
        <v>6.2679564388235676</v>
      </c>
      <c r="S105" s="32">
        <v>6.1778727036955239</v>
      </c>
      <c r="T105" s="32">
        <v>6.0949999999999998</v>
      </c>
      <c r="U105" s="32">
        <v>6.0183616265505595</v>
      </c>
      <c r="V105" s="32">
        <v>5.9471611536976257</v>
      </c>
      <c r="W105" s="32">
        <v>5.8807412432700259</v>
      </c>
      <c r="X105" s="32">
        <v>5.8185534978711804</v>
      </c>
      <c r="Y105" s="32">
        <v>5.7601359930503584</v>
      </c>
      <c r="Z105" s="32">
        <v>5.7050962693204053</v>
      </c>
      <c r="AA105" s="32">
        <v>5.6530982742116915</v>
      </c>
      <c r="AB105" s="32">
        <v>5.6038522083921585</v>
      </c>
      <c r="AC105" s="32">
        <v>5.5571065381445708</v>
      </c>
      <c r="AD105" s="32">
        <v>5.5126416454026117</v>
      </c>
      <c r="AE105" s="2" t="s">
        <v>86</v>
      </c>
    </row>
    <row r="106" spans="2:31" x14ac:dyDescent="0.2">
      <c r="C106" s="29"/>
      <c r="D106" s="29" t="s">
        <v>13</v>
      </c>
      <c r="E106" s="32">
        <v>9.19</v>
      </c>
      <c r="F106" s="32">
        <v>7.5687344714353522</v>
      </c>
      <c r="G106" s="32">
        <v>6.7427256367897268</v>
      </c>
      <c r="H106" s="32">
        <v>6.2054181002909194</v>
      </c>
      <c r="I106" s="32">
        <v>5.8144637077097396</v>
      </c>
      <c r="J106" s="32">
        <v>5.510830232269516</v>
      </c>
      <c r="K106" s="32">
        <v>5.2646912785733839</v>
      </c>
      <c r="L106" s="32">
        <v>5.0590102509388633</v>
      </c>
      <c r="M106" s="32">
        <v>4.8831992430422861</v>
      </c>
      <c r="N106" s="32">
        <v>4.7302581036896569</v>
      </c>
      <c r="O106" s="32">
        <v>4.5953339602485856</v>
      </c>
      <c r="P106" s="32">
        <v>4.4749338026409458</v>
      </c>
      <c r="Q106" s="32">
        <v>4.3664655521703715</v>
      </c>
      <c r="R106" s="32">
        <v>4.2679564388235676</v>
      </c>
      <c r="S106" s="32">
        <v>4.1778727036955239</v>
      </c>
      <c r="T106" s="32">
        <v>4.0949999999999998</v>
      </c>
      <c r="U106" s="32">
        <v>4.0183616265505595</v>
      </c>
      <c r="V106" s="32">
        <v>3.9471611536976257</v>
      </c>
      <c r="W106" s="32">
        <v>3.8807412432700259</v>
      </c>
      <c r="X106" s="32">
        <v>3.8185534978711804</v>
      </c>
      <c r="Y106" s="32">
        <v>3.7601359930503584</v>
      </c>
      <c r="Z106" s="32">
        <v>3.7050962693204053</v>
      </c>
      <c r="AA106" s="32">
        <v>3.6530982742116915</v>
      </c>
      <c r="AB106" s="32">
        <v>3.6038522083921585</v>
      </c>
      <c r="AC106" s="32">
        <v>3.5571065381445708</v>
      </c>
      <c r="AD106" s="32">
        <v>3.5126416454026117</v>
      </c>
      <c r="AE106" s="2" t="s">
        <v>86</v>
      </c>
    </row>
    <row r="108" spans="2:31" x14ac:dyDescent="0.2">
      <c r="B108" s="19">
        <v>6</v>
      </c>
      <c r="C108" s="19" t="s">
        <v>9</v>
      </c>
      <c r="D108" s="19"/>
      <c r="E108" s="19"/>
      <c r="F108" s="19"/>
      <c r="G108" s="19"/>
      <c r="H108" s="19"/>
      <c r="I108" s="20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10" spans="2:31" x14ac:dyDescent="0.2">
      <c r="E110" s="21"/>
    </row>
    <row r="111" spans="2:31" ht="15" x14ac:dyDescent="0.25">
      <c r="E111" s="110">
        <v>2020</v>
      </c>
      <c r="F111" s="110">
        <f>E111+1</f>
        <v>2021</v>
      </c>
      <c r="G111" s="110">
        <f t="shared" ref="G111" si="85">F111+1</f>
        <v>2022</v>
      </c>
      <c r="H111" s="110">
        <f t="shared" ref="H111" si="86">G111+1</f>
        <v>2023</v>
      </c>
      <c r="I111" s="110">
        <f t="shared" ref="I111" si="87">H111+1</f>
        <v>2024</v>
      </c>
      <c r="J111" s="110">
        <f t="shared" ref="J111" si="88">I111+1</f>
        <v>2025</v>
      </c>
      <c r="K111" s="110">
        <f>J111+1</f>
        <v>2026</v>
      </c>
      <c r="L111" s="110">
        <f t="shared" ref="L111" si="89">K111+1</f>
        <v>2027</v>
      </c>
      <c r="M111" s="110">
        <f t="shared" ref="M111" si="90">L111+1</f>
        <v>2028</v>
      </c>
      <c r="N111" s="110">
        <f t="shared" ref="N111" si="91">M111+1</f>
        <v>2029</v>
      </c>
      <c r="O111" s="110">
        <f>N111+1</f>
        <v>2030</v>
      </c>
      <c r="P111" s="110">
        <f t="shared" ref="P111" si="92">O111+1</f>
        <v>2031</v>
      </c>
      <c r="Q111" s="110">
        <f t="shared" ref="Q111" si="93">P111+1</f>
        <v>2032</v>
      </c>
      <c r="R111" s="110">
        <f t="shared" ref="R111" si="94">Q111+1</f>
        <v>2033</v>
      </c>
      <c r="S111" s="110">
        <f>R111+1</f>
        <v>2034</v>
      </c>
      <c r="T111" s="110">
        <f t="shared" ref="T111" si="95">S111+1</f>
        <v>2035</v>
      </c>
      <c r="U111" s="110">
        <f t="shared" ref="U111" si="96">T111+1</f>
        <v>2036</v>
      </c>
      <c r="V111" s="110">
        <f t="shared" ref="V111" si="97">U111+1</f>
        <v>2037</v>
      </c>
      <c r="W111" s="110">
        <f t="shared" ref="W111" si="98">V111+1</f>
        <v>2038</v>
      </c>
      <c r="X111" s="110">
        <f t="shared" ref="X111" si="99">W111+1</f>
        <v>2039</v>
      </c>
      <c r="Y111" s="110">
        <f t="shared" ref="Y111" si="100">X111+1</f>
        <v>2040</v>
      </c>
      <c r="Z111" s="110">
        <f t="shared" ref="Z111" si="101">Y111+1</f>
        <v>2041</v>
      </c>
      <c r="AA111" s="110">
        <f t="shared" ref="AA111" si="102">Z111+1</f>
        <v>2042</v>
      </c>
      <c r="AB111" s="110">
        <f t="shared" ref="AB111" si="103">AA111+1</f>
        <v>2043</v>
      </c>
      <c r="AC111" s="110">
        <f t="shared" ref="AC111" si="104">AB111+1</f>
        <v>2044</v>
      </c>
      <c r="AD111" s="110">
        <f t="shared" ref="AD111" si="105">AC111+1</f>
        <v>2045</v>
      </c>
    </row>
    <row r="112" spans="2:31" x14ac:dyDescent="0.2">
      <c r="C112" s="29" t="s">
        <v>81</v>
      </c>
      <c r="D112" s="29" t="s">
        <v>82</v>
      </c>
      <c r="E112" s="32">
        <v>1.1100562706392325</v>
      </c>
      <c r="F112" s="32">
        <v>1.1319430630920628</v>
      </c>
      <c r="G112" s="32">
        <v>1.1538298555448929</v>
      </c>
      <c r="H112" s="32">
        <v>1.175716647997723</v>
      </c>
      <c r="I112" s="32">
        <v>1.1976034404505533</v>
      </c>
      <c r="J112" s="32">
        <v>1.2194902329033834</v>
      </c>
      <c r="K112" s="32">
        <v>1.2413770253562135</v>
      </c>
      <c r="L112" s="32">
        <v>1.2632638178090438</v>
      </c>
      <c r="M112" s="32">
        <v>1.2851506102618742</v>
      </c>
      <c r="N112" s="32">
        <v>1.3070374027147043</v>
      </c>
      <c r="O112" s="32">
        <v>1.3289241951675344</v>
      </c>
      <c r="P112" s="32">
        <v>1.3352135033436352</v>
      </c>
      <c r="Q112" s="32">
        <v>1.3415028115197356</v>
      </c>
      <c r="R112" s="32">
        <v>1.3477921196958365</v>
      </c>
      <c r="S112" s="32">
        <v>1.3540814278719369</v>
      </c>
      <c r="T112" s="32">
        <v>1.3603707360480377</v>
      </c>
      <c r="U112" s="32">
        <v>1.3641443209536979</v>
      </c>
      <c r="V112" s="32">
        <v>1.3679179058593582</v>
      </c>
      <c r="W112" s="32">
        <v>1.3716914907650186</v>
      </c>
      <c r="X112" s="32">
        <v>1.375465075670679</v>
      </c>
      <c r="Y112" s="32">
        <v>1.3792386605763394</v>
      </c>
      <c r="Z112" s="32">
        <v>1.3817543838467796</v>
      </c>
      <c r="AA112" s="32">
        <v>1.3842701071172201</v>
      </c>
      <c r="AB112" s="32">
        <v>1.3867858303876603</v>
      </c>
      <c r="AC112" s="32">
        <v>1.3893015536581006</v>
      </c>
      <c r="AD112" s="32">
        <v>1.3918172769285406</v>
      </c>
      <c r="AE112" s="2" t="s">
        <v>85</v>
      </c>
    </row>
    <row r="113" spans="3:31" x14ac:dyDescent="0.2">
      <c r="C113" s="29"/>
      <c r="D113" s="29" t="s">
        <v>83</v>
      </c>
      <c r="E113" s="32">
        <v>0.13174194057515318</v>
      </c>
      <c r="F113" s="32">
        <v>0.13433947422003864</v>
      </c>
      <c r="G113" s="32">
        <v>0.13693700786492408</v>
      </c>
      <c r="H113" s="32">
        <v>0.13953454150980951</v>
      </c>
      <c r="I113" s="32">
        <v>0.14213207515469495</v>
      </c>
      <c r="J113" s="32">
        <v>0.14472960879958038</v>
      </c>
      <c r="K113" s="32">
        <v>0.14732714244446582</v>
      </c>
      <c r="L113" s="32">
        <v>0.14992467608935128</v>
      </c>
      <c r="M113" s="32">
        <v>0.15252220973423672</v>
      </c>
      <c r="N113" s="32">
        <v>0.15511974337912215</v>
      </c>
      <c r="O113" s="32">
        <v>0.15771727702400759</v>
      </c>
      <c r="P113" s="32">
        <v>0.15846369473805516</v>
      </c>
      <c r="Q113" s="32">
        <v>0.15921011245210268</v>
      </c>
      <c r="R113" s="32">
        <v>0.15995653016615025</v>
      </c>
      <c r="S113" s="32">
        <v>0.16070294788019776</v>
      </c>
      <c r="T113" s="32">
        <v>0.16144936559424533</v>
      </c>
      <c r="U113" s="32">
        <v>0.16189721622267383</v>
      </c>
      <c r="V113" s="32">
        <v>0.16234506685110234</v>
      </c>
      <c r="W113" s="32">
        <v>0.16279291747953087</v>
      </c>
      <c r="X113" s="32">
        <v>0.1632407681079594</v>
      </c>
      <c r="Y113" s="32">
        <v>0.16368861873638793</v>
      </c>
      <c r="Z113" s="32">
        <v>0.16398718582200694</v>
      </c>
      <c r="AA113" s="32">
        <v>0.16428575290762598</v>
      </c>
      <c r="AB113" s="32">
        <v>0.16458431999324499</v>
      </c>
      <c r="AC113" s="32">
        <v>0.164882887078864</v>
      </c>
      <c r="AD113" s="32">
        <v>0.16518145416448299</v>
      </c>
      <c r="AE113" s="2" t="s">
        <v>85</v>
      </c>
    </row>
    <row r="114" spans="3:31" x14ac:dyDescent="0.2">
      <c r="C114" s="29"/>
      <c r="D114" s="29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3:31" x14ac:dyDescent="0.2">
      <c r="C115" s="29" t="s">
        <v>117</v>
      </c>
      <c r="D115" s="29" t="s">
        <v>82</v>
      </c>
      <c r="E115" s="32">
        <v>1.7042291372825586</v>
      </c>
      <c r="F115" s="32">
        <v>1.7387375713566937</v>
      </c>
      <c r="G115" s="32">
        <v>1.7732460054308286</v>
      </c>
      <c r="H115" s="32">
        <v>1.8077544395049636</v>
      </c>
      <c r="I115" s="32">
        <v>1.8422628735790987</v>
      </c>
      <c r="J115" s="32">
        <v>1.8767713076532335</v>
      </c>
      <c r="K115" s="32">
        <v>1.9112797417273688</v>
      </c>
      <c r="L115" s="32">
        <v>1.9457881758015039</v>
      </c>
      <c r="M115" s="32">
        <v>1.9802966098756389</v>
      </c>
      <c r="N115" s="32">
        <v>2.014805043949774</v>
      </c>
      <c r="O115" s="32">
        <v>2.0493134780239086</v>
      </c>
      <c r="P115" s="32">
        <v>2.0510388997276157</v>
      </c>
      <c r="Q115" s="32">
        <v>2.0527643214313223</v>
      </c>
      <c r="R115" s="32">
        <v>2.0544897431350289</v>
      </c>
      <c r="S115" s="32">
        <v>2.0562151648387355</v>
      </c>
      <c r="T115" s="32">
        <v>2.0579405865424425</v>
      </c>
      <c r="U115" s="32">
        <v>2.0613914299498561</v>
      </c>
      <c r="V115" s="32">
        <v>2.0648422733572698</v>
      </c>
      <c r="W115" s="32">
        <v>2.068293116764683</v>
      </c>
      <c r="X115" s="32">
        <v>2.0717439601720966</v>
      </c>
      <c r="Y115" s="32">
        <v>2.0751948035795098</v>
      </c>
      <c r="Z115" s="32">
        <v>2.0769202252832168</v>
      </c>
      <c r="AA115" s="32">
        <v>2.0786456469869234</v>
      </c>
      <c r="AB115" s="32">
        <v>2.08037106869063</v>
      </c>
      <c r="AC115" s="32">
        <v>2.0820964903943366</v>
      </c>
      <c r="AD115" s="32">
        <v>2.0838219120980437</v>
      </c>
      <c r="AE115" s="2" t="s">
        <v>86</v>
      </c>
    </row>
    <row r="116" spans="3:31" x14ac:dyDescent="0.2">
      <c r="C116" s="29"/>
      <c r="D116" s="29" t="s">
        <v>83</v>
      </c>
      <c r="E116" s="32">
        <v>8.9619542251865997E-2</v>
      </c>
      <c r="F116" s="32">
        <v>9.1434221978844488E-2</v>
      </c>
      <c r="G116" s="32">
        <v>9.3248901705822951E-2</v>
      </c>
      <c r="H116" s="32">
        <v>9.5063581432801428E-2</v>
      </c>
      <c r="I116" s="32">
        <v>9.6878261159779905E-2</v>
      </c>
      <c r="J116" s="32">
        <v>9.8692940886758368E-2</v>
      </c>
      <c r="K116" s="32">
        <v>0.10050762061373686</v>
      </c>
      <c r="L116" s="32">
        <v>0.10232230034071534</v>
      </c>
      <c r="M116" s="32">
        <v>0.10413698006769381</v>
      </c>
      <c r="N116" s="32">
        <v>0.10595165979467229</v>
      </c>
      <c r="O116" s="32">
        <v>0.10776633952165074</v>
      </c>
      <c r="P116" s="32">
        <v>0.10785707350799968</v>
      </c>
      <c r="Q116" s="32">
        <v>0.1079478074943486</v>
      </c>
      <c r="R116" s="32">
        <v>0.10803854148069751</v>
      </c>
      <c r="S116" s="32">
        <v>0.10812927546704643</v>
      </c>
      <c r="T116" s="32">
        <v>0.10822000945339537</v>
      </c>
      <c r="U116" s="32">
        <v>0.10840147742609323</v>
      </c>
      <c r="V116" s="32">
        <v>0.10858294539879108</v>
      </c>
      <c r="W116" s="32">
        <v>0.10876441337148891</v>
      </c>
      <c r="X116" s="32">
        <v>0.10894588134418677</v>
      </c>
      <c r="Y116" s="32">
        <v>0.1091273493168846</v>
      </c>
      <c r="Z116" s="32">
        <v>0.10921808330323353</v>
      </c>
      <c r="AA116" s="32">
        <v>0.10930881728958246</v>
      </c>
      <c r="AB116" s="32">
        <v>0.10939955127593137</v>
      </c>
      <c r="AC116" s="32">
        <v>0.10949028526228029</v>
      </c>
      <c r="AD116" s="32">
        <v>0.10958101924862922</v>
      </c>
      <c r="AE116" s="2" t="s">
        <v>86</v>
      </c>
    </row>
    <row r="117" spans="3:31" x14ac:dyDescent="0.2">
      <c r="C117" s="29"/>
      <c r="D117" s="29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3:31" x14ac:dyDescent="0.2">
      <c r="C118" s="29" t="s">
        <v>116</v>
      </c>
      <c r="D118" s="29" t="s">
        <v>82</v>
      </c>
      <c r="E118" s="32">
        <v>1.2927174847550233</v>
      </c>
      <c r="F118" s="32">
        <v>1.3146042772078537</v>
      </c>
      <c r="G118" s="32">
        <v>1.3364910696606838</v>
      </c>
      <c r="H118" s="32">
        <v>1.3583778621135139</v>
      </c>
      <c r="I118" s="32">
        <v>1.3802646545663442</v>
      </c>
      <c r="J118" s="32">
        <v>1.4021514470191743</v>
      </c>
      <c r="K118" s="32">
        <v>1.4240382394720044</v>
      </c>
      <c r="L118" s="32">
        <v>1.4459250319248347</v>
      </c>
      <c r="M118" s="32">
        <v>1.467811824377665</v>
      </c>
      <c r="N118" s="32">
        <v>1.4896986168304951</v>
      </c>
      <c r="O118" s="32">
        <v>1.5115854092833252</v>
      </c>
      <c r="P118" s="32">
        <v>1.517874717459426</v>
      </c>
      <c r="Q118" s="32">
        <v>1.5241640256355264</v>
      </c>
      <c r="R118" s="32">
        <v>1.5304533338116273</v>
      </c>
      <c r="S118" s="32">
        <v>1.5367426419877277</v>
      </c>
      <c r="T118" s="32">
        <v>1.5430319501638285</v>
      </c>
      <c r="U118" s="32">
        <v>1.5468055350694887</v>
      </c>
      <c r="V118" s="32">
        <v>1.5505791199751491</v>
      </c>
      <c r="W118" s="32">
        <v>1.5543527048808095</v>
      </c>
      <c r="X118" s="32">
        <v>1.5581262897864698</v>
      </c>
      <c r="Y118" s="32">
        <v>1.5618998746921302</v>
      </c>
      <c r="Z118" s="32">
        <v>1.5644155979625705</v>
      </c>
      <c r="AA118" s="32">
        <v>1.5669313212330109</v>
      </c>
      <c r="AB118" s="32">
        <v>1.5694470445034512</v>
      </c>
      <c r="AC118" s="32">
        <v>1.5719627677738914</v>
      </c>
      <c r="AD118" s="32">
        <v>1.5744784910443315</v>
      </c>
      <c r="AE118" s="2" t="s">
        <v>86</v>
      </c>
    </row>
    <row r="119" spans="3:31" x14ac:dyDescent="0.2">
      <c r="C119" s="29"/>
      <c r="D119" s="29" t="s">
        <v>83</v>
      </c>
      <c r="E119" s="32">
        <v>0.14622382685037463</v>
      </c>
      <c r="F119" s="32">
        <v>0.1486995190164315</v>
      </c>
      <c r="G119" s="32">
        <v>0.15117521118248833</v>
      </c>
      <c r="H119" s="32">
        <v>0.15365090334854517</v>
      </c>
      <c r="I119" s="32">
        <v>0.15612659551460203</v>
      </c>
      <c r="J119" s="32">
        <v>0.15860228768065887</v>
      </c>
      <c r="K119" s="32">
        <v>0.16107797984671571</v>
      </c>
      <c r="L119" s="32">
        <v>0.16355367201277257</v>
      </c>
      <c r="M119" s="32">
        <v>0.16602936417882944</v>
      </c>
      <c r="N119" s="32">
        <v>0.1685050563448863</v>
      </c>
      <c r="O119" s="32">
        <v>0.17098074851094314</v>
      </c>
      <c r="P119" s="32">
        <v>0.17169215430578708</v>
      </c>
      <c r="Q119" s="32">
        <v>0.17240356010063099</v>
      </c>
      <c r="R119" s="32">
        <v>0.17311496589547493</v>
      </c>
      <c r="S119" s="32">
        <v>0.17382637169031881</v>
      </c>
      <c r="T119" s="32">
        <v>0.17453777748516278</v>
      </c>
      <c r="U119" s="32">
        <v>0.17496462096206911</v>
      </c>
      <c r="V119" s="32">
        <v>0.17539146443897544</v>
      </c>
      <c r="W119" s="32">
        <v>0.17581830791588179</v>
      </c>
      <c r="X119" s="32">
        <v>0.17624515139278815</v>
      </c>
      <c r="Y119" s="32">
        <v>0.17667199486969451</v>
      </c>
      <c r="Z119" s="32">
        <v>0.17695655718763209</v>
      </c>
      <c r="AA119" s="32">
        <v>0.17724111950556967</v>
      </c>
      <c r="AB119" s="32">
        <v>0.17752568182350725</v>
      </c>
      <c r="AC119" s="32">
        <v>0.17781024414144481</v>
      </c>
      <c r="AD119" s="32">
        <v>0.17809480645938236</v>
      </c>
      <c r="AE119" s="2" t="s">
        <v>86</v>
      </c>
    </row>
    <row r="120" spans="3:31" x14ac:dyDescent="0.2">
      <c r="C120" s="29"/>
      <c r="D120" s="29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3:31" x14ac:dyDescent="0.2">
      <c r="C121" s="29" t="s">
        <v>84</v>
      </c>
      <c r="D121" s="29" t="s">
        <v>82</v>
      </c>
      <c r="E121" s="32">
        <v>0.12240175682383739</v>
      </c>
      <c r="F121" s="32">
        <v>0.12240175682383739</v>
      </c>
      <c r="G121" s="32">
        <v>0.12240175682383739</v>
      </c>
      <c r="H121" s="32">
        <v>0.12240175682383739</v>
      </c>
      <c r="I121" s="32">
        <v>0.12240175682383739</v>
      </c>
      <c r="J121" s="32">
        <v>0.12240175682383739</v>
      </c>
      <c r="K121" s="32">
        <v>0.12240175682383739</v>
      </c>
      <c r="L121" s="32">
        <v>0.12240175682383739</v>
      </c>
      <c r="M121" s="32">
        <v>0.12240175682383739</v>
      </c>
      <c r="N121" s="32">
        <v>0.12240175682383739</v>
      </c>
      <c r="O121" s="32">
        <v>0.12240175682383739</v>
      </c>
      <c r="P121" s="32">
        <v>0.12240175682383739</v>
      </c>
      <c r="Q121" s="32">
        <v>0.12240175682383739</v>
      </c>
      <c r="R121" s="32">
        <v>0.12240175682383739</v>
      </c>
      <c r="S121" s="32">
        <v>0.12240175682383739</v>
      </c>
      <c r="T121" s="32">
        <v>0.12240175682383739</v>
      </c>
      <c r="U121" s="32">
        <v>0.12240175682383739</v>
      </c>
      <c r="V121" s="32">
        <v>0.12240175682383739</v>
      </c>
      <c r="W121" s="32">
        <v>0.12240175682383739</v>
      </c>
      <c r="X121" s="32">
        <v>0.12240175682383739</v>
      </c>
      <c r="Y121" s="32">
        <v>0.12240175682383739</v>
      </c>
      <c r="Z121" s="32">
        <v>0.12240175682383739</v>
      </c>
      <c r="AA121" s="32">
        <v>0.12240175682383739</v>
      </c>
      <c r="AB121" s="32">
        <v>0.12240175682383739</v>
      </c>
      <c r="AC121" s="32">
        <v>0.12240175682383739</v>
      </c>
      <c r="AD121" s="32">
        <v>0.12240175682383739</v>
      </c>
      <c r="AE121" s="2" t="s">
        <v>16</v>
      </c>
    </row>
    <row r="122" spans="3:31" x14ac:dyDescent="0.2">
      <c r="C122" s="29"/>
      <c r="D122" s="29" t="s">
        <v>83</v>
      </c>
      <c r="E122" s="32">
        <v>4.2865762040975733E-3</v>
      </c>
      <c r="F122" s="32">
        <v>4.2865762040975733E-3</v>
      </c>
      <c r="G122" s="32">
        <v>4.2865762040975733E-3</v>
      </c>
      <c r="H122" s="32">
        <v>4.2865762040975733E-3</v>
      </c>
      <c r="I122" s="32">
        <v>4.2865762040975733E-3</v>
      </c>
      <c r="J122" s="32">
        <v>4.2865762040975733E-3</v>
      </c>
      <c r="K122" s="32">
        <v>4.2865762040975733E-3</v>
      </c>
      <c r="L122" s="32">
        <v>4.2865762040975733E-3</v>
      </c>
      <c r="M122" s="32">
        <v>4.2865762040975733E-3</v>
      </c>
      <c r="N122" s="32">
        <v>4.2865762040975733E-3</v>
      </c>
      <c r="O122" s="32">
        <v>4.2865762040975733E-3</v>
      </c>
      <c r="P122" s="32">
        <v>4.2865762040975733E-3</v>
      </c>
      <c r="Q122" s="32">
        <v>4.2865762040975733E-3</v>
      </c>
      <c r="R122" s="32">
        <v>4.2865762040975733E-3</v>
      </c>
      <c r="S122" s="32">
        <v>4.2865762040975733E-3</v>
      </c>
      <c r="T122" s="32">
        <v>4.2865762040975733E-3</v>
      </c>
      <c r="U122" s="32">
        <v>4.2865762040975733E-3</v>
      </c>
      <c r="V122" s="32">
        <v>4.2865762040975733E-3</v>
      </c>
      <c r="W122" s="32">
        <v>4.2865762040975733E-3</v>
      </c>
      <c r="X122" s="32">
        <v>4.2865762040975733E-3</v>
      </c>
      <c r="Y122" s="32">
        <v>4.2865762040975733E-3</v>
      </c>
      <c r="Z122" s="32">
        <v>4.2865762040975733E-3</v>
      </c>
      <c r="AA122" s="32">
        <v>4.2865762040975733E-3</v>
      </c>
      <c r="AB122" s="32">
        <v>4.2865762040975733E-3</v>
      </c>
      <c r="AC122" s="32">
        <v>4.2865762040975733E-3</v>
      </c>
      <c r="AD122" s="32">
        <v>4.2865762040975733E-3</v>
      </c>
      <c r="AE122" s="2" t="s">
        <v>16</v>
      </c>
    </row>
    <row r="123" spans="3:31" x14ac:dyDescent="0.2">
      <c r="C123" s="29"/>
      <c r="D123" s="29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3:31" x14ac:dyDescent="0.2">
      <c r="C124" s="29" t="s">
        <v>152</v>
      </c>
      <c r="D124" s="29" t="s">
        <v>154</v>
      </c>
      <c r="E124" s="32">
        <v>11.075481058287483</v>
      </c>
      <c r="F124" s="32">
        <v>9.6417662740677219</v>
      </c>
      <c r="G124" s="32">
        <v>8.8907489619755466</v>
      </c>
      <c r="H124" s="32">
        <v>8.3936450610592281</v>
      </c>
      <c r="I124" s="32">
        <v>8.0272834364942902</v>
      </c>
      <c r="J124" s="32">
        <v>7.7398465169722428</v>
      </c>
      <c r="K124" s="32">
        <v>7.504866836255907</v>
      </c>
      <c r="L124" s="32">
        <v>7.3070924360128418</v>
      </c>
      <c r="M124" s="32">
        <v>7.1369737069544001</v>
      </c>
      <c r="N124" s="32">
        <v>6.9881561173777511</v>
      </c>
      <c r="O124" s="32">
        <v>6.8562092177819496</v>
      </c>
      <c r="P124" s="32">
        <v>6.7379277451757309</v>
      </c>
      <c r="Q124" s="32">
        <v>6.6309221360924857</v>
      </c>
      <c r="R124" s="32">
        <v>6.5333660517649816</v>
      </c>
      <c r="S124" s="32">
        <v>6.4438340425034566</v>
      </c>
      <c r="T124" s="32">
        <v>6.3611934362278264</v>
      </c>
      <c r="U124" s="32">
        <v>6.2845301544110654</v>
      </c>
      <c r="V124" s="32">
        <v>6.2130964808187805</v>
      </c>
      <c r="W124" s="32">
        <v>6.146273453057832</v>
      </c>
      <c r="X124" s="32">
        <v>6.0835432443844573</v>
      </c>
      <c r="Y124" s="32">
        <v>6.0244685249386283</v>
      </c>
      <c r="Z124" s="32">
        <v>5.9686767966161556</v>
      </c>
      <c r="AA124" s="32">
        <v>5.9158483356274152</v>
      </c>
      <c r="AB124" s="32">
        <v>5.8657067940113157</v>
      </c>
      <c r="AC124" s="32">
        <v>5.8180117893478664</v>
      </c>
      <c r="AD124" s="32">
        <v>5.7725530007480526</v>
      </c>
      <c r="AE124" s="2" t="s">
        <v>86</v>
      </c>
    </row>
    <row r="125" spans="3:31" x14ac:dyDescent="0.2">
      <c r="C125" s="29"/>
      <c r="D125" s="29" t="s">
        <v>12</v>
      </c>
      <c r="E125" s="32">
        <v>12.075481058287483</v>
      </c>
      <c r="F125" s="32">
        <v>10.641766274067722</v>
      </c>
      <c r="G125" s="32">
        <v>9.8907489619755466</v>
      </c>
      <c r="H125" s="32">
        <v>9.3936450610592281</v>
      </c>
      <c r="I125" s="32">
        <v>9.0272834364942902</v>
      </c>
      <c r="J125" s="32">
        <v>8.7398465169722428</v>
      </c>
      <c r="K125" s="32">
        <v>8.504866836255907</v>
      </c>
      <c r="L125" s="32">
        <v>8.3070924360128409</v>
      </c>
      <c r="M125" s="32">
        <v>8.1369737069544001</v>
      </c>
      <c r="N125" s="32">
        <v>7.9881561173777511</v>
      </c>
      <c r="O125" s="32">
        <v>7.8562092177819496</v>
      </c>
      <c r="P125" s="32">
        <v>7.7379277451757309</v>
      </c>
      <c r="Q125" s="32">
        <v>7.6309221360924857</v>
      </c>
      <c r="R125" s="32">
        <v>7.5333660517649816</v>
      </c>
      <c r="S125" s="32">
        <v>7.4438340425034566</v>
      </c>
      <c r="T125" s="32">
        <v>7.3611934362278264</v>
      </c>
      <c r="U125" s="32">
        <v>7.2845301544110654</v>
      </c>
      <c r="V125" s="32">
        <v>7.2130964808187805</v>
      </c>
      <c r="W125" s="32">
        <v>7.146273453057832</v>
      </c>
      <c r="X125" s="32">
        <v>7.0835432443844573</v>
      </c>
      <c r="Y125" s="32">
        <v>7.0244685249386283</v>
      </c>
      <c r="Z125" s="32">
        <v>6.9686767966161556</v>
      </c>
      <c r="AA125" s="32">
        <v>6.9158483356274152</v>
      </c>
      <c r="AB125" s="32">
        <v>6.8657067940113157</v>
      </c>
      <c r="AC125" s="32">
        <v>6.8180117893478664</v>
      </c>
      <c r="AD125" s="32">
        <v>6.7725530007480526</v>
      </c>
      <c r="AE125" s="2" t="s">
        <v>86</v>
      </c>
    </row>
    <row r="126" spans="3:31" x14ac:dyDescent="0.2">
      <c r="C126" s="29"/>
      <c r="D126" s="29" t="s">
        <v>13</v>
      </c>
      <c r="E126" s="32">
        <v>10.075481058287483</v>
      </c>
      <c r="F126" s="32">
        <v>8.6417662740677219</v>
      </c>
      <c r="G126" s="32">
        <v>7.8907489619755466</v>
      </c>
      <c r="H126" s="32">
        <v>7.3936450610592281</v>
      </c>
      <c r="I126" s="32">
        <v>7.0272834364942902</v>
      </c>
      <c r="J126" s="32">
        <v>6.7398465169722428</v>
      </c>
      <c r="K126" s="32">
        <v>6.504866836255907</v>
      </c>
      <c r="L126" s="32">
        <v>6.3070924360128418</v>
      </c>
      <c r="M126" s="32">
        <v>6.1369737069544001</v>
      </c>
      <c r="N126" s="32">
        <v>5.9881561173777511</v>
      </c>
      <c r="O126" s="32">
        <v>5.8562092177819496</v>
      </c>
      <c r="P126" s="32">
        <v>5.7379277451757309</v>
      </c>
      <c r="Q126" s="32">
        <v>5.6309221360924857</v>
      </c>
      <c r="R126" s="32">
        <v>5.5333660517649816</v>
      </c>
      <c r="S126" s="32">
        <v>5.4438340425034566</v>
      </c>
      <c r="T126" s="32">
        <v>5.3611934362278264</v>
      </c>
      <c r="U126" s="32">
        <v>5.2845301544110654</v>
      </c>
      <c r="V126" s="32">
        <v>5.2130964808187805</v>
      </c>
      <c r="W126" s="32">
        <v>5.146273453057832</v>
      </c>
      <c r="X126" s="32">
        <v>5.0835432443844573</v>
      </c>
      <c r="Y126" s="32">
        <v>5.0244685249386283</v>
      </c>
      <c r="Z126" s="32">
        <v>4.9686767966161556</v>
      </c>
      <c r="AA126" s="32">
        <v>4.9158483356274152</v>
      </c>
      <c r="AB126" s="32">
        <v>4.8657067940113157</v>
      </c>
      <c r="AC126" s="32">
        <v>4.8180117893478664</v>
      </c>
      <c r="AD126" s="32">
        <v>4.7725530007480526</v>
      </c>
      <c r="AE126" s="2" t="s">
        <v>86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7"/>
  <sheetViews>
    <sheetView zoomScale="40" zoomScaleNormal="40" workbookViewId="0">
      <selection activeCell="AT79" sqref="AT79"/>
    </sheetView>
  </sheetViews>
  <sheetFormatPr defaultRowHeight="15" outlineLevelRow="1" x14ac:dyDescent="0.25"/>
  <cols>
    <col min="1" max="1" width="4.28515625" style="4" customWidth="1"/>
    <col min="2" max="2" width="9.28515625" customWidth="1"/>
    <col min="3" max="3" width="24.140625" style="3" customWidth="1"/>
    <col min="4" max="4" width="22.5703125" style="85" bestFit="1" customWidth="1"/>
    <col min="5" max="5" width="13.28515625" style="85" bestFit="1" customWidth="1"/>
    <col min="6" max="6" width="23.7109375" style="85" bestFit="1" customWidth="1"/>
    <col min="7" max="7" width="13.28515625" bestFit="1" customWidth="1"/>
  </cols>
  <sheetData>
    <row r="2" spans="1:7" ht="18" x14ac:dyDescent="0.25">
      <c r="B2" s="80" t="s">
        <v>165</v>
      </c>
    </row>
    <row r="4" spans="1:7" s="2" customFormat="1" ht="14.25" x14ac:dyDescent="0.2">
      <c r="A4" s="6"/>
      <c r="C4" s="21"/>
      <c r="D4" s="33"/>
      <c r="E4" s="33"/>
      <c r="F4" s="33"/>
    </row>
    <row r="5" spans="1:7" s="2" customFormat="1" x14ac:dyDescent="0.25">
      <c r="A5" s="6"/>
      <c r="B5" s="63">
        <v>1</v>
      </c>
      <c r="C5" s="86" t="s">
        <v>102</v>
      </c>
      <c r="D5" s="87"/>
      <c r="E5" s="87"/>
      <c r="F5" s="87"/>
      <c r="G5" s="19"/>
    </row>
    <row r="6" spans="1:7" s="2" customFormat="1" ht="14.25" x14ac:dyDescent="0.2">
      <c r="A6" s="6"/>
      <c r="C6" s="21"/>
      <c r="D6" s="33"/>
      <c r="E6" s="33"/>
      <c r="F6" s="33"/>
    </row>
    <row r="7" spans="1:7" s="2" customFormat="1" x14ac:dyDescent="0.25">
      <c r="A7" s="6"/>
      <c r="C7" s="21"/>
      <c r="D7" s="64" t="s">
        <v>22</v>
      </c>
      <c r="E7" s="64" t="s">
        <v>35</v>
      </c>
      <c r="F7" s="64" t="s">
        <v>36</v>
      </c>
    </row>
    <row r="8" spans="1:7" s="2" customFormat="1" ht="14.25" x14ac:dyDescent="0.2">
      <c r="A8" s="6"/>
      <c r="C8" s="132" t="s">
        <v>3</v>
      </c>
      <c r="D8" s="133">
        <v>7</v>
      </c>
      <c r="E8" s="133">
        <v>22</v>
      </c>
      <c r="F8" s="133">
        <v>150</v>
      </c>
      <c r="G8" s="2" t="s">
        <v>103</v>
      </c>
    </row>
    <row r="9" spans="1:7" s="2" customFormat="1" ht="14.25" x14ac:dyDescent="0.2">
      <c r="A9" s="6"/>
      <c r="C9" s="132" t="s">
        <v>4</v>
      </c>
      <c r="D9" s="133">
        <v>7</v>
      </c>
      <c r="E9" s="133">
        <v>22</v>
      </c>
      <c r="F9" s="133">
        <v>150</v>
      </c>
      <c r="G9" s="2" t="s">
        <v>103</v>
      </c>
    </row>
    <row r="10" spans="1:7" s="2" customFormat="1" ht="14.25" x14ac:dyDescent="0.2">
      <c r="A10" s="6"/>
      <c r="C10" s="132" t="s">
        <v>5</v>
      </c>
      <c r="D10" s="133">
        <v>7</v>
      </c>
      <c r="E10" s="133">
        <v>22</v>
      </c>
      <c r="F10" s="133">
        <v>150</v>
      </c>
      <c r="G10" s="2" t="s">
        <v>103</v>
      </c>
    </row>
    <row r="11" spans="1:7" s="2" customFormat="1" ht="14.25" x14ac:dyDescent="0.2">
      <c r="A11" s="6"/>
      <c r="C11" s="132" t="s">
        <v>6</v>
      </c>
      <c r="D11" s="133">
        <v>7</v>
      </c>
      <c r="E11" s="133">
        <v>22</v>
      </c>
      <c r="F11" s="133">
        <v>150</v>
      </c>
      <c r="G11" s="2" t="s">
        <v>103</v>
      </c>
    </row>
    <row r="12" spans="1:7" s="2" customFormat="1" ht="14.25" x14ac:dyDescent="0.2">
      <c r="A12" s="6"/>
      <c r="C12" s="132" t="s">
        <v>7</v>
      </c>
      <c r="D12" s="133">
        <v>7</v>
      </c>
      <c r="E12" s="133">
        <v>22</v>
      </c>
      <c r="F12" s="133">
        <v>150</v>
      </c>
      <c r="G12" s="2" t="s">
        <v>103</v>
      </c>
    </row>
    <row r="13" spans="1:7" s="2" customFormat="1" ht="14.25" x14ac:dyDescent="0.2">
      <c r="A13" s="6"/>
      <c r="C13" s="132" t="s">
        <v>9</v>
      </c>
      <c r="D13" s="133">
        <v>7</v>
      </c>
      <c r="E13" s="133">
        <v>22</v>
      </c>
      <c r="F13" s="133">
        <v>150</v>
      </c>
      <c r="G13" s="2" t="s">
        <v>103</v>
      </c>
    </row>
    <row r="14" spans="1:7" s="2" customFormat="1" ht="14.25" x14ac:dyDescent="0.2">
      <c r="A14" s="6"/>
      <c r="C14" s="21"/>
      <c r="D14" s="33"/>
      <c r="E14" s="33"/>
      <c r="F14" s="33"/>
    </row>
    <row r="15" spans="1:7" s="2" customFormat="1" ht="14.25" x14ac:dyDescent="0.2">
      <c r="A15" s="6"/>
      <c r="C15" s="21"/>
      <c r="D15" s="33"/>
      <c r="E15" s="33"/>
      <c r="F15" s="33"/>
    </row>
    <row r="16" spans="1:7" s="2" customFormat="1" ht="14.25" x14ac:dyDescent="0.2">
      <c r="A16" s="6"/>
      <c r="C16" s="21"/>
      <c r="D16" s="33"/>
      <c r="E16" s="33"/>
      <c r="F16" s="33"/>
    </row>
    <row r="17" spans="1:6" s="6" customFormat="1" x14ac:dyDescent="0.25">
      <c r="B17" s="63">
        <v>2</v>
      </c>
      <c r="C17" s="86" t="s">
        <v>92</v>
      </c>
      <c r="D17" s="87"/>
      <c r="E17" s="87"/>
      <c r="F17" s="87"/>
    </row>
    <row r="18" spans="1:6" s="2" customFormat="1" ht="14.25" x14ac:dyDescent="0.2">
      <c r="A18" s="6"/>
      <c r="C18" s="21"/>
      <c r="D18" s="33"/>
      <c r="E18" s="33"/>
      <c r="F18" s="33"/>
    </row>
    <row r="19" spans="1:6" s="2" customFormat="1" ht="14.25" x14ac:dyDescent="0.2">
      <c r="A19" s="6"/>
      <c r="C19" s="21" t="s">
        <v>166</v>
      </c>
      <c r="D19" s="33"/>
      <c r="E19" s="33"/>
      <c r="F19" s="33"/>
    </row>
    <row r="20" spans="1:6" s="2" customFormat="1" ht="14.25" x14ac:dyDescent="0.2">
      <c r="A20" s="6"/>
      <c r="C20" s="21"/>
      <c r="D20" s="33"/>
      <c r="E20" s="33"/>
      <c r="F20" s="33"/>
    </row>
    <row r="21" spans="1:6" s="2" customFormat="1" x14ac:dyDescent="0.25">
      <c r="A21" s="6"/>
      <c r="C21" s="21" t="s">
        <v>93</v>
      </c>
      <c r="D21" s="55" t="s">
        <v>11</v>
      </c>
      <c r="E21" s="21"/>
      <c r="F21" s="21"/>
    </row>
    <row r="22" spans="1:6" s="2" customFormat="1" ht="14.25" x14ac:dyDescent="0.2">
      <c r="A22" s="6"/>
      <c r="C22" s="29">
        <v>7</v>
      </c>
      <c r="D22" s="88">
        <f>800*'[2]_Monetary Parameters'!$D$8</f>
        <v>995.36152599405557</v>
      </c>
      <c r="E22" s="21" t="s">
        <v>94</v>
      </c>
      <c r="F22" s="21"/>
    </row>
    <row r="23" spans="1:6" s="2" customFormat="1" ht="14.25" x14ac:dyDescent="0.2">
      <c r="A23" s="6"/>
      <c r="C23" s="29">
        <v>22</v>
      </c>
      <c r="D23" s="88">
        <f>10000*'[2]_Monetary Parameters'!$D$8</f>
        <v>12442.019074925694</v>
      </c>
      <c r="E23" s="21" t="s">
        <v>94</v>
      </c>
      <c r="F23" s="21"/>
    </row>
    <row r="24" spans="1:6" s="2" customFormat="1" ht="14.25" x14ac:dyDescent="0.2">
      <c r="A24" s="6"/>
      <c r="C24" s="29">
        <v>150</v>
      </c>
      <c r="D24" s="88">
        <f>150000*'[2]_Monetary Parameters'!$D$8</f>
        <v>186630.28612388542</v>
      </c>
      <c r="E24" s="21" t="s">
        <v>94</v>
      </c>
      <c r="F24" s="21"/>
    </row>
    <row r="25" spans="1:6" s="2" customFormat="1" ht="14.25" x14ac:dyDescent="0.2">
      <c r="A25" s="6"/>
      <c r="C25" s="21"/>
      <c r="D25" s="33"/>
    </row>
    <row r="26" spans="1:6" s="2" customFormat="1" ht="14.25" x14ac:dyDescent="0.2">
      <c r="A26" s="6"/>
      <c r="C26" s="21"/>
      <c r="D26" s="33"/>
    </row>
    <row r="27" spans="1:6" s="6" customFormat="1" x14ac:dyDescent="0.25">
      <c r="B27" s="63">
        <v>3</v>
      </c>
      <c r="C27" s="86" t="s">
        <v>95</v>
      </c>
      <c r="D27" s="87"/>
      <c r="E27" s="19"/>
      <c r="F27" s="19"/>
    </row>
    <row r="28" spans="1:6" s="2" customFormat="1" ht="14.25" x14ac:dyDescent="0.2">
      <c r="A28" s="6"/>
      <c r="C28" s="21"/>
      <c r="D28" s="33"/>
    </row>
    <row r="29" spans="1:6" s="2" customFormat="1" ht="14.25" x14ac:dyDescent="0.2">
      <c r="A29" s="6"/>
      <c r="C29" s="21" t="s">
        <v>166</v>
      </c>
      <c r="D29" s="33"/>
    </row>
    <row r="30" spans="1:6" s="2" customFormat="1" ht="14.25" x14ac:dyDescent="0.2">
      <c r="A30" s="6"/>
      <c r="C30" s="21"/>
      <c r="D30" s="33"/>
    </row>
    <row r="31" spans="1:6" s="2" customFormat="1" x14ac:dyDescent="0.25">
      <c r="A31" s="6"/>
      <c r="C31" s="21" t="s">
        <v>93</v>
      </c>
      <c r="D31" s="55" t="s">
        <v>11</v>
      </c>
      <c r="E31" s="21"/>
      <c r="F31" s="21"/>
    </row>
    <row r="32" spans="1:6" s="2" customFormat="1" ht="14.25" x14ac:dyDescent="0.2">
      <c r="A32" s="6"/>
      <c r="C32" s="29">
        <v>7</v>
      </c>
      <c r="D32" s="88">
        <f>400*'[2]_Monetary Parameters'!$D$8</f>
        <v>497.68076299702778</v>
      </c>
      <c r="E32" s="21" t="s">
        <v>94</v>
      </c>
      <c r="F32" s="21"/>
    </row>
    <row r="33" spans="1:6" s="2" customFormat="1" ht="14.25" x14ac:dyDescent="0.2">
      <c r="A33" s="6"/>
      <c r="C33" s="29">
        <v>22</v>
      </c>
      <c r="D33" s="88">
        <f>3813*'[2]_Monetary Parameters'!$D$8</f>
        <v>4744.1418732691673</v>
      </c>
      <c r="E33" s="21" t="s">
        <v>94</v>
      </c>
      <c r="F33" s="21"/>
    </row>
    <row r="34" spans="1:6" s="2" customFormat="1" ht="14.25" x14ac:dyDescent="0.2">
      <c r="A34" s="6"/>
      <c r="C34" s="29">
        <v>150</v>
      </c>
      <c r="D34" s="88">
        <f>100000*'[2]_Monetary Parameters'!$D$8</f>
        <v>124420.19074925694</v>
      </c>
      <c r="E34" s="21" t="s">
        <v>94</v>
      </c>
      <c r="F34" s="21"/>
    </row>
    <row r="35" spans="1:6" s="2" customFormat="1" ht="14.25" x14ac:dyDescent="0.2">
      <c r="A35" s="6"/>
      <c r="C35" s="21"/>
      <c r="D35" s="24"/>
      <c r="E35" s="24"/>
      <c r="F35" s="24"/>
    </row>
    <row r="36" spans="1:6" s="2" customFormat="1" ht="14.25" x14ac:dyDescent="0.2">
      <c r="A36" s="6"/>
      <c r="C36" s="21"/>
      <c r="D36" s="24"/>
      <c r="E36" s="24"/>
      <c r="F36" s="24"/>
    </row>
    <row r="37" spans="1:6" s="6" customFormat="1" x14ac:dyDescent="0.25">
      <c r="B37" s="63">
        <v>4</v>
      </c>
      <c r="C37" s="86" t="s">
        <v>96</v>
      </c>
      <c r="D37" s="87"/>
      <c r="E37" s="87"/>
      <c r="F37" s="87"/>
    </row>
    <row r="38" spans="1:6" s="2" customFormat="1" ht="14.25" x14ac:dyDescent="0.2">
      <c r="A38" s="6"/>
      <c r="C38" s="21"/>
      <c r="D38" s="33"/>
      <c r="E38" s="33"/>
      <c r="F38" s="33"/>
    </row>
    <row r="39" spans="1:6" s="2" customFormat="1" ht="14.25" outlineLevel="1" x14ac:dyDescent="0.2">
      <c r="A39" s="6"/>
      <c r="B39" s="19">
        <v>1</v>
      </c>
      <c r="C39" s="19" t="s">
        <v>3</v>
      </c>
      <c r="D39" s="19"/>
      <c r="E39" s="19"/>
    </row>
    <row r="40" spans="1:6" s="2" customFormat="1" ht="14.25" outlineLevel="1" x14ac:dyDescent="0.2">
      <c r="A40" s="6"/>
    </row>
    <row r="41" spans="1:6" s="2" customFormat="1" outlineLevel="1" x14ac:dyDescent="0.25">
      <c r="A41" s="6"/>
      <c r="C41" s="2" t="s">
        <v>93</v>
      </c>
      <c r="D41" s="64" t="s">
        <v>97</v>
      </c>
    </row>
    <row r="42" spans="1:6" s="2" customFormat="1" ht="14.25" outlineLevel="1" x14ac:dyDescent="0.2">
      <c r="A42" s="6"/>
      <c r="C42" s="29">
        <v>7</v>
      </c>
      <c r="D42" s="2">
        <v>2</v>
      </c>
      <c r="E42" s="2" t="s">
        <v>66</v>
      </c>
    </row>
    <row r="43" spans="1:6" s="2" customFormat="1" ht="14.25" outlineLevel="1" x14ac:dyDescent="0.2">
      <c r="A43" s="6"/>
      <c r="C43" s="29">
        <v>22</v>
      </c>
      <c r="D43" s="2">
        <v>2</v>
      </c>
      <c r="E43" s="2" t="s">
        <v>66</v>
      </c>
    </row>
    <row r="44" spans="1:6" s="2" customFormat="1" ht="14.25" outlineLevel="1" x14ac:dyDescent="0.2">
      <c r="A44" s="6"/>
      <c r="C44" s="29">
        <v>150</v>
      </c>
      <c r="D44" s="2">
        <v>2</v>
      </c>
      <c r="E44" s="2" t="s">
        <v>66</v>
      </c>
    </row>
    <row r="45" spans="1:6" s="2" customFormat="1" ht="14.25" outlineLevel="1" x14ac:dyDescent="0.2">
      <c r="A45" s="6"/>
      <c r="C45" s="21"/>
      <c r="D45" s="33"/>
      <c r="E45" s="33"/>
      <c r="F45" s="33"/>
    </row>
    <row r="46" spans="1:6" s="2" customFormat="1" ht="14.25" outlineLevel="1" x14ac:dyDescent="0.2">
      <c r="A46" s="6"/>
      <c r="B46" s="19">
        <v>2</v>
      </c>
      <c r="C46" s="19" t="s">
        <v>4</v>
      </c>
      <c r="D46" s="19"/>
      <c r="E46" s="19"/>
    </row>
    <row r="47" spans="1:6" s="2" customFormat="1" ht="14.25" outlineLevel="1" x14ac:dyDescent="0.2">
      <c r="A47" s="6"/>
    </row>
    <row r="48" spans="1:6" s="2" customFormat="1" outlineLevel="1" x14ac:dyDescent="0.25">
      <c r="A48" s="6"/>
      <c r="C48" s="2" t="s">
        <v>93</v>
      </c>
      <c r="D48" s="64" t="s">
        <v>97</v>
      </c>
    </row>
    <row r="49" spans="1:6" s="2" customFormat="1" ht="14.25" outlineLevel="1" x14ac:dyDescent="0.2">
      <c r="A49" s="6"/>
      <c r="C49" s="29">
        <v>7</v>
      </c>
      <c r="D49" s="2">
        <v>2</v>
      </c>
      <c r="E49" s="2" t="s">
        <v>66</v>
      </c>
    </row>
    <row r="50" spans="1:6" s="2" customFormat="1" ht="14.25" outlineLevel="1" x14ac:dyDescent="0.2">
      <c r="A50" s="6"/>
      <c r="C50" s="29">
        <v>22</v>
      </c>
      <c r="D50" s="2">
        <v>2</v>
      </c>
      <c r="E50" s="2" t="s">
        <v>66</v>
      </c>
    </row>
    <row r="51" spans="1:6" s="2" customFormat="1" ht="14.25" outlineLevel="1" x14ac:dyDescent="0.2">
      <c r="A51" s="6"/>
      <c r="C51" s="29">
        <v>150</v>
      </c>
      <c r="D51" s="2">
        <v>2</v>
      </c>
      <c r="E51" s="2" t="s">
        <v>66</v>
      </c>
    </row>
    <row r="52" spans="1:6" s="2" customFormat="1" ht="14.25" outlineLevel="1" x14ac:dyDescent="0.2">
      <c r="A52" s="6"/>
      <c r="C52" s="21"/>
      <c r="D52" s="33"/>
      <c r="E52" s="33"/>
      <c r="F52" s="33"/>
    </row>
    <row r="53" spans="1:6" s="2" customFormat="1" ht="14.25" outlineLevel="1" x14ac:dyDescent="0.2">
      <c r="A53" s="6"/>
      <c r="B53" s="19">
        <v>3</v>
      </c>
      <c r="C53" s="19" t="s">
        <v>5</v>
      </c>
      <c r="D53" s="19"/>
      <c r="E53" s="19"/>
    </row>
    <row r="54" spans="1:6" s="2" customFormat="1" ht="14.25" outlineLevel="1" x14ac:dyDescent="0.2">
      <c r="A54" s="6"/>
    </row>
    <row r="55" spans="1:6" s="2" customFormat="1" outlineLevel="1" x14ac:dyDescent="0.25">
      <c r="A55" s="6"/>
      <c r="C55" s="2" t="s">
        <v>93</v>
      </c>
      <c r="D55" s="64" t="s">
        <v>97</v>
      </c>
    </row>
    <row r="56" spans="1:6" s="2" customFormat="1" ht="14.25" outlineLevel="1" x14ac:dyDescent="0.2">
      <c r="A56" s="6"/>
      <c r="C56" s="29">
        <v>7</v>
      </c>
      <c r="D56" s="2">
        <v>2</v>
      </c>
      <c r="E56" s="2" t="s">
        <v>66</v>
      </c>
    </row>
    <row r="57" spans="1:6" s="2" customFormat="1" ht="14.25" outlineLevel="1" x14ac:dyDescent="0.2">
      <c r="A57" s="6"/>
      <c r="C57" s="29">
        <v>22</v>
      </c>
      <c r="D57" s="2">
        <v>2</v>
      </c>
      <c r="E57" s="2" t="s">
        <v>66</v>
      </c>
    </row>
    <row r="58" spans="1:6" s="2" customFormat="1" ht="14.25" outlineLevel="1" x14ac:dyDescent="0.2">
      <c r="A58" s="6"/>
      <c r="C58" s="29">
        <v>150</v>
      </c>
      <c r="D58" s="2">
        <v>2</v>
      </c>
      <c r="E58" s="2" t="s">
        <v>66</v>
      </c>
    </row>
    <row r="59" spans="1:6" s="2" customFormat="1" ht="14.25" outlineLevel="1" x14ac:dyDescent="0.2">
      <c r="A59" s="6"/>
      <c r="C59" s="21"/>
      <c r="D59" s="33"/>
      <c r="E59" s="33"/>
      <c r="F59" s="33"/>
    </row>
    <row r="60" spans="1:6" s="2" customFormat="1" ht="14.25" outlineLevel="1" x14ac:dyDescent="0.2">
      <c r="A60" s="6"/>
      <c r="B60" s="19">
        <v>4</v>
      </c>
      <c r="C60" s="19" t="s">
        <v>6</v>
      </c>
      <c r="D60" s="19"/>
      <c r="E60" s="19"/>
    </row>
    <row r="61" spans="1:6" s="2" customFormat="1" ht="14.25" outlineLevel="1" x14ac:dyDescent="0.2">
      <c r="A61" s="6"/>
    </row>
    <row r="62" spans="1:6" s="2" customFormat="1" outlineLevel="1" x14ac:dyDescent="0.25">
      <c r="A62" s="6"/>
      <c r="C62" s="2" t="s">
        <v>93</v>
      </c>
      <c r="D62" s="64" t="s">
        <v>97</v>
      </c>
    </row>
    <row r="63" spans="1:6" s="2" customFormat="1" ht="14.25" outlineLevel="1" x14ac:dyDescent="0.2">
      <c r="A63" s="6"/>
      <c r="C63" s="29">
        <v>7</v>
      </c>
      <c r="D63" s="2">
        <v>2</v>
      </c>
      <c r="E63" s="2" t="s">
        <v>66</v>
      </c>
    </row>
    <row r="64" spans="1:6" s="2" customFormat="1" ht="14.25" outlineLevel="1" x14ac:dyDescent="0.2">
      <c r="A64" s="6"/>
      <c r="C64" s="29">
        <v>22</v>
      </c>
      <c r="D64" s="2">
        <v>2</v>
      </c>
      <c r="E64" s="2" t="s">
        <v>66</v>
      </c>
    </row>
    <row r="65" spans="1:6" s="2" customFormat="1" ht="14.25" outlineLevel="1" x14ac:dyDescent="0.2">
      <c r="A65" s="6"/>
      <c r="C65" s="29">
        <v>150</v>
      </c>
      <c r="D65" s="2">
        <v>2</v>
      </c>
      <c r="E65" s="2" t="s">
        <v>66</v>
      </c>
    </row>
    <row r="66" spans="1:6" s="2" customFormat="1" ht="14.25" outlineLevel="1" x14ac:dyDescent="0.2">
      <c r="A66" s="6"/>
      <c r="C66" s="21"/>
    </row>
    <row r="67" spans="1:6" s="2" customFormat="1" ht="14.25" outlineLevel="1" x14ac:dyDescent="0.2">
      <c r="A67" s="6"/>
      <c r="B67" s="19">
        <v>5</v>
      </c>
      <c r="C67" s="19" t="s">
        <v>7</v>
      </c>
      <c r="D67" s="19"/>
      <c r="E67" s="19"/>
    </row>
    <row r="68" spans="1:6" s="2" customFormat="1" ht="14.25" outlineLevel="1" x14ac:dyDescent="0.2">
      <c r="A68" s="6"/>
    </row>
    <row r="69" spans="1:6" s="2" customFormat="1" outlineLevel="1" x14ac:dyDescent="0.25">
      <c r="A69" s="6"/>
      <c r="C69" s="2" t="s">
        <v>93</v>
      </c>
      <c r="D69" s="64" t="s">
        <v>97</v>
      </c>
    </row>
    <row r="70" spans="1:6" s="2" customFormat="1" ht="14.25" outlineLevel="1" x14ac:dyDescent="0.2">
      <c r="A70" s="6"/>
      <c r="C70" s="29">
        <v>7</v>
      </c>
      <c r="D70" s="2">
        <v>2</v>
      </c>
      <c r="E70" s="2" t="s">
        <v>66</v>
      </c>
    </row>
    <row r="71" spans="1:6" s="2" customFormat="1" ht="14.25" outlineLevel="1" x14ac:dyDescent="0.2">
      <c r="A71" s="6"/>
      <c r="C71" s="29">
        <v>22</v>
      </c>
      <c r="D71" s="2">
        <v>2</v>
      </c>
      <c r="E71" s="2" t="s">
        <v>66</v>
      </c>
    </row>
    <row r="72" spans="1:6" s="2" customFormat="1" ht="14.25" outlineLevel="1" x14ac:dyDescent="0.2">
      <c r="A72" s="6"/>
      <c r="C72" s="29">
        <v>150</v>
      </c>
      <c r="D72" s="2">
        <v>2</v>
      </c>
      <c r="E72" s="2" t="s">
        <v>66</v>
      </c>
    </row>
    <row r="73" spans="1:6" s="2" customFormat="1" ht="14.25" outlineLevel="1" x14ac:dyDescent="0.2">
      <c r="A73" s="6"/>
      <c r="C73" s="21"/>
      <c r="D73" s="33"/>
      <c r="E73" s="33"/>
      <c r="F73" s="33"/>
    </row>
    <row r="74" spans="1:6" s="2" customFormat="1" ht="14.25" outlineLevel="1" x14ac:dyDescent="0.2">
      <c r="A74" s="6"/>
      <c r="B74" s="19">
        <v>6</v>
      </c>
      <c r="C74" s="19" t="s">
        <v>9</v>
      </c>
      <c r="D74" s="19"/>
      <c r="E74" s="19"/>
    </row>
    <row r="75" spans="1:6" s="2" customFormat="1" ht="14.25" outlineLevel="1" x14ac:dyDescent="0.2">
      <c r="A75" s="6"/>
    </row>
    <row r="76" spans="1:6" s="2" customFormat="1" outlineLevel="1" x14ac:dyDescent="0.25">
      <c r="A76" s="6"/>
      <c r="C76" s="2" t="s">
        <v>93</v>
      </c>
      <c r="D76" s="64" t="s">
        <v>97</v>
      </c>
    </row>
    <row r="77" spans="1:6" s="2" customFormat="1" ht="14.25" outlineLevel="1" x14ac:dyDescent="0.2">
      <c r="A77" s="6"/>
      <c r="C77" s="29">
        <v>7</v>
      </c>
      <c r="D77" s="2">
        <v>2</v>
      </c>
      <c r="E77" s="2" t="s">
        <v>66</v>
      </c>
    </row>
    <row r="78" spans="1:6" s="2" customFormat="1" ht="14.25" outlineLevel="1" x14ac:dyDescent="0.2">
      <c r="A78" s="6"/>
      <c r="C78" s="29">
        <v>22</v>
      </c>
      <c r="D78" s="2">
        <v>2</v>
      </c>
      <c r="E78" s="2" t="s">
        <v>66</v>
      </c>
    </row>
    <row r="79" spans="1:6" s="2" customFormat="1" ht="14.25" outlineLevel="1" x14ac:dyDescent="0.2">
      <c r="A79" s="6"/>
      <c r="C79" s="29">
        <v>150</v>
      </c>
      <c r="D79" s="2">
        <v>2</v>
      </c>
      <c r="E79" s="2" t="s">
        <v>66</v>
      </c>
    </row>
    <row r="80" spans="1:6" s="2" customFormat="1" ht="14.25" x14ac:dyDescent="0.2">
      <c r="A80" s="6"/>
      <c r="C80" s="21"/>
    </row>
    <row r="81" spans="1:6" s="6" customFormat="1" x14ac:dyDescent="0.25">
      <c r="B81" s="63">
        <v>5</v>
      </c>
      <c r="C81" s="86" t="s">
        <v>179</v>
      </c>
      <c r="D81" s="87"/>
      <c r="E81" s="87"/>
      <c r="F81" s="87"/>
    </row>
    <row r="82" spans="1:6" s="2" customFormat="1" ht="14.25" x14ac:dyDescent="0.2">
      <c r="A82" s="6"/>
      <c r="C82" s="21"/>
      <c r="D82" s="33"/>
      <c r="E82" s="33"/>
      <c r="F82" s="33"/>
    </row>
    <row r="83" spans="1:6" s="2" customFormat="1" ht="14.25" outlineLevel="1" x14ac:dyDescent="0.2">
      <c r="A83" s="6"/>
      <c r="B83" s="19">
        <v>1</v>
      </c>
      <c r="C83" s="19" t="s">
        <v>3</v>
      </c>
      <c r="D83" s="19"/>
      <c r="E83" s="19"/>
    </row>
    <row r="84" spans="1:6" s="2" customFormat="1" ht="14.25" outlineLevel="1" x14ac:dyDescent="0.2">
      <c r="A84" s="6"/>
    </row>
    <row r="85" spans="1:6" s="2" customFormat="1" outlineLevel="1" x14ac:dyDescent="0.25">
      <c r="A85" s="6"/>
      <c r="C85" s="2" t="s">
        <v>93</v>
      </c>
      <c r="D85" s="64" t="s">
        <v>77</v>
      </c>
      <c r="E85" s="33"/>
    </row>
    <row r="86" spans="1:6" s="2" customFormat="1" ht="14.25" outlineLevel="1" x14ac:dyDescent="0.2">
      <c r="A86" s="6"/>
      <c r="C86" s="29">
        <v>7</v>
      </c>
      <c r="D86" s="33">
        <v>15</v>
      </c>
      <c r="E86" s="33" t="s">
        <v>88</v>
      </c>
    </row>
    <row r="87" spans="1:6" s="2" customFormat="1" ht="14.25" outlineLevel="1" x14ac:dyDescent="0.2">
      <c r="A87" s="6"/>
      <c r="C87" s="29">
        <v>22</v>
      </c>
      <c r="D87" s="33">
        <v>15</v>
      </c>
      <c r="E87" s="33" t="s">
        <v>88</v>
      </c>
    </row>
    <row r="88" spans="1:6" s="2" customFormat="1" ht="14.25" outlineLevel="1" x14ac:dyDescent="0.2">
      <c r="A88" s="6"/>
      <c r="C88" s="29">
        <v>150</v>
      </c>
      <c r="D88" s="33">
        <v>15</v>
      </c>
      <c r="E88" s="33" t="s">
        <v>88</v>
      </c>
    </row>
    <row r="89" spans="1:6" s="2" customFormat="1" ht="14.25" outlineLevel="1" x14ac:dyDescent="0.2">
      <c r="A89" s="6"/>
      <c r="C89" s="21"/>
      <c r="D89" s="33"/>
      <c r="E89" s="33"/>
      <c r="F89" s="33"/>
    </row>
    <row r="90" spans="1:6" s="2" customFormat="1" ht="14.25" outlineLevel="1" x14ac:dyDescent="0.2">
      <c r="A90" s="6"/>
      <c r="B90" s="19">
        <v>2</v>
      </c>
      <c r="C90" s="19" t="s">
        <v>4</v>
      </c>
      <c r="D90" s="19"/>
      <c r="E90" s="19"/>
    </row>
    <row r="91" spans="1:6" s="2" customFormat="1" ht="14.25" outlineLevel="1" x14ac:dyDescent="0.2">
      <c r="A91" s="6"/>
    </row>
    <row r="92" spans="1:6" s="2" customFormat="1" outlineLevel="1" x14ac:dyDescent="0.25">
      <c r="A92" s="6"/>
      <c r="C92" s="2" t="s">
        <v>93</v>
      </c>
      <c r="D92" s="64" t="s">
        <v>77</v>
      </c>
      <c r="E92" s="33"/>
    </row>
    <row r="93" spans="1:6" s="2" customFormat="1" ht="14.25" outlineLevel="1" x14ac:dyDescent="0.2">
      <c r="A93" s="6"/>
      <c r="C93" s="29">
        <v>7</v>
      </c>
      <c r="D93" s="33">
        <v>15</v>
      </c>
      <c r="E93" s="33" t="s">
        <v>88</v>
      </c>
    </row>
    <row r="94" spans="1:6" s="2" customFormat="1" ht="14.25" outlineLevel="1" x14ac:dyDescent="0.2">
      <c r="A94" s="6"/>
      <c r="C94" s="29">
        <v>22</v>
      </c>
      <c r="D94" s="33">
        <v>15</v>
      </c>
      <c r="E94" s="33" t="s">
        <v>88</v>
      </c>
    </row>
    <row r="95" spans="1:6" s="2" customFormat="1" ht="14.25" outlineLevel="1" x14ac:dyDescent="0.2">
      <c r="A95" s="6"/>
      <c r="C95" s="29">
        <v>150</v>
      </c>
      <c r="D95" s="33">
        <v>15</v>
      </c>
      <c r="E95" s="33" t="s">
        <v>88</v>
      </c>
    </row>
    <row r="96" spans="1:6" s="2" customFormat="1" ht="14.25" outlineLevel="1" x14ac:dyDescent="0.2">
      <c r="A96" s="6"/>
      <c r="C96" s="21"/>
      <c r="D96" s="33"/>
      <c r="E96" s="33"/>
      <c r="F96" s="33"/>
    </row>
    <row r="97" spans="1:6" s="2" customFormat="1" ht="14.25" outlineLevel="1" x14ac:dyDescent="0.2">
      <c r="A97" s="6"/>
      <c r="B97" s="19">
        <v>3</v>
      </c>
      <c r="C97" s="19" t="s">
        <v>5</v>
      </c>
      <c r="D97" s="19"/>
      <c r="E97" s="19"/>
    </row>
    <row r="98" spans="1:6" s="2" customFormat="1" ht="14.25" outlineLevel="1" x14ac:dyDescent="0.2">
      <c r="A98" s="6"/>
    </row>
    <row r="99" spans="1:6" s="2" customFormat="1" outlineLevel="1" x14ac:dyDescent="0.25">
      <c r="A99" s="6"/>
      <c r="C99" s="2" t="s">
        <v>93</v>
      </c>
      <c r="D99" s="64" t="s">
        <v>77</v>
      </c>
      <c r="E99" s="33"/>
    </row>
    <row r="100" spans="1:6" s="2" customFormat="1" ht="14.25" outlineLevel="1" x14ac:dyDescent="0.2">
      <c r="A100" s="6"/>
      <c r="C100" s="29">
        <v>7</v>
      </c>
      <c r="D100" s="33">
        <v>15</v>
      </c>
      <c r="E100" s="33" t="s">
        <v>88</v>
      </c>
    </row>
    <row r="101" spans="1:6" s="2" customFormat="1" ht="14.25" outlineLevel="1" x14ac:dyDescent="0.2">
      <c r="A101" s="6"/>
      <c r="C101" s="29">
        <v>22</v>
      </c>
      <c r="D101" s="33">
        <v>15</v>
      </c>
      <c r="E101" s="33" t="s">
        <v>88</v>
      </c>
    </row>
    <row r="102" spans="1:6" s="2" customFormat="1" ht="14.25" outlineLevel="1" x14ac:dyDescent="0.2">
      <c r="A102" s="6"/>
      <c r="C102" s="29">
        <v>150</v>
      </c>
      <c r="D102" s="33">
        <v>15</v>
      </c>
      <c r="E102" s="33" t="s">
        <v>88</v>
      </c>
    </row>
    <row r="103" spans="1:6" s="2" customFormat="1" ht="14.25" outlineLevel="1" x14ac:dyDescent="0.2">
      <c r="A103" s="6"/>
      <c r="C103" s="21"/>
      <c r="D103" s="33"/>
      <c r="E103" s="33"/>
      <c r="F103" s="33"/>
    </row>
    <row r="104" spans="1:6" s="2" customFormat="1" ht="14.25" outlineLevel="1" x14ac:dyDescent="0.2">
      <c r="A104" s="6"/>
      <c r="B104" s="19">
        <v>4</v>
      </c>
      <c r="C104" s="19" t="s">
        <v>6</v>
      </c>
      <c r="D104" s="19"/>
      <c r="E104" s="19"/>
    </row>
    <row r="105" spans="1:6" s="2" customFormat="1" ht="14.25" outlineLevel="1" x14ac:dyDescent="0.2">
      <c r="A105" s="6"/>
    </row>
    <row r="106" spans="1:6" s="2" customFormat="1" outlineLevel="1" x14ac:dyDescent="0.25">
      <c r="A106" s="6"/>
      <c r="C106" s="2" t="s">
        <v>93</v>
      </c>
      <c r="D106" s="64" t="s">
        <v>77</v>
      </c>
      <c r="E106" s="33"/>
    </row>
    <row r="107" spans="1:6" s="2" customFormat="1" ht="14.25" outlineLevel="1" x14ac:dyDescent="0.2">
      <c r="A107" s="6"/>
      <c r="C107" s="29">
        <v>7</v>
      </c>
      <c r="D107" s="33">
        <v>15</v>
      </c>
      <c r="E107" s="33" t="s">
        <v>88</v>
      </c>
    </row>
    <row r="108" spans="1:6" s="2" customFormat="1" ht="14.25" outlineLevel="1" x14ac:dyDescent="0.2">
      <c r="A108" s="6"/>
      <c r="C108" s="29">
        <v>22</v>
      </c>
      <c r="D108" s="33">
        <v>15</v>
      </c>
      <c r="E108" s="33" t="s">
        <v>88</v>
      </c>
    </row>
    <row r="109" spans="1:6" s="2" customFormat="1" ht="14.25" outlineLevel="1" x14ac:dyDescent="0.2">
      <c r="A109" s="6"/>
      <c r="C109" s="29">
        <v>150</v>
      </c>
      <c r="D109" s="33">
        <v>15</v>
      </c>
      <c r="E109" s="33" t="s">
        <v>88</v>
      </c>
    </row>
    <row r="110" spans="1:6" s="2" customFormat="1" ht="14.25" outlineLevel="1" x14ac:dyDescent="0.2">
      <c r="A110" s="6"/>
      <c r="C110" s="21"/>
    </row>
    <row r="111" spans="1:6" s="2" customFormat="1" ht="14.25" outlineLevel="1" x14ac:dyDescent="0.2">
      <c r="A111" s="6"/>
      <c r="B111" s="19">
        <v>5</v>
      </c>
      <c r="C111" s="19" t="s">
        <v>7</v>
      </c>
      <c r="D111" s="19"/>
      <c r="E111" s="19"/>
    </row>
    <row r="112" spans="1:6" s="2" customFormat="1" ht="14.25" outlineLevel="1" x14ac:dyDescent="0.2">
      <c r="A112" s="6"/>
    </row>
    <row r="113" spans="1:8" s="2" customFormat="1" outlineLevel="1" x14ac:dyDescent="0.25">
      <c r="A113" s="6"/>
      <c r="C113" s="2" t="s">
        <v>93</v>
      </c>
      <c r="D113" s="64" t="s">
        <v>77</v>
      </c>
      <c r="E113" s="33"/>
    </row>
    <row r="114" spans="1:8" s="2" customFormat="1" ht="14.25" outlineLevel="1" x14ac:dyDescent="0.2">
      <c r="A114" s="6"/>
      <c r="C114" s="29">
        <v>7</v>
      </c>
      <c r="D114" s="33">
        <v>15</v>
      </c>
      <c r="E114" s="33" t="s">
        <v>88</v>
      </c>
    </row>
    <row r="115" spans="1:8" s="2" customFormat="1" ht="14.25" outlineLevel="1" x14ac:dyDescent="0.2">
      <c r="A115" s="6"/>
      <c r="C115" s="29">
        <v>22</v>
      </c>
      <c r="D115" s="33">
        <v>15</v>
      </c>
      <c r="E115" s="33" t="s">
        <v>88</v>
      </c>
    </row>
    <row r="116" spans="1:8" s="2" customFormat="1" ht="14.25" outlineLevel="1" x14ac:dyDescent="0.2">
      <c r="A116" s="6"/>
      <c r="C116" s="29">
        <v>150</v>
      </c>
      <c r="D116" s="33">
        <v>15</v>
      </c>
      <c r="E116" s="33" t="s">
        <v>88</v>
      </c>
    </row>
    <row r="117" spans="1:8" s="2" customFormat="1" ht="14.25" outlineLevel="1" x14ac:dyDescent="0.2">
      <c r="A117" s="6"/>
      <c r="C117" s="21"/>
      <c r="D117" s="33"/>
      <c r="E117" s="33"/>
      <c r="F117" s="33"/>
    </row>
    <row r="118" spans="1:8" s="2" customFormat="1" ht="14.25" outlineLevel="1" x14ac:dyDescent="0.2">
      <c r="A118" s="6"/>
      <c r="B118" s="19">
        <v>6</v>
      </c>
      <c r="C118" s="19" t="s">
        <v>9</v>
      </c>
      <c r="D118" s="19"/>
      <c r="E118" s="19"/>
    </row>
    <row r="119" spans="1:8" s="2" customFormat="1" ht="14.25" outlineLevel="1" x14ac:dyDescent="0.2">
      <c r="A119" s="6"/>
    </row>
    <row r="120" spans="1:8" s="2" customFormat="1" outlineLevel="1" x14ac:dyDescent="0.25">
      <c r="A120" s="6"/>
      <c r="C120" s="2" t="s">
        <v>93</v>
      </c>
      <c r="D120" s="64" t="s">
        <v>77</v>
      </c>
      <c r="E120" s="33"/>
    </row>
    <row r="121" spans="1:8" s="2" customFormat="1" ht="14.25" outlineLevel="1" x14ac:dyDescent="0.2">
      <c r="A121" s="6"/>
      <c r="C121" s="29">
        <v>7</v>
      </c>
      <c r="D121" s="33">
        <v>15</v>
      </c>
      <c r="E121" s="33" t="s">
        <v>88</v>
      </c>
    </row>
    <row r="122" spans="1:8" s="2" customFormat="1" ht="14.25" outlineLevel="1" x14ac:dyDescent="0.2">
      <c r="A122" s="6"/>
      <c r="C122" s="29">
        <v>22</v>
      </c>
      <c r="D122" s="33">
        <v>15</v>
      </c>
      <c r="E122" s="33" t="s">
        <v>88</v>
      </c>
    </row>
    <row r="123" spans="1:8" s="2" customFormat="1" ht="14.25" outlineLevel="1" x14ac:dyDescent="0.2">
      <c r="A123" s="6"/>
      <c r="C123" s="29">
        <v>150</v>
      </c>
      <c r="D123" s="33">
        <v>15</v>
      </c>
      <c r="E123" s="33" t="s">
        <v>88</v>
      </c>
    </row>
    <row r="124" spans="1:8" s="2" customFormat="1" ht="14.25" x14ac:dyDescent="0.2">
      <c r="A124" s="6"/>
      <c r="C124" s="21"/>
      <c r="D124" s="33"/>
      <c r="E124" s="33"/>
      <c r="F124" s="33"/>
    </row>
    <row r="125" spans="1:8" s="6" customFormat="1" x14ac:dyDescent="0.25">
      <c r="B125" s="63">
        <v>6</v>
      </c>
      <c r="C125" s="86" t="s">
        <v>98</v>
      </c>
      <c r="D125" s="87"/>
      <c r="E125" s="87"/>
      <c r="F125" s="87"/>
      <c r="G125" s="19"/>
      <c r="H125" s="19"/>
    </row>
    <row r="126" spans="1:8" s="6" customFormat="1" ht="14.25" x14ac:dyDescent="0.2">
      <c r="C126" s="35"/>
      <c r="D126" s="89"/>
      <c r="E126" s="89"/>
      <c r="F126" s="89"/>
    </row>
    <row r="127" spans="1:8" s="2" customFormat="1" ht="14.25" outlineLevel="1" x14ac:dyDescent="0.2">
      <c r="A127" s="6"/>
      <c r="B127" s="19">
        <v>1</v>
      </c>
      <c r="C127" s="19" t="s">
        <v>3</v>
      </c>
      <c r="D127" s="19"/>
      <c r="E127" s="19"/>
      <c r="F127" s="19"/>
      <c r="G127" s="19"/>
    </row>
    <row r="128" spans="1:8" s="2" customFormat="1" ht="14.25" outlineLevel="1" x14ac:dyDescent="0.2">
      <c r="A128" s="6"/>
    </row>
    <row r="129" spans="1:7" s="2" customFormat="1" outlineLevel="1" x14ac:dyDescent="0.25">
      <c r="A129" s="6"/>
      <c r="C129" s="21" t="s">
        <v>93</v>
      </c>
      <c r="D129" s="64" t="s">
        <v>100</v>
      </c>
      <c r="E129" s="33"/>
      <c r="F129" s="64" t="s">
        <v>101</v>
      </c>
    </row>
    <row r="130" spans="1:7" s="2" customFormat="1" ht="14.25" outlineLevel="1" x14ac:dyDescent="0.2">
      <c r="A130" s="6"/>
      <c r="C130" s="29">
        <v>7</v>
      </c>
      <c r="D130" s="33">
        <v>50</v>
      </c>
      <c r="E130" s="33" t="s">
        <v>66</v>
      </c>
      <c r="F130" s="33">
        <v>250</v>
      </c>
      <c r="G130" s="2" t="s">
        <v>90</v>
      </c>
    </row>
    <row r="131" spans="1:7" s="2" customFormat="1" ht="14.25" outlineLevel="1" x14ac:dyDescent="0.2">
      <c r="A131" s="6"/>
      <c r="C131" s="29">
        <v>22</v>
      </c>
      <c r="D131" s="33">
        <v>50</v>
      </c>
      <c r="E131" s="33" t="s">
        <v>66</v>
      </c>
      <c r="F131" s="33">
        <v>250</v>
      </c>
      <c r="G131" s="2" t="s">
        <v>90</v>
      </c>
    </row>
    <row r="132" spans="1:7" s="2" customFormat="1" ht="14.25" outlineLevel="1" x14ac:dyDescent="0.2">
      <c r="A132" s="6"/>
      <c r="C132" s="29">
        <v>150</v>
      </c>
      <c r="D132" s="33">
        <v>50</v>
      </c>
      <c r="E132" s="33" t="s">
        <v>66</v>
      </c>
      <c r="F132" s="33">
        <v>250</v>
      </c>
      <c r="G132" s="2" t="s">
        <v>90</v>
      </c>
    </row>
    <row r="133" spans="1:7" s="2" customFormat="1" ht="14.25" outlineLevel="1" x14ac:dyDescent="0.2">
      <c r="A133" s="6"/>
      <c r="C133" s="21"/>
      <c r="D133" s="33"/>
      <c r="E133" s="33"/>
      <c r="F133" s="33"/>
    </row>
    <row r="134" spans="1:7" s="2" customFormat="1" ht="14.25" outlineLevel="1" x14ac:dyDescent="0.2">
      <c r="A134" s="6"/>
      <c r="B134" s="19">
        <v>2</v>
      </c>
      <c r="C134" s="19" t="s">
        <v>4</v>
      </c>
      <c r="D134" s="19"/>
      <c r="E134" s="19"/>
      <c r="F134" s="19"/>
      <c r="G134" s="19"/>
    </row>
    <row r="135" spans="1:7" s="2" customFormat="1" ht="14.25" outlineLevel="1" x14ac:dyDescent="0.2">
      <c r="A135" s="6"/>
    </row>
    <row r="136" spans="1:7" s="2" customFormat="1" outlineLevel="1" x14ac:dyDescent="0.25">
      <c r="A136" s="6"/>
      <c r="C136" s="21" t="s">
        <v>93</v>
      </c>
      <c r="D136" s="64" t="s">
        <v>100</v>
      </c>
      <c r="E136" s="33"/>
      <c r="F136" s="64" t="s">
        <v>101</v>
      </c>
    </row>
    <row r="137" spans="1:7" s="2" customFormat="1" ht="14.25" outlineLevel="1" x14ac:dyDescent="0.2">
      <c r="A137" s="6"/>
      <c r="C137" s="29">
        <v>7</v>
      </c>
      <c r="D137" s="33">
        <v>50</v>
      </c>
      <c r="E137" s="33" t="s">
        <v>66</v>
      </c>
      <c r="F137" s="33">
        <v>250</v>
      </c>
      <c r="G137" s="2" t="s">
        <v>90</v>
      </c>
    </row>
    <row r="138" spans="1:7" s="2" customFormat="1" ht="14.25" outlineLevel="1" x14ac:dyDescent="0.2">
      <c r="A138" s="6"/>
      <c r="C138" s="29">
        <v>22</v>
      </c>
      <c r="D138" s="33">
        <v>50</v>
      </c>
      <c r="E138" s="33" t="s">
        <v>66</v>
      </c>
      <c r="F138" s="33">
        <v>250</v>
      </c>
      <c r="G138" s="2" t="s">
        <v>90</v>
      </c>
    </row>
    <row r="139" spans="1:7" s="2" customFormat="1" ht="14.25" outlineLevel="1" x14ac:dyDescent="0.2">
      <c r="A139" s="6"/>
      <c r="C139" s="29">
        <v>150</v>
      </c>
      <c r="D139" s="33">
        <v>50</v>
      </c>
      <c r="E139" s="33" t="s">
        <v>66</v>
      </c>
      <c r="F139" s="33">
        <v>250</v>
      </c>
      <c r="G139" s="2" t="s">
        <v>90</v>
      </c>
    </row>
    <row r="140" spans="1:7" s="2" customFormat="1" ht="14.25" outlineLevel="1" x14ac:dyDescent="0.2">
      <c r="A140" s="6"/>
      <c r="C140" s="21"/>
      <c r="D140" s="33"/>
      <c r="E140" s="33"/>
      <c r="F140" s="33"/>
    </row>
    <row r="141" spans="1:7" s="2" customFormat="1" ht="14.25" outlineLevel="1" x14ac:dyDescent="0.2">
      <c r="A141" s="6"/>
      <c r="B141" s="19">
        <v>3</v>
      </c>
      <c r="C141" s="19" t="s">
        <v>5</v>
      </c>
      <c r="D141" s="19"/>
      <c r="E141" s="19"/>
      <c r="F141" s="19"/>
      <c r="G141" s="19"/>
    </row>
    <row r="142" spans="1:7" s="2" customFormat="1" ht="14.25" outlineLevel="1" x14ac:dyDescent="0.2">
      <c r="A142" s="6"/>
    </row>
    <row r="143" spans="1:7" s="2" customFormat="1" outlineLevel="1" x14ac:dyDescent="0.25">
      <c r="A143" s="6"/>
      <c r="C143" s="21" t="s">
        <v>93</v>
      </c>
      <c r="D143" s="64" t="s">
        <v>100</v>
      </c>
      <c r="E143" s="33"/>
      <c r="F143" s="64" t="s">
        <v>101</v>
      </c>
    </row>
    <row r="144" spans="1:7" s="2" customFormat="1" ht="14.25" outlineLevel="1" x14ac:dyDescent="0.2">
      <c r="A144" s="6"/>
      <c r="C144" s="29">
        <v>7</v>
      </c>
      <c r="D144" s="33">
        <v>50</v>
      </c>
      <c r="E144" s="33" t="s">
        <v>66</v>
      </c>
      <c r="F144" s="33">
        <v>250</v>
      </c>
      <c r="G144" s="2" t="s">
        <v>90</v>
      </c>
    </row>
    <row r="145" spans="1:7" s="2" customFormat="1" ht="14.25" outlineLevel="1" x14ac:dyDescent="0.2">
      <c r="A145" s="6"/>
      <c r="C145" s="29">
        <v>22</v>
      </c>
      <c r="D145" s="33">
        <v>50</v>
      </c>
      <c r="E145" s="33" t="s">
        <v>66</v>
      </c>
      <c r="F145" s="33">
        <v>250</v>
      </c>
      <c r="G145" s="2" t="s">
        <v>90</v>
      </c>
    </row>
    <row r="146" spans="1:7" s="2" customFormat="1" ht="14.25" outlineLevel="1" x14ac:dyDescent="0.2">
      <c r="A146" s="6"/>
      <c r="C146" s="29">
        <v>150</v>
      </c>
      <c r="D146" s="33">
        <v>50</v>
      </c>
      <c r="E146" s="33" t="s">
        <v>66</v>
      </c>
      <c r="F146" s="33">
        <v>250</v>
      </c>
      <c r="G146" s="2" t="s">
        <v>90</v>
      </c>
    </row>
    <row r="147" spans="1:7" s="2" customFormat="1" ht="14.25" outlineLevel="1" x14ac:dyDescent="0.2">
      <c r="A147" s="6"/>
      <c r="C147" s="21"/>
      <c r="D147" s="33"/>
      <c r="E147" s="33"/>
      <c r="F147" s="33"/>
    </row>
    <row r="148" spans="1:7" s="2" customFormat="1" ht="14.25" outlineLevel="1" x14ac:dyDescent="0.2">
      <c r="A148" s="6"/>
      <c r="B148" s="19">
        <v>4</v>
      </c>
      <c r="C148" s="19" t="s">
        <v>6</v>
      </c>
      <c r="D148" s="19"/>
      <c r="E148" s="19"/>
      <c r="F148" s="19"/>
      <c r="G148" s="19"/>
    </row>
    <row r="149" spans="1:7" s="2" customFormat="1" ht="14.25" outlineLevel="1" x14ac:dyDescent="0.2">
      <c r="A149" s="6"/>
    </row>
    <row r="150" spans="1:7" s="2" customFormat="1" outlineLevel="1" x14ac:dyDescent="0.25">
      <c r="A150" s="6"/>
      <c r="C150" s="21" t="s">
        <v>93</v>
      </c>
      <c r="D150" s="64" t="s">
        <v>100</v>
      </c>
      <c r="E150" s="33"/>
      <c r="F150" s="64" t="s">
        <v>101</v>
      </c>
    </row>
    <row r="151" spans="1:7" s="2" customFormat="1" ht="14.25" outlineLevel="1" x14ac:dyDescent="0.2">
      <c r="A151" s="6"/>
      <c r="C151" s="29">
        <v>7</v>
      </c>
      <c r="D151" s="33">
        <v>50</v>
      </c>
      <c r="E151" s="33" t="s">
        <v>66</v>
      </c>
      <c r="F151" s="33">
        <v>250</v>
      </c>
      <c r="G151" s="2" t="s">
        <v>90</v>
      </c>
    </row>
    <row r="152" spans="1:7" s="2" customFormat="1" ht="14.25" outlineLevel="1" x14ac:dyDescent="0.2">
      <c r="A152" s="6"/>
      <c r="C152" s="29">
        <v>22</v>
      </c>
      <c r="D152" s="33">
        <v>50</v>
      </c>
      <c r="E152" s="33" t="s">
        <v>66</v>
      </c>
      <c r="F152" s="33">
        <v>250</v>
      </c>
      <c r="G152" s="2" t="s">
        <v>90</v>
      </c>
    </row>
    <row r="153" spans="1:7" s="2" customFormat="1" ht="14.25" outlineLevel="1" x14ac:dyDescent="0.2">
      <c r="A153" s="6"/>
      <c r="C153" s="29">
        <v>150</v>
      </c>
      <c r="D153" s="33">
        <v>50</v>
      </c>
      <c r="E153" s="33" t="s">
        <v>66</v>
      </c>
      <c r="F153" s="33">
        <v>250</v>
      </c>
      <c r="G153" s="2" t="s">
        <v>90</v>
      </c>
    </row>
    <row r="154" spans="1:7" s="2" customFormat="1" ht="14.25" outlineLevel="1" x14ac:dyDescent="0.2">
      <c r="A154" s="6"/>
      <c r="C154" s="21"/>
    </row>
    <row r="155" spans="1:7" s="2" customFormat="1" ht="14.25" outlineLevel="1" x14ac:dyDescent="0.2">
      <c r="A155" s="6"/>
      <c r="B155" s="19">
        <v>5</v>
      </c>
      <c r="C155" s="19" t="s">
        <v>7</v>
      </c>
      <c r="D155" s="19"/>
      <c r="E155" s="19"/>
      <c r="F155" s="19"/>
      <c r="G155" s="19"/>
    </row>
    <row r="156" spans="1:7" s="2" customFormat="1" ht="14.25" outlineLevel="1" x14ac:dyDescent="0.2">
      <c r="A156" s="6"/>
    </row>
    <row r="157" spans="1:7" s="2" customFormat="1" outlineLevel="1" x14ac:dyDescent="0.25">
      <c r="A157" s="6"/>
      <c r="C157" s="21" t="s">
        <v>93</v>
      </c>
      <c r="D157" s="64" t="s">
        <v>100</v>
      </c>
      <c r="E157" s="33"/>
      <c r="F157" s="64" t="s">
        <v>101</v>
      </c>
    </row>
    <row r="158" spans="1:7" s="2" customFormat="1" ht="14.25" outlineLevel="1" x14ac:dyDescent="0.2">
      <c r="A158" s="6"/>
      <c r="C158" s="29">
        <v>7</v>
      </c>
      <c r="D158" s="33">
        <v>50</v>
      </c>
      <c r="E158" s="33" t="s">
        <v>66</v>
      </c>
      <c r="F158" s="33">
        <v>250</v>
      </c>
      <c r="G158" s="2" t="s">
        <v>90</v>
      </c>
    </row>
    <row r="159" spans="1:7" s="2" customFormat="1" ht="14.25" outlineLevel="1" x14ac:dyDescent="0.2">
      <c r="A159" s="6"/>
      <c r="C159" s="29">
        <v>22</v>
      </c>
      <c r="D159" s="33">
        <v>50</v>
      </c>
      <c r="E159" s="33" t="s">
        <v>66</v>
      </c>
      <c r="F159" s="33">
        <v>250</v>
      </c>
      <c r="G159" s="2" t="s">
        <v>90</v>
      </c>
    </row>
    <row r="160" spans="1:7" s="2" customFormat="1" ht="14.25" outlineLevel="1" x14ac:dyDescent="0.2">
      <c r="A160" s="6"/>
      <c r="C160" s="29">
        <v>150</v>
      </c>
      <c r="D160" s="33">
        <v>50</v>
      </c>
      <c r="E160" s="33" t="s">
        <v>66</v>
      </c>
      <c r="F160" s="33">
        <v>250</v>
      </c>
      <c r="G160" s="2" t="s">
        <v>90</v>
      </c>
    </row>
    <row r="161" spans="1:7" s="2" customFormat="1" ht="14.25" outlineLevel="1" x14ac:dyDescent="0.2">
      <c r="A161" s="6"/>
      <c r="C161" s="21"/>
      <c r="D161" s="33"/>
      <c r="E161" s="33"/>
      <c r="F161" s="33"/>
    </row>
    <row r="162" spans="1:7" s="2" customFormat="1" ht="14.25" outlineLevel="1" x14ac:dyDescent="0.2">
      <c r="A162" s="6"/>
      <c r="B162" s="19">
        <v>6</v>
      </c>
      <c r="C162" s="19" t="s">
        <v>9</v>
      </c>
      <c r="D162" s="19"/>
      <c r="E162" s="19"/>
      <c r="F162" s="19"/>
      <c r="G162" s="19"/>
    </row>
    <row r="163" spans="1:7" s="2" customFormat="1" ht="14.25" outlineLevel="1" x14ac:dyDescent="0.2">
      <c r="A163" s="6"/>
    </row>
    <row r="164" spans="1:7" s="2" customFormat="1" outlineLevel="1" x14ac:dyDescent="0.25">
      <c r="A164" s="6"/>
      <c r="C164" s="21" t="s">
        <v>93</v>
      </c>
      <c r="D164" s="64" t="s">
        <v>100</v>
      </c>
      <c r="E164" s="33"/>
      <c r="F164" s="64" t="s">
        <v>101</v>
      </c>
    </row>
    <row r="165" spans="1:7" s="2" customFormat="1" ht="14.25" outlineLevel="1" x14ac:dyDescent="0.2">
      <c r="A165" s="6"/>
      <c r="C165" s="29">
        <v>7</v>
      </c>
      <c r="D165" s="33">
        <v>50</v>
      </c>
      <c r="E165" s="33" t="s">
        <v>66</v>
      </c>
      <c r="F165" s="33">
        <v>250</v>
      </c>
      <c r="G165" s="2" t="s">
        <v>90</v>
      </c>
    </row>
    <row r="166" spans="1:7" s="2" customFormat="1" ht="14.25" outlineLevel="1" x14ac:dyDescent="0.2">
      <c r="A166" s="6"/>
      <c r="C166" s="29">
        <v>22</v>
      </c>
      <c r="D166" s="33">
        <v>50</v>
      </c>
      <c r="E166" s="33" t="s">
        <v>66</v>
      </c>
      <c r="F166" s="33">
        <v>250</v>
      </c>
      <c r="G166" s="2" t="s">
        <v>90</v>
      </c>
    </row>
    <row r="167" spans="1:7" s="2" customFormat="1" ht="14.25" outlineLevel="1" x14ac:dyDescent="0.2">
      <c r="A167" s="6"/>
      <c r="C167" s="29">
        <v>150</v>
      </c>
      <c r="D167" s="33">
        <v>50</v>
      </c>
      <c r="E167" s="33" t="s">
        <v>66</v>
      </c>
      <c r="F167" s="33">
        <v>250</v>
      </c>
      <c r="G167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K106"/>
  <sheetViews>
    <sheetView zoomScale="55" zoomScaleNormal="55" workbookViewId="0">
      <selection activeCell="G6" sqref="G6"/>
    </sheetView>
  </sheetViews>
  <sheetFormatPr defaultRowHeight="15" outlineLevelRow="1" x14ac:dyDescent="0.25"/>
  <cols>
    <col min="1" max="1" width="3.7109375" style="4" customWidth="1"/>
    <col min="2" max="2" width="10.140625" customWidth="1"/>
    <col min="3" max="3" width="21.140625" customWidth="1"/>
    <col min="4" max="4" width="22.140625" customWidth="1"/>
    <col min="5" max="5" width="13" bestFit="1" customWidth="1"/>
    <col min="6" max="6" width="13.7109375" customWidth="1"/>
    <col min="7" max="7" width="17.28515625" customWidth="1"/>
    <col min="8" max="8" width="15.140625" customWidth="1"/>
    <col min="10" max="10" width="20.42578125" bestFit="1" customWidth="1"/>
  </cols>
  <sheetData>
    <row r="2" spans="1:10" ht="18" x14ac:dyDescent="0.25">
      <c r="B2" s="1" t="s">
        <v>87</v>
      </c>
    </row>
    <row r="3" spans="1:10" x14ac:dyDescent="0.25">
      <c r="C3" s="2"/>
      <c r="D3" s="2"/>
      <c r="E3" s="2"/>
      <c r="F3" s="2"/>
      <c r="G3" s="2"/>
      <c r="H3" s="2"/>
      <c r="J3" s="2"/>
    </row>
    <row r="4" spans="1:10" s="2" customFormat="1" ht="14.25" x14ac:dyDescent="0.2">
      <c r="A4" s="6"/>
      <c r="G4" s="21"/>
    </row>
    <row r="5" spans="1:10" x14ac:dyDescent="0.25">
      <c r="B5" s="63">
        <v>1</v>
      </c>
      <c r="C5" s="86" t="s">
        <v>76</v>
      </c>
      <c r="D5" s="87"/>
      <c r="E5" s="87"/>
      <c r="F5" s="87"/>
    </row>
    <row r="6" spans="1:10" s="2" customFormat="1" ht="15.75" x14ac:dyDescent="0.25">
      <c r="A6" s="95"/>
      <c r="B6" s="28"/>
      <c r="G6" s="21"/>
    </row>
    <row r="7" spans="1:10" s="2" customFormat="1" ht="15.75" outlineLevel="1" x14ac:dyDescent="0.25">
      <c r="A7" s="95"/>
      <c r="B7" s="105"/>
      <c r="C7" s="19" t="s">
        <v>167</v>
      </c>
      <c r="D7" s="5"/>
      <c r="E7" s="5"/>
      <c r="F7" s="4"/>
      <c r="G7" s="4"/>
    </row>
    <row r="8" spans="1:10" s="2" customFormat="1" ht="15.75" outlineLevel="1" x14ac:dyDescent="0.25">
      <c r="A8" s="95"/>
      <c r="B8" s="28"/>
      <c r="G8" s="21"/>
    </row>
    <row r="9" spans="1:10" s="2" customFormat="1" ht="15.75" outlineLevel="1" x14ac:dyDescent="0.25">
      <c r="A9" s="95"/>
      <c r="B9" s="28"/>
      <c r="C9" s="2" t="s">
        <v>168</v>
      </c>
      <c r="D9" s="64" t="s">
        <v>118</v>
      </c>
      <c r="E9" s="64" t="s">
        <v>119</v>
      </c>
      <c r="G9" s="21"/>
    </row>
    <row r="10" spans="1:10" s="2" customFormat="1" ht="15.75" outlineLevel="1" x14ac:dyDescent="0.25">
      <c r="A10" s="95"/>
      <c r="B10" s="28"/>
      <c r="C10" s="29">
        <v>3500</v>
      </c>
      <c r="D10" s="32">
        <v>0.879</v>
      </c>
      <c r="E10" s="2">
        <v>-8.0000000000000002E-3</v>
      </c>
      <c r="G10" s="21"/>
    </row>
    <row r="11" spans="1:10" s="2" customFormat="1" ht="15.75" outlineLevel="1" x14ac:dyDescent="0.25">
      <c r="A11" s="95"/>
      <c r="B11" s="28"/>
      <c r="C11" s="29">
        <v>7500</v>
      </c>
      <c r="D11" s="2">
        <v>0.90600000000000003</v>
      </c>
      <c r="E11" s="2">
        <v>-5.0000000000000001E-3</v>
      </c>
      <c r="G11" s="21"/>
    </row>
    <row r="12" spans="1:10" s="2" customFormat="1" ht="15.75" outlineLevel="1" x14ac:dyDescent="0.25">
      <c r="A12" s="95"/>
      <c r="B12" s="28"/>
      <c r="C12" s="29">
        <v>12000</v>
      </c>
      <c r="D12" s="2">
        <v>0.92200000000000004</v>
      </c>
      <c r="E12" s="2">
        <v>-4.0000000000000001E-3</v>
      </c>
      <c r="G12" s="21"/>
    </row>
    <row r="13" spans="1:10" s="2" customFormat="1" ht="15.75" outlineLevel="1" x14ac:dyDescent="0.25">
      <c r="A13" s="95"/>
      <c r="B13" s="28"/>
      <c r="C13" s="29">
        <v>18000</v>
      </c>
      <c r="D13" s="2">
        <v>0.83299999999999996</v>
      </c>
      <c r="E13" s="2">
        <v>-4.0000000000000001E-3</v>
      </c>
      <c r="G13" s="21"/>
    </row>
    <row r="14" spans="1:10" s="2" customFormat="1" ht="15.75" outlineLevel="1" x14ac:dyDescent="0.25">
      <c r="A14" s="95"/>
      <c r="B14" s="28"/>
      <c r="C14" s="29">
        <v>26000</v>
      </c>
      <c r="D14" s="2">
        <v>0.88</v>
      </c>
      <c r="E14" s="2">
        <v>-3.0000000000000001E-3</v>
      </c>
      <c r="G14" s="21"/>
    </row>
    <row r="15" spans="1:10" s="2" customFormat="1" ht="15.75" outlineLevel="1" x14ac:dyDescent="0.25">
      <c r="A15" s="95"/>
      <c r="B15" s="28"/>
      <c r="C15" s="29">
        <v>40000</v>
      </c>
      <c r="D15" s="2">
        <v>0.91</v>
      </c>
      <c r="E15" s="2">
        <v>-2.5000000000000001E-3</v>
      </c>
      <c r="G15" s="21"/>
    </row>
    <row r="16" spans="1:10" s="2" customFormat="1" ht="15.75" x14ac:dyDescent="0.25">
      <c r="A16" s="95"/>
      <c r="B16" s="28"/>
      <c r="C16" s="21"/>
      <c r="G16" s="21"/>
    </row>
    <row r="17" spans="1:11" x14ac:dyDescent="0.25">
      <c r="B17" s="63">
        <v>2</v>
      </c>
      <c r="C17" s="86" t="s">
        <v>178</v>
      </c>
      <c r="D17" s="87"/>
      <c r="E17" s="87"/>
      <c r="F17" s="87"/>
    </row>
    <row r="18" spans="1:11" s="2" customFormat="1" ht="14.25" x14ac:dyDescent="0.2">
      <c r="A18" s="6"/>
      <c r="G18" s="21"/>
    </row>
    <row r="19" spans="1:11" s="6" customFormat="1" ht="14.25" outlineLevel="1" x14ac:dyDescent="0.2">
      <c r="B19" s="19">
        <v>1</v>
      </c>
      <c r="C19" s="19" t="s">
        <v>3</v>
      </c>
      <c r="D19" s="19"/>
      <c r="E19" s="19"/>
      <c r="G19" s="35"/>
    </row>
    <row r="20" spans="1:11" s="2" customFormat="1" ht="14.25" outlineLevel="1" x14ac:dyDescent="0.2">
      <c r="A20" s="6"/>
      <c r="G20" s="21"/>
    </row>
    <row r="21" spans="1:11" outlineLevel="1" x14ac:dyDescent="0.25">
      <c r="C21" s="2"/>
      <c r="D21" s="55" t="s">
        <v>77</v>
      </c>
      <c r="E21" s="21"/>
      <c r="F21" s="56"/>
      <c r="G21" s="56"/>
      <c r="H21" s="56"/>
      <c r="I21" s="56"/>
    </row>
    <row r="22" spans="1:11" outlineLevel="1" x14ac:dyDescent="0.25">
      <c r="C22" s="29" t="s">
        <v>22</v>
      </c>
      <c r="D22" s="45">
        <v>7</v>
      </c>
      <c r="E22" s="21" t="s">
        <v>88</v>
      </c>
      <c r="F22" s="39"/>
      <c r="G22" s="39"/>
      <c r="H22" s="39"/>
      <c r="I22" s="39"/>
    </row>
    <row r="23" spans="1:11" outlineLevel="1" x14ac:dyDescent="0.25">
      <c r="C23" s="29" t="s">
        <v>35</v>
      </c>
      <c r="D23" s="45">
        <v>7</v>
      </c>
      <c r="E23" s="21" t="s">
        <v>88</v>
      </c>
      <c r="F23" s="39"/>
      <c r="G23" s="39"/>
      <c r="H23" s="39"/>
      <c r="I23" s="39"/>
    </row>
    <row r="24" spans="1:11" outlineLevel="1" x14ac:dyDescent="0.25">
      <c r="C24" s="29" t="s">
        <v>36</v>
      </c>
      <c r="D24" s="45">
        <v>8</v>
      </c>
      <c r="E24" s="21" t="s">
        <v>88</v>
      </c>
      <c r="F24" s="39"/>
      <c r="G24" s="39"/>
      <c r="H24" s="39"/>
      <c r="I24" s="39"/>
    </row>
    <row r="25" spans="1:11" outlineLevel="1" x14ac:dyDescent="0.25"/>
    <row r="26" spans="1:11" s="6" customFormat="1" ht="14.25" outlineLevel="1" x14ac:dyDescent="0.2">
      <c r="B26" s="19">
        <v>2</v>
      </c>
      <c r="C26" s="19" t="s">
        <v>4</v>
      </c>
      <c r="D26" s="19"/>
      <c r="E26" s="19"/>
      <c r="G26" s="35"/>
    </row>
    <row r="27" spans="1:11" s="2" customFormat="1" ht="14.25" outlineLevel="1" x14ac:dyDescent="0.2">
      <c r="A27" s="6"/>
      <c r="G27" s="21"/>
    </row>
    <row r="28" spans="1:11" s="3" customFormat="1" outlineLevel="1" x14ac:dyDescent="0.25">
      <c r="A28" s="49"/>
      <c r="C28" s="2"/>
      <c r="D28" s="55" t="s">
        <v>77</v>
      </c>
      <c r="E28" s="21"/>
      <c r="F28" s="56"/>
      <c r="G28" s="56"/>
      <c r="H28" s="56"/>
      <c r="I28" s="56"/>
      <c r="J28" s="21"/>
      <c r="K28" s="8"/>
    </row>
    <row r="29" spans="1:11" s="3" customFormat="1" outlineLevel="1" x14ac:dyDescent="0.25">
      <c r="A29" s="49"/>
      <c r="C29" s="29" t="s">
        <v>22</v>
      </c>
      <c r="D29" s="45">
        <v>7</v>
      </c>
      <c r="E29" s="21" t="s">
        <v>88</v>
      </c>
      <c r="F29" s="39"/>
      <c r="G29" s="39"/>
      <c r="H29" s="39"/>
      <c r="I29" s="39"/>
      <c r="J29" s="21"/>
      <c r="K29" s="57"/>
    </row>
    <row r="30" spans="1:11" s="3" customFormat="1" outlineLevel="1" x14ac:dyDescent="0.25">
      <c r="A30" s="49"/>
      <c r="C30" s="29" t="s">
        <v>35</v>
      </c>
      <c r="D30" s="45">
        <v>7</v>
      </c>
      <c r="E30" s="21" t="s">
        <v>88</v>
      </c>
      <c r="F30" s="39"/>
      <c r="G30" s="39"/>
      <c r="H30" s="39"/>
      <c r="I30" s="39"/>
      <c r="J30" s="21"/>
      <c r="K30" s="57"/>
    </row>
    <row r="31" spans="1:11" s="3" customFormat="1" outlineLevel="1" x14ac:dyDescent="0.25">
      <c r="A31" s="49"/>
      <c r="C31" s="29" t="s">
        <v>36</v>
      </c>
      <c r="D31" s="45">
        <v>8</v>
      </c>
      <c r="E31" s="21" t="s">
        <v>88</v>
      </c>
      <c r="F31" s="39"/>
      <c r="G31" s="39"/>
      <c r="H31" s="39"/>
      <c r="I31" s="39"/>
      <c r="J31" s="21"/>
      <c r="K31" s="21"/>
    </row>
    <row r="32" spans="1:11" s="3" customFormat="1" outlineLevel="1" x14ac:dyDescent="0.25">
      <c r="A32" s="49"/>
    </row>
    <row r="33" spans="1:11" s="35" customFormat="1" ht="14.25" outlineLevel="1" x14ac:dyDescent="0.2">
      <c r="B33" s="20">
        <v>3</v>
      </c>
      <c r="C33" s="20" t="s">
        <v>5</v>
      </c>
      <c r="D33" s="20"/>
      <c r="E33" s="20"/>
    </row>
    <row r="34" spans="1:11" s="21" customFormat="1" ht="14.25" outlineLevel="1" x14ac:dyDescent="0.2">
      <c r="A34" s="35"/>
    </row>
    <row r="35" spans="1:11" s="3" customFormat="1" outlineLevel="1" x14ac:dyDescent="0.25">
      <c r="A35" s="49"/>
      <c r="C35" s="2"/>
      <c r="D35" s="55" t="s">
        <v>77</v>
      </c>
      <c r="E35" s="21"/>
      <c r="F35" s="56"/>
      <c r="G35" s="56"/>
      <c r="H35" s="56"/>
      <c r="I35" s="56"/>
      <c r="J35" s="21"/>
      <c r="K35" s="8"/>
    </row>
    <row r="36" spans="1:11" s="3" customFormat="1" outlineLevel="1" x14ac:dyDescent="0.25">
      <c r="A36" s="49"/>
      <c r="C36" s="29" t="s">
        <v>22</v>
      </c>
      <c r="D36" s="45">
        <v>7</v>
      </c>
      <c r="E36" s="21" t="s">
        <v>88</v>
      </c>
      <c r="F36" s="39"/>
      <c r="G36" s="39"/>
      <c r="H36" s="39"/>
      <c r="I36" s="39"/>
      <c r="J36" s="21"/>
      <c r="K36" s="57"/>
    </row>
    <row r="37" spans="1:11" s="3" customFormat="1" outlineLevel="1" x14ac:dyDescent="0.25">
      <c r="A37" s="49"/>
      <c r="C37" s="29" t="s">
        <v>35</v>
      </c>
      <c r="D37" s="45">
        <v>7</v>
      </c>
      <c r="E37" s="21" t="s">
        <v>88</v>
      </c>
      <c r="F37" s="39"/>
      <c r="G37" s="39"/>
      <c r="H37" s="39"/>
      <c r="I37" s="39"/>
      <c r="J37" s="21"/>
      <c r="K37" s="57"/>
    </row>
    <row r="38" spans="1:11" s="3" customFormat="1" outlineLevel="1" x14ac:dyDescent="0.25">
      <c r="A38" s="49"/>
      <c r="C38" s="29" t="s">
        <v>36</v>
      </c>
      <c r="D38" s="45">
        <v>8</v>
      </c>
      <c r="E38" s="21" t="s">
        <v>88</v>
      </c>
      <c r="F38" s="39"/>
      <c r="G38" s="39"/>
      <c r="H38" s="39"/>
      <c r="I38" s="39"/>
      <c r="J38" s="21"/>
      <c r="K38" s="21"/>
    </row>
    <row r="39" spans="1:11" s="3" customFormat="1" outlineLevel="1" x14ac:dyDescent="0.25">
      <c r="A39" s="49"/>
    </row>
    <row r="40" spans="1:11" s="35" customFormat="1" ht="14.25" outlineLevel="1" x14ac:dyDescent="0.2">
      <c r="B40" s="20">
        <v>4</v>
      </c>
      <c r="C40" s="20" t="s">
        <v>6</v>
      </c>
      <c r="D40" s="20"/>
      <c r="E40" s="20"/>
    </row>
    <row r="41" spans="1:11" s="21" customFormat="1" ht="14.25" outlineLevel="1" x14ac:dyDescent="0.2">
      <c r="A41" s="35"/>
    </row>
    <row r="42" spans="1:11" s="3" customFormat="1" outlineLevel="1" x14ac:dyDescent="0.25">
      <c r="A42" s="49"/>
      <c r="C42" s="2"/>
      <c r="D42" s="55" t="s">
        <v>77</v>
      </c>
      <c r="E42" s="21"/>
      <c r="F42" s="56"/>
      <c r="G42" s="56"/>
      <c r="H42" s="56"/>
      <c r="I42" s="56"/>
      <c r="J42" s="21"/>
      <c r="K42" s="8"/>
    </row>
    <row r="43" spans="1:11" s="3" customFormat="1" outlineLevel="1" x14ac:dyDescent="0.25">
      <c r="A43" s="49"/>
      <c r="C43" s="29" t="s">
        <v>22</v>
      </c>
      <c r="D43" s="45">
        <v>7</v>
      </c>
      <c r="E43" s="21" t="s">
        <v>88</v>
      </c>
      <c r="F43" s="39"/>
      <c r="G43" s="39"/>
      <c r="H43" s="39"/>
      <c r="I43" s="39"/>
      <c r="J43" s="21"/>
      <c r="K43" s="57"/>
    </row>
    <row r="44" spans="1:11" s="3" customFormat="1" outlineLevel="1" x14ac:dyDescent="0.25">
      <c r="A44" s="49"/>
      <c r="C44" s="29" t="s">
        <v>35</v>
      </c>
      <c r="D44" s="45">
        <v>7</v>
      </c>
      <c r="E44" s="21" t="s">
        <v>88</v>
      </c>
      <c r="F44" s="39"/>
      <c r="G44" s="39"/>
      <c r="H44" s="39"/>
      <c r="I44" s="39"/>
      <c r="J44" s="21"/>
      <c r="K44" s="57"/>
    </row>
    <row r="45" spans="1:11" s="3" customFormat="1" outlineLevel="1" x14ac:dyDescent="0.25">
      <c r="A45" s="49"/>
      <c r="C45" s="29" t="s">
        <v>36</v>
      </c>
      <c r="D45" s="45">
        <v>8</v>
      </c>
      <c r="E45" s="21" t="s">
        <v>88</v>
      </c>
      <c r="F45" s="39"/>
      <c r="G45" s="39"/>
      <c r="H45" s="39"/>
      <c r="I45" s="39"/>
      <c r="J45" s="21"/>
      <c r="K45" s="21"/>
    </row>
    <row r="46" spans="1:11" s="3" customFormat="1" outlineLevel="1" x14ac:dyDescent="0.25">
      <c r="A46" s="49"/>
    </row>
    <row r="47" spans="1:11" s="35" customFormat="1" ht="14.25" outlineLevel="1" x14ac:dyDescent="0.2">
      <c r="B47" s="20">
        <v>5</v>
      </c>
      <c r="C47" s="20" t="s">
        <v>7</v>
      </c>
      <c r="D47" s="20"/>
      <c r="E47" s="20"/>
    </row>
    <row r="48" spans="1:11" s="21" customFormat="1" ht="14.25" outlineLevel="1" x14ac:dyDescent="0.2">
      <c r="A48" s="35"/>
    </row>
    <row r="49" spans="1:11" s="3" customFormat="1" outlineLevel="1" x14ac:dyDescent="0.25">
      <c r="A49" s="49"/>
      <c r="C49" s="2"/>
      <c r="D49" s="55" t="s">
        <v>77</v>
      </c>
      <c r="E49" s="21"/>
      <c r="F49" s="56"/>
      <c r="G49" s="56"/>
      <c r="H49" s="56"/>
      <c r="I49" s="56"/>
      <c r="J49" s="21"/>
      <c r="K49" s="8"/>
    </row>
    <row r="50" spans="1:11" s="3" customFormat="1" outlineLevel="1" x14ac:dyDescent="0.25">
      <c r="A50" s="49"/>
      <c r="C50" s="29" t="s">
        <v>22</v>
      </c>
      <c r="D50" s="45">
        <v>7</v>
      </c>
      <c r="E50" s="21" t="s">
        <v>88</v>
      </c>
      <c r="F50" s="39"/>
      <c r="G50" s="39"/>
      <c r="H50" s="39"/>
      <c r="I50" s="39"/>
      <c r="J50" s="21"/>
      <c r="K50" s="57"/>
    </row>
    <row r="51" spans="1:11" s="3" customFormat="1" outlineLevel="1" x14ac:dyDescent="0.25">
      <c r="A51" s="49"/>
      <c r="C51" s="29" t="s">
        <v>35</v>
      </c>
      <c r="D51" s="45">
        <v>7</v>
      </c>
      <c r="E51" s="21" t="s">
        <v>88</v>
      </c>
      <c r="F51" s="39"/>
      <c r="G51" s="39"/>
      <c r="H51" s="39"/>
      <c r="I51" s="39"/>
      <c r="J51" s="21"/>
      <c r="K51" s="57"/>
    </row>
    <row r="52" spans="1:11" s="3" customFormat="1" outlineLevel="1" x14ac:dyDescent="0.25">
      <c r="A52" s="49"/>
      <c r="C52" s="29" t="s">
        <v>36</v>
      </c>
      <c r="D52" s="45">
        <v>8</v>
      </c>
      <c r="E52" s="21" t="s">
        <v>88</v>
      </c>
      <c r="F52" s="39"/>
      <c r="G52" s="39"/>
      <c r="H52" s="39"/>
      <c r="I52" s="39"/>
      <c r="J52" s="21"/>
      <c r="K52" s="21"/>
    </row>
    <row r="53" spans="1:11" s="3" customFormat="1" outlineLevel="1" x14ac:dyDescent="0.25">
      <c r="A53" s="49"/>
    </row>
    <row r="54" spans="1:11" s="35" customFormat="1" ht="14.25" outlineLevel="1" x14ac:dyDescent="0.2">
      <c r="B54" s="20">
        <v>6</v>
      </c>
      <c r="C54" s="20" t="s">
        <v>9</v>
      </c>
      <c r="D54" s="20"/>
      <c r="E54" s="20"/>
    </row>
    <row r="55" spans="1:11" s="21" customFormat="1" ht="14.25" outlineLevel="1" x14ac:dyDescent="0.2">
      <c r="A55" s="35"/>
    </row>
    <row r="56" spans="1:11" s="3" customFormat="1" outlineLevel="1" x14ac:dyDescent="0.25">
      <c r="A56" s="49"/>
      <c r="C56" s="2"/>
      <c r="D56" s="55" t="s">
        <v>77</v>
      </c>
      <c r="E56" s="21"/>
      <c r="F56" s="56"/>
      <c r="G56" s="56"/>
      <c r="H56" s="56"/>
      <c r="I56" s="56"/>
      <c r="J56" s="21"/>
      <c r="K56" s="8"/>
    </row>
    <row r="57" spans="1:11" s="3" customFormat="1" outlineLevel="1" x14ac:dyDescent="0.25">
      <c r="A57" s="49"/>
      <c r="C57" s="29" t="s">
        <v>22</v>
      </c>
      <c r="D57" s="45">
        <v>7</v>
      </c>
      <c r="E57" s="21" t="s">
        <v>88</v>
      </c>
      <c r="F57" s="39"/>
      <c r="G57" s="39"/>
      <c r="H57" s="39"/>
      <c r="I57" s="39"/>
      <c r="J57" s="21"/>
      <c r="K57" s="57"/>
    </row>
    <row r="58" spans="1:11" s="3" customFormat="1" outlineLevel="1" x14ac:dyDescent="0.25">
      <c r="A58" s="49"/>
      <c r="C58" s="29" t="s">
        <v>35</v>
      </c>
      <c r="D58" s="45">
        <v>7</v>
      </c>
      <c r="E58" s="21" t="s">
        <v>88</v>
      </c>
      <c r="F58" s="39"/>
      <c r="G58" s="39"/>
      <c r="H58" s="39"/>
      <c r="I58" s="39"/>
      <c r="J58" s="21"/>
      <c r="K58" s="57"/>
    </row>
    <row r="59" spans="1:11" s="3" customFormat="1" outlineLevel="1" x14ac:dyDescent="0.25">
      <c r="A59" s="49"/>
      <c r="C59" s="29" t="s">
        <v>36</v>
      </c>
      <c r="D59" s="45">
        <v>8</v>
      </c>
      <c r="E59" s="21" t="s">
        <v>88</v>
      </c>
      <c r="F59" s="39"/>
      <c r="G59" s="39"/>
      <c r="H59" s="39"/>
      <c r="I59" s="39"/>
      <c r="J59" s="21"/>
      <c r="K59" s="21"/>
    </row>
    <row r="60" spans="1:11" x14ac:dyDescent="0.25">
      <c r="D60" s="58"/>
    </row>
    <row r="61" spans="1:11" x14ac:dyDescent="0.25">
      <c r="B61" s="63">
        <v>3</v>
      </c>
      <c r="C61" s="86" t="s">
        <v>106</v>
      </c>
      <c r="D61" s="87"/>
      <c r="E61" s="87"/>
      <c r="F61" s="87"/>
    </row>
    <row r="62" spans="1:11" s="2" customFormat="1" ht="14.25" x14ac:dyDescent="0.2">
      <c r="A62" s="6"/>
      <c r="G62" s="21"/>
    </row>
    <row r="63" spans="1:11" s="6" customFormat="1" ht="14.25" outlineLevel="1" x14ac:dyDescent="0.2">
      <c r="C63" s="6" t="s">
        <v>169</v>
      </c>
      <c r="G63" s="35"/>
    </row>
    <row r="64" spans="1:11" s="2" customFormat="1" ht="14.25" outlineLevel="1" x14ac:dyDescent="0.2">
      <c r="A64" s="6"/>
      <c r="G64" s="21"/>
      <c r="H64" s="21"/>
      <c r="I64" s="21"/>
      <c r="J64" s="21"/>
    </row>
    <row r="65" spans="1:10" outlineLevel="1" x14ac:dyDescent="0.25">
      <c r="C65" s="2"/>
      <c r="D65" s="55" t="s">
        <v>106</v>
      </c>
      <c r="E65" s="21"/>
      <c r="F65" s="56"/>
      <c r="G65" s="56"/>
      <c r="H65" s="56"/>
      <c r="I65" s="8"/>
      <c r="J65" s="3"/>
    </row>
    <row r="66" spans="1:10" outlineLevel="1" x14ac:dyDescent="0.25">
      <c r="C66" s="29" t="s">
        <v>3</v>
      </c>
      <c r="D66" s="45">
        <v>8</v>
      </c>
      <c r="E66" s="21" t="s">
        <v>66</v>
      </c>
      <c r="F66" s="39"/>
      <c r="G66" s="39"/>
      <c r="H66" s="39"/>
      <c r="I66" s="39"/>
      <c r="J66" s="3"/>
    </row>
    <row r="67" spans="1:10" outlineLevel="1" x14ac:dyDescent="0.25">
      <c r="C67" s="29" t="s">
        <v>4</v>
      </c>
      <c r="D67" s="45">
        <v>8</v>
      </c>
      <c r="E67" s="21" t="s">
        <v>66</v>
      </c>
      <c r="F67" s="39"/>
      <c r="G67" s="39"/>
      <c r="H67" s="39"/>
      <c r="I67" s="39"/>
    </row>
    <row r="68" spans="1:10" outlineLevel="1" x14ac:dyDescent="0.25">
      <c r="C68" s="29" t="s">
        <v>5</v>
      </c>
      <c r="D68" s="45">
        <v>7</v>
      </c>
      <c r="E68" s="21" t="s">
        <v>66</v>
      </c>
      <c r="F68" s="39"/>
      <c r="G68" s="39"/>
      <c r="H68" s="39"/>
      <c r="I68" s="39"/>
    </row>
    <row r="69" spans="1:10" outlineLevel="1" x14ac:dyDescent="0.25">
      <c r="C69" s="29" t="s">
        <v>6</v>
      </c>
      <c r="D69" s="45">
        <v>8</v>
      </c>
      <c r="E69" s="21" t="s">
        <v>66</v>
      </c>
      <c r="F69" s="39"/>
      <c r="G69" s="39"/>
      <c r="H69" s="39"/>
      <c r="I69" s="39"/>
    </row>
    <row r="70" spans="1:10" outlineLevel="1" x14ac:dyDescent="0.25">
      <c r="C70" s="29" t="s">
        <v>7</v>
      </c>
      <c r="D70" s="45">
        <v>6</v>
      </c>
      <c r="E70" s="21" t="s">
        <v>66</v>
      </c>
      <c r="G70" s="39"/>
      <c r="H70" s="39"/>
      <c r="I70" s="27"/>
      <c r="J70" s="71"/>
    </row>
    <row r="71" spans="1:10" outlineLevel="1" x14ac:dyDescent="0.25">
      <c r="C71" s="29" t="s">
        <v>9</v>
      </c>
      <c r="D71" s="45">
        <v>6.9535698105464281</v>
      </c>
      <c r="E71" s="21" t="s">
        <v>66</v>
      </c>
      <c r="F71" s="39"/>
      <c r="G71" s="39"/>
      <c r="H71" s="39"/>
      <c r="I71" s="39"/>
    </row>
    <row r="73" spans="1:10" x14ac:dyDescent="0.25">
      <c r="B73" s="63">
        <v>4</v>
      </c>
      <c r="C73" s="86" t="s">
        <v>104</v>
      </c>
      <c r="D73" s="87"/>
      <c r="E73" s="87"/>
      <c r="F73" s="87"/>
    </row>
    <row r="74" spans="1:10" s="2" customFormat="1" ht="14.25" x14ac:dyDescent="0.2">
      <c r="A74" s="6"/>
      <c r="G74" s="21"/>
    </row>
    <row r="75" spans="1:10" s="6" customFormat="1" ht="14.25" outlineLevel="1" x14ac:dyDescent="0.2">
      <c r="C75" s="6" t="s">
        <v>169</v>
      </c>
      <c r="G75" s="35"/>
    </row>
    <row r="76" spans="1:10" s="2" customFormat="1" ht="14.25" outlineLevel="1" x14ac:dyDescent="0.2">
      <c r="A76" s="6"/>
      <c r="G76" s="21"/>
    </row>
    <row r="77" spans="1:10" outlineLevel="1" x14ac:dyDescent="0.25">
      <c r="C77" s="2"/>
      <c r="D77" s="55" t="s">
        <v>89</v>
      </c>
      <c r="E77" s="21"/>
      <c r="F77" s="56"/>
      <c r="G77" s="56"/>
      <c r="H77" s="56"/>
      <c r="I77" s="56"/>
    </row>
    <row r="78" spans="1:10" outlineLevel="1" x14ac:dyDescent="0.25">
      <c r="C78" s="29" t="s">
        <v>3</v>
      </c>
      <c r="D78" s="45">
        <v>250</v>
      </c>
      <c r="E78" s="21" t="s">
        <v>90</v>
      </c>
      <c r="F78" s="39"/>
      <c r="G78" s="39"/>
      <c r="H78" s="39"/>
      <c r="I78" s="39"/>
    </row>
    <row r="79" spans="1:10" outlineLevel="1" x14ac:dyDescent="0.25">
      <c r="C79" s="29" t="s">
        <v>4</v>
      </c>
      <c r="D79" s="45">
        <v>250</v>
      </c>
      <c r="E79" s="21" t="s">
        <v>90</v>
      </c>
      <c r="F79" s="39"/>
      <c r="G79" s="39"/>
      <c r="H79" s="39"/>
      <c r="I79" s="39"/>
    </row>
    <row r="80" spans="1:10" outlineLevel="1" x14ac:dyDescent="0.25">
      <c r="C80" s="29" t="s">
        <v>5</v>
      </c>
      <c r="D80" s="45">
        <v>250</v>
      </c>
      <c r="E80" s="21" t="s">
        <v>90</v>
      </c>
      <c r="F80" s="39"/>
      <c r="G80" s="39"/>
      <c r="H80" s="39"/>
      <c r="I80" s="39"/>
    </row>
    <row r="81" spans="3:11" outlineLevel="1" x14ac:dyDescent="0.25">
      <c r="C81" s="29" t="s">
        <v>6</v>
      </c>
      <c r="D81" s="45">
        <v>250</v>
      </c>
      <c r="E81" s="21" t="s">
        <v>90</v>
      </c>
      <c r="F81" s="39"/>
      <c r="G81" s="39"/>
      <c r="H81" s="39"/>
      <c r="I81" s="39"/>
    </row>
    <row r="82" spans="3:11" outlineLevel="1" x14ac:dyDescent="0.25">
      <c r="C82" s="29" t="s">
        <v>7</v>
      </c>
      <c r="D82" s="45">
        <v>250</v>
      </c>
      <c r="E82" s="21" t="s">
        <v>90</v>
      </c>
      <c r="F82" s="39"/>
      <c r="G82" s="39"/>
      <c r="H82" s="39"/>
      <c r="I82" s="39"/>
    </row>
    <row r="83" spans="3:11" outlineLevel="1" x14ac:dyDescent="0.25">
      <c r="C83" s="29" t="s">
        <v>9</v>
      </c>
      <c r="D83" s="45">
        <f>AVERAGE((D78:D82))</f>
        <v>250</v>
      </c>
      <c r="E83" s="21" t="s">
        <v>90</v>
      </c>
      <c r="F83" s="39"/>
      <c r="G83" s="39"/>
      <c r="H83" s="39"/>
      <c r="I83" s="39"/>
    </row>
    <row r="84" spans="3:11" s="49" customFormat="1" x14ac:dyDescent="0.25">
      <c r="C84" s="35"/>
      <c r="D84" s="50"/>
      <c r="E84" s="35"/>
      <c r="F84" s="37"/>
      <c r="G84" s="37"/>
      <c r="H84" s="37"/>
      <c r="I84" s="37"/>
      <c r="J84" s="35"/>
      <c r="K84" s="35"/>
    </row>
    <row r="85" spans="3:11" s="49" customFormat="1" x14ac:dyDescent="0.25"/>
    <row r="86" spans="3:11" s="35" customFormat="1" ht="14.25" x14ac:dyDescent="0.2"/>
    <row r="87" spans="3:11" s="35" customFormat="1" ht="14.25" x14ac:dyDescent="0.2"/>
    <row r="88" spans="3:11" s="49" customFormat="1" x14ac:dyDescent="0.25">
      <c r="C88" s="35"/>
      <c r="D88" s="59"/>
      <c r="E88" s="35"/>
      <c r="F88" s="59"/>
      <c r="G88" s="59"/>
      <c r="H88" s="59"/>
      <c r="I88" s="59"/>
      <c r="J88" s="35"/>
      <c r="K88" s="60"/>
    </row>
    <row r="89" spans="3:11" s="49" customFormat="1" x14ac:dyDescent="0.25">
      <c r="C89" s="35"/>
      <c r="D89" s="50"/>
      <c r="E89" s="35"/>
      <c r="F89" s="37"/>
      <c r="G89" s="37"/>
      <c r="H89" s="37"/>
      <c r="I89" s="37"/>
      <c r="J89" s="35"/>
      <c r="K89" s="61"/>
    </row>
    <row r="90" spans="3:11" s="49" customFormat="1" x14ac:dyDescent="0.25">
      <c r="C90" s="35"/>
      <c r="D90" s="50"/>
      <c r="E90" s="35"/>
      <c r="F90" s="37"/>
      <c r="G90" s="37"/>
      <c r="H90" s="37"/>
      <c r="I90" s="37"/>
      <c r="J90" s="35"/>
      <c r="K90" s="61"/>
    </row>
    <row r="91" spans="3:11" s="49" customFormat="1" x14ac:dyDescent="0.25">
      <c r="C91" s="35"/>
      <c r="D91" s="50"/>
      <c r="E91" s="35"/>
      <c r="F91" s="37"/>
      <c r="G91" s="37"/>
      <c r="H91" s="37"/>
      <c r="I91" s="37"/>
      <c r="J91" s="35"/>
      <c r="K91" s="35"/>
    </row>
    <row r="92" spans="3:11" s="49" customFormat="1" x14ac:dyDescent="0.25"/>
    <row r="93" spans="3:11" s="35" customFormat="1" ht="14.25" x14ac:dyDescent="0.2"/>
    <row r="94" spans="3:11" s="35" customFormat="1" ht="14.25" x14ac:dyDescent="0.2"/>
    <row r="95" spans="3:11" s="49" customFormat="1" x14ac:dyDescent="0.25">
      <c r="C95" s="35"/>
      <c r="D95" s="59"/>
      <c r="E95" s="35"/>
      <c r="F95" s="59"/>
      <c r="G95" s="59"/>
      <c r="H95" s="59"/>
      <c r="I95" s="59"/>
      <c r="J95" s="35"/>
      <c r="K95" s="60"/>
    </row>
    <row r="96" spans="3:11" s="49" customFormat="1" x14ac:dyDescent="0.25">
      <c r="C96" s="35"/>
      <c r="D96" s="50"/>
      <c r="E96" s="35"/>
      <c r="F96" s="37"/>
      <c r="G96" s="37"/>
      <c r="H96" s="37"/>
      <c r="I96" s="37"/>
      <c r="J96" s="35"/>
      <c r="K96" s="61"/>
    </row>
    <row r="97" spans="3:11" s="49" customFormat="1" x14ac:dyDescent="0.25">
      <c r="C97" s="35"/>
      <c r="D97" s="50"/>
      <c r="E97" s="35"/>
      <c r="F97" s="37"/>
      <c r="G97" s="37"/>
      <c r="H97" s="37"/>
      <c r="I97" s="37"/>
      <c r="J97" s="35"/>
      <c r="K97" s="61"/>
    </row>
    <row r="98" spans="3:11" s="49" customFormat="1" x14ac:dyDescent="0.25">
      <c r="C98" s="35"/>
      <c r="D98" s="50"/>
      <c r="E98" s="35"/>
      <c r="F98" s="37"/>
      <c r="G98" s="37"/>
      <c r="H98" s="37"/>
      <c r="I98" s="37"/>
      <c r="J98" s="35"/>
      <c r="K98" s="35"/>
    </row>
    <row r="99" spans="3:11" s="49" customFormat="1" x14ac:dyDescent="0.25"/>
    <row r="100" spans="3:11" s="35" customFormat="1" ht="14.25" x14ac:dyDescent="0.2"/>
    <row r="101" spans="3:11" s="35" customFormat="1" ht="14.25" x14ac:dyDescent="0.2"/>
    <row r="102" spans="3:11" s="49" customFormat="1" x14ac:dyDescent="0.25">
      <c r="C102" s="35"/>
      <c r="D102" s="59"/>
      <c r="E102" s="35"/>
      <c r="F102" s="59"/>
      <c r="G102" s="59"/>
      <c r="H102" s="59"/>
      <c r="I102" s="59"/>
      <c r="J102" s="35"/>
      <c r="K102" s="60"/>
    </row>
    <row r="103" spans="3:11" s="49" customFormat="1" x14ac:dyDescent="0.25">
      <c r="C103" s="35"/>
      <c r="D103" s="50"/>
      <c r="E103" s="35"/>
      <c r="F103" s="37"/>
      <c r="G103" s="37"/>
      <c r="H103" s="37"/>
      <c r="I103" s="37"/>
      <c r="J103" s="35"/>
      <c r="K103" s="61"/>
    </row>
    <row r="104" spans="3:11" s="49" customFormat="1" x14ac:dyDescent="0.25">
      <c r="C104" s="35"/>
      <c r="D104" s="50"/>
      <c r="E104" s="35"/>
      <c r="F104" s="37"/>
      <c r="G104" s="37"/>
      <c r="H104" s="37"/>
      <c r="I104" s="37"/>
      <c r="J104" s="35"/>
      <c r="K104" s="61"/>
    </row>
    <row r="105" spans="3:11" s="49" customFormat="1" x14ac:dyDescent="0.25">
      <c r="C105" s="35"/>
      <c r="D105" s="50"/>
      <c r="E105" s="35"/>
      <c r="F105" s="37"/>
      <c r="G105" s="37"/>
      <c r="H105" s="37"/>
      <c r="I105" s="37"/>
      <c r="J105" s="35"/>
      <c r="K105" s="35"/>
    </row>
    <row r="106" spans="3:11" s="49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34"/>
  <sheetViews>
    <sheetView zoomScale="85" zoomScaleNormal="85" workbookViewId="0">
      <selection activeCell="D40" sqref="D40"/>
    </sheetView>
  </sheetViews>
  <sheetFormatPr defaultRowHeight="15" x14ac:dyDescent="0.25"/>
  <cols>
    <col min="1" max="1" width="4.85546875" customWidth="1"/>
    <col min="2" max="2" width="14.85546875" bestFit="1" customWidth="1"/>
    <col min="3" max="3" width="18.7109375" customWidth="1"/>
    <col min="4" max="4" width="16.7109375" bestFit="1" customWidth="1"/>
  </cols>
  <sheetData>
    <row r="2" spans="2:13" ht="18" x14ac:dyDescent="0.25">
      <c r="B2" s="1" t="s">
        <v>61</v>
      </c>
    </row>
    <row r="5" spans="2:13" x14ac:dyDescent="0.25">
      <c r="B5" s="5"/>
      <c r="C5" s="19" t="s">
        <v>157</v>
      </c>
      <c r="D5" s="5"/>
      <c r="E5" s="5"/>
      <c r="F5" s="5"/>
      <c r="G5" s="5"/>
      <c r="H5" s="5"/>
      <c r="I5" s="5"/>
    </row>
    <row r="7" spans="2:13" x14ac:dyDescent="0.25">
      <c r="D7" s="64" t="s">
        <v>158</v>
      </c>
    </row>
    <row r="8" spans="2:13" x14ac:dyDescent="0.25">
      <c r="C8" s="90" t="s">
        <v>123</v>
      </c>
      <c r="D8" s="70">
        <v>1.2442019074925694</v>
      </c>
      <c r="E8" s="2"/>
    </row>
    <row r="9" spans="2:13" x14ac:dyDescent="0.25">
      <c r="C9" s="90" t="s">
        <v>124</v>
      </c>
      <c r="D9" s="70">
        <v>0.15352270355270994</v>
      </c>
    </row>
    <row r="10" spans="2:13" x14ac:dyDescent="0.25">
      <c r="C10" s="90" t="s">
        <v>125</v>
      </c>
      <c r="D10" s="70">
        <v>1.6683226923196418E-2</v>
      </c>
    </row>
    <row r="11" spans="2:13" x14ac:dyDescent="0.25">
      <c r="C11" s="90" t="s">
        <v>126</v>
      </c>
      <c r="D11" s="70">
        <v>0.36571441285939282</v>
      </c>
    </row>
    <row r="12" spans="2:13" x14ac:dyDescent="0.25">
      <c r="C12" s="8"/>
      <c r="D12" s="2"/>
    </row>
    <row r="13" spans="2:13" x14ac:dyDescent="0.25">
      <c r="C13" s="2"/>
      <c r="D13" s="2"/>
      <c r="E13" s="2"/>
      <c r="F13" s="2"/>
      <c r="G13" s="2"/>
      <c r="H13" s="2"/>
    </row>
    <row r="14" spans="2:13" x14ac:dyDescent="0.25">
      <c r="B14" s="5"/>
      <c r="C14" s="19" t="s">
        <v>149</v>
      </c>
      <c r="D14" s="4"/>
      <c r="E14" s="4"/>
      <c r="F14" s="15"/>
      <c r="G14" s="15"/>
      <c r="H14" s="43"/>
      <c r="I14" s="44"/>
      <c r="M14" s="17"/>
    </row>
    <row r="15" spans="2:13" x14ac:dyDescent="0.25">
      <c r="C15" s="2"/>
      <c r="D15" s="9"/>
      <c r="E15" s="9"/>
      <c r="F15" s="9"/>
      <c r="G15" s="9"/>
      <c r="I15" s="3"/>
      <c r="M15" s="18"/>
    </row>
    <row r="16" spans="2:13" x14ac:dyDescent="0.25">
      <c r="C16" s="6"/>
      <c r="D16" s="93" t="s">
        <v>122</v>
      </c>
      <c r="E16" s="2"/>
      <c r="F16" s="17"/>
      <c r="G16" s="17"/>
      <c r="H16" s="2"/>
      <c r="I16" s="21"/>
      <c r="M16" s="18"/>
    </row>
    <row r="17" spans="2:13" x14ac:dyDescent="0.25">
      <c r="C17" s="91" t="s">
        <v>3</v>
      </c>
      <c r="D17" s="10">
        <v>18.2</v>
      </c>
      <c r="E17" s="2" t="s">
        <v>66</v>
      </c>
      <c r="F17" s="2"/>
      <c r="G17" s="2"/>
      <c r="H17" s="2"/>
      <c r="I17" s="2"/>
      <c r="M17" s="17"/>
    </row>
    <row r="18" spans="2:13" x14ac:dyDescent="0.25">
      <c r="C18" s="91" t="s">
        <v>4</v>
      </c>
      <c r="D18" s="47">
        <v>16.600000000000001</v>
      </c>
      <c r="E18" s="2" t="s">
        <v>66</v>
      </c>
      <c r="F18" s="2"/>
      <c r="G18" s="2"/>
      <c r="H18" s="2"/>
      <c r="I18" s="2"/>
      <c r="M18" s="18"/>
    </row>
    <row r="19" spans="2:13" x14ac:dyDescent="0.25">
      <c r="C19" s="91" t="s">
        <v>5</v>
      </c>
      <c r="D19" s="47">
        <v>19.2</v>
      </c>
      <c r="E19" s="2" t="s">
        <v>66</v>
      </c>
      <c r="F19" s="2"/>
      <c r="G19" s="2"/>
      <c r="H19" s="2"/>
      <c r="I19" s="2"/>
    </row>
    <row r="20" spans="2:13" x14ac:dyDescent="0.25">
      <c r="C20" s="91" t="s">
        <v>6</v>
      </c>
      <c r="D20" s="10">
        <v>21.7</v>
      </c>
      <c r="E20" s="2" t="s">
        <v>66</v>
      </c>
      <c r="F20" s="2"/>
      <c r="G20" s="2"/>
      <c r="H20" s="2"/>
      <c r="I20" s="2"/>
    </row>
    <row r="21" spans="2:13" x14ac:dyDescent="0.25">
      <c r="C21" s="91" t="s">
        <v>7</v>
      </c>
      <c r="D21" s="47">
        <v>19.100000000000001</v>
      </c>
      <c r="E21" s="2" t="s">
        <v>66</v>
      </c>
      <c r="F21" s="2"/>
      <c r="G21" s="2"/>
      <c r="H21" s="2"/>
      <c r="I21" s="2"/>
    </row>
    <row r="22" spans="2:13" x14ac:dyDescent="0.25">
      <c r="C22" s="91" t="s">
        <v>9</v>
      </c>
      <c r="D22" s="47">
        <v>18.600644507076293</v>
      </c>
      <c r="E22" s="2" t="s">
        <v>66</v>
      </c>
      <c r="F22" s="2"/>
      <c r="G22" s="2"/>
      <c r="H22" s="2"/>
      <c r="I22" s="2"/>
    </row>
    <row r="23" spans="2:13" x14ac:dyDescent="0.25">
      <c r="C23" s="2"/>
      <c r="D23" s="10"/>
      <c r="E23" s="2"/>
      <c r="F23" s="2"/>
      <c r="G23" s="2"/>
      <c r="H23" s="2"/>
      <c r="I23" s="2"/>
    </row>
    <row r="25" spans="2:13" x14ac:dyDescent="0.25">
      <c r="B25" s="5"/>
      <c r="C25" s="19" t="s">
        <v>145</v>
      </c>
      <c r="D25" s="4"/>
      <c r="E25" s="4"/>
      <c r="F25" s="15"/>
      <c r="G25" s="15"/>
      <c r="H25" s="43"/>
      <c r="I25" s="44"/>
      <c r="M25" s="17"/>
    </row>
    <row r="26" spans="2:13" x14ac:dyDescent="0.25">
      <c r="C26" s="2"/>
      <c r="D26" s="9"/>
      <c r="E26" s="9"/>
      <c r="F26" s="9"/>
      <c r="G26" s="9"/>
      <c r="I26" s="3"/>
      <c r="M26" s="18"/>
    </row>
    <row r="27" spans="2:13" x14ac:dyDescent="0.25">
      <c r="C27" s="6"/>
      <c r="D27" s="93" t="s">
        <v>156</v>
      </c>
      <c r="E27" s="2"/>
      <c r="F27" s="17"/>
      <c r="G27" s="17"/>
      <c r="H27" s="2"/>
      <c r="I27" s="21"/>
      <c r="M27" s="18"/>
    </row>
    <row r="28" spans="2:13" x14ac:dyDescent="0.25">
      <c r="C28" s="91" t="s">
        <v>3</v>
      </c>
      <c r="D28" s="47">
        <v>3.4299578682069176E-2</v>
      </c>
      <c r="E28" s="2" t="s">
        <v>66</v>
      </c>
      <c r="F28" s="2"/>
      <c r="G28" s="2"/>
      <c r="H28" s="2"/>
      <c r="I28" s="2"/>
      <c r="M28" s="17"/>
    </row>
    <row r="29" spans="2:13" x14ac:dyDescent="0.25">
      <c r="C29" s="91" t="s">
        <v>4</v>
      </c>
      <c r="D29" s="47">
        <v>0.25035203595415917</v>
      </c>
      <c r="E29" s="2" t="s">
        <v>66</v>
      </c>
      <c r="F29" s="2"/>
      <c r="G29" s="2"/>
      <c r="H29" s="2"/>
      <c r="I29" s="2"/>
      <c r="M29" s="18"/>
    </row>
    <row r="30" spans="2:13" x14ac:dyDescent="0.25">
      <c r="C30" s="91" t="s">
        <v>5</v>
      </c>
      <c r="D30" s="47">
        <v>0.28512694823384221</v>
      </c>
      <c r="E30" s="2" t="s">
        <v>66</v>
      </c>
      <c r="F30" s="2"/>
      <c r="G30" s="2"/>
      <c r="H30" s="2"/>
      <c r="I30" s="2"/>
    </row>
    <row r="31" spans="2:13" x14ac:dyDescent="0.25">
      <c r="C31" s="91" t="s">
        <v>6</v>
      </c>
      <c r="D31" s="47">
        <v>4.956981652006439E-2</v>
      </c>
      <c r="E31" s="2" t="s">
        <v>66</v>
      </c>
      <c r="F31" s="2"/>
      <c r="G31" s="2"/>
      <c r="H31" s="2"/>
      <c r="I31" s="2"/>
    </row>
    <row r="32" spans="2:13" x14ac:dyDescent="0.25">
      <c r="C32" s="91" t="s">
        <v>7</v>
      </c>
      <c r="D32" s="47">
        <v>0.38065162060986507</v>
      </c>
      <c r="E32" s="2" t="s">
        <v>66</v>
      </c>
      <c r="F32" s="2"/>
      <c r="G32" s="2"/>
      <c r="H32" s="2"/>
      <c r="I32" s="2"/>
    </row>
    <row r="33" spans="3:9" x14ac:dyDescent="0.25">
      <c r="C33" s="60"/>
      <c r="D33" s="47"/>
      <c r="E33" s="2"/>
      <c r="F33" s="2"/>
      <c r="G33" s="2"/>
      <c r="H33" s="2"/>
      <c r="I33" s="2"/>
    </row>
    <row r="34" spans="3:9" x14ac:dyDescent="0.25">
      <c r="D34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Q65"/>
  <sheetViews>
    <sheetView zoomScale="55" zoomScaleNormal="55" workbookViewId="0">
      <selection sqref="A1:A1048576"/>
    </sheetView>
  </sheetViews>
  <sheetFormatPr defaultRowHeight="14.25" x14ac:dyDescent="0.2"/>
  <cols>
    <col min="1" max="1" width="3.7109375" style="6" customWidth="1"/>
    <col min="2" max="2" width="22.5703125" style="2" customWidth="1"/>
    <col min="3" max="3" width="41.42578125" style="2" bestFit="1" customWidth="1"/>
    <col min="4" max="4" width="23.85546875" style="2" bestFit="1" customWidth="1"/>
    <col min="5" max="5" width="24.28515625" style="2" bestFit="1" customWidth="1"/>
    <col min="6" max="6" width="23.5703125" style="2" bestFit="1" customWidth="1"/>
    <col min="7" max="7" width="14.7109375" style="2" bestFit="1" customWidth="1"/>
    <col min="8" max="8" width="9.140625" style="2"/>
    <col min="9" max="9" width="26.28515625" style="2" bestFit="1" customWidth="1"/>
    <col min="10" max="10" width="10.85546875" style="2" bestFit="1" customWidth="1"/>
    <col min="11" max="11" width="10.85546875" style="2" customWidth="1"/>
    <col min="12" max="16384" width="9.140625" style="6"/>
  </cols>
  <sheetData>
    <row r="2" spans="2:10" ht="18" x14ac:dyDescent="0.25">
      <c r="B2" s="1" t="s">
        <v>161</v>
      </c>
    </row>
    <row r="5" spans="2:10" x14ac:dyDescent="0.2">
      <c r="B5" s="19"/>
      <c r="C5" s="19" t="s">
        <v>115</v>
      </c>
      <c r="D5" s="19"/>
      <c r="E5" s="6"/>
      <c r="F5" s="6"/>
      <c r="G5" s="6"/>
      <c r="H5" s="6"/>
      <c r="I5" s="6"/>
      <c r="J5" s="6"/>
    </row>
    <row r="7" spans="2:10" ht="15" x14ac:dyDescent="0.25">
      <c r="B7"/>
      <c r="C7" s="65" t="s">
        <v>111</v>
      </c>
      <c r="D7" s="66" t="s">
        <v>11</v>
      </c>
    </row>
    <row r="8" spans="2:10" ht="15" x14ac:dyDescent="0.25">
      <c r="B8"/>
      <c r="C8" s="65" t="s">
        <v>112</v>
      </c>
      <c r="D8" s="66" t="s">
        <v>11</v>
      </c>
    </row>
    <row r="9" spans="2:10" ht="15" x14ac:dyDescent="0.25">
      <c r="B9"/>
      <c r="C9" s="65" t="s">
        <v>148</v>
      </c>
      <c r="D9" s="66" t="s">
        <v>11</v>
      </c>
    </row>
    <row r="10" spans="2:10" ht="15" x14ac:dyDescent="0.25">
      <c r="B10"/>
      <c r="C10" s="65" t="s">
        <v>113</v>
      </c>
      <c r="D10" s="66" t="s">
        <v>11</v>
      </c>
    </row>
    <row r="12" spans="2:10" x14ac:dyDescent="0.2">
      <c r="D12" s="21"/>
      <c r="E12" s="21"/>
      <c r="F12" s="21"/>
    </row>
    <row r="13" spans="2:10" s="6" customFormat="1" x14ac:dyDescent="0.2">
      <c r="B13" s="19">
        <v>1</v>
      </c>
      <c r="C13" s="19" t="s">
        <v>10</v>
      </c>
      <c r="D13" s="19"/>
      <c r="E13" s="19"/>
      <c r="F13" s="19"/>
      <c r="G13" s="19"/>
    </row>
    <row r="15" spans="2:10" ht="15" x14ac:dyDescent="0.25">
      <c r="B15" s="34" t="s">
        <v>160</v>
      </c>
      <c r="D15" s="55" t="s">
        <v>11</v>
      </c>
      <c r="E15" s="55" t="s">
        <v>12</v>
      </c>
      <c r="F15" s="55" t="s">
        <v>13</v>
      </c>
      <c r="G15" s="21"/>
    </row>
    <row r="16" spans="2:10" x14ac:dyDescent="0.2">
      <c r="B16" s="81" t="s">
        <v>14</v>
      </c>
      <c r="C16" s="29" t="s">
        <v>15</v>
      </c>
      <c r="D16" s="41">
        <v>250</v>
      </c>
      <c r="E16" s="41">
        <f>D16*1.1</f>
        <v>275</v>
      </c>
      <c r="F16" s="41">
        <f>D16*0.9</f>
        <v>225</v>
      </c>
      <c r="G16" s="21" t="s">
        <v>16</v>
      </c>
    </row>
    <row r="17" spans="2:11" x14ac:dyDescent="0.2">
      <c r="D17" s="21"/>
      <c r="E17" s="21"/>
      <c r="F17" s="21"/>
    </row>
    <row r="18" spans="2:11" x14ac:dyDescent="0.2">
      <c r="C18" s="29" t="s">
        <v>19</v>
      </c>
      <c r="D18" s="94">
        <v>0.18</v>
      </c>
      <c r="E18" s="94">
        <v>0.22999999999999998</v>
      </c>
      <c r="F18" s="94">
        <v>0.13</v>
      </c>
      <c r="G18" s="13"/>
    </row>
    <row r="19" spans="2:11" x14ac:dyDescent="0.2">
      <c r="C19" s="29" t="s">
        <v>20</v>
      </c>
      <c r="D19" s="40">
        <f>-LN(1-D18)/LN(2)</f>
        <v>0.28630418515664091</v>
      </c>
      <c r="E19" s="40">
        <f>-LN(1-E18)/LN(2)</f>
        <v>0.37706964907982332</v>
      </c>
      <c r="F19" s="40">
        <f>-LN(1-F18)/LN(2)</f>
        <v>0.20091269392599642</v>
      </c>
      <c r="G19" s="2" t="s">
        <v>159</v>
      </c>
    </row>
    <row r="20" spans="2:11" x14ac:dyDescent="0.2">
      <c r="D20" s="21"/>
      <c r="E20" s="21"/>
      <c r="F20" s="21"/>
    </row>
    <row r="21" spans="2:11" x14ac:dyDescent="0.2">
      <c r="B21" s="81" t="s">
        <v>14</v>
      </c>
      <c r="C21" s="29" t="s">
        <v>17</v>
      </c>
      <c r="D21" s="21">
        <v>751</v>
      </c>
      <c r="E21" s="24" t="s">
        <v>37</v>
      </c>
      <c r="F21" s="24" t="s">
        <v>37</v>
      </c>
      <c r="G21" s="21" t="s">
        <v>18</v>
      </c>
    </row>
    <row r="22" spans="2:11" s="35" customFormat="1" x14ac:dyDescent="0.2">
      <c r="B22" s="82"/>
      <c r="C22" s="21"/>
      <c r="D22" s="21"/>
      <c r="E22" s="24"/>
      <c r="F22" s="24"/>
      <c r="G22" s="21"/>
      <c r="H22" s="21"/>
      <c r="I22" s="21"/>
      <c r="J22" s="21"/>
      <c r="K22" s="21"/>
    </row>
    <row r="24" spans="2:11" x14ac:dyDescent="0.2">
      <c r="B24" s="19">
        <v>2</v>
      </c>
      <c r="C24" s="19" t="s">
        <v>21</v>
      </c>
      <c r="D24" s="19"/>
      <c r="E24" s="19"/>
      <c r="F24" s="19"/>
      <c r="G24" s="19"/>
      <c r="H24" s="6"/>
      <c r="I24" s="6"/>
      <c r="J24" s="6"/>
      <c r="K24" s="6"/>
    </row>
    <row r="27" spans="2:11" ht="15" x14ac:dyDescent="0.25">
      <c r="B27" s="34" t="s">
        <v>160</v>
      </c>
      <c r="D27" s="55" t="s">
        <v>11</v>
      </c>
      <c r="E27" s="55" t="s">
        <v>12</v>
      </c>
      <c r="F27" s="55" t="s">
        <v>13</v>
      </c>
      <c r="G27" s="21"/>
    </row>
    <row r="28" spans="2:11" x14ac:dyDescent="0.2">
      <c r="B28" s="33" t="s">
        <v>22</v>
      </c>
      <c r="C28" s="29" t="s">
        <v>15</v>
      </c>
      <c r="D28" s="22">
        <f>22.57*'_Monetary Parameters'!D8</f>
        <v>28.081637052107293</v>
      </c>
      <c r="E28" s="22">
        <f>23.98*'_Monetary Parameters'!D8</f>
        <v>29.835961741671817</v>
      </c>
      <c r="F28" s="22">
        <f>14.11*'_Monetary Parameters'!D8</f>
        <v>17.555688914720154</v>
      </c>
      <c r="G28" s="21" t="s">
        <v>16</v>
      </c>
    </row>
    <row r="29" spans="2:11" x14ac:dyDescent="0.2">
      <c r="B29" s="33" t="s">
        <v>23</v>
      </c>
      <c r="C29" s="29" t="s">
        <v>15</v>
      </c>
      <c r="D29" s="22">
        <f>17.08*'_Monetary Parameters'!D8</f>
        <v>21.250968579973083</v>
      </c>
      <c r="E29" s="22">
        <f>23*'_Monetary Parameters'!D8</f>
        <v>28.616643872329096</v>
      </c>
      <c r="F29" s="22">
        <f>13.74*'_Monetary Parameters'!D8</f>
        <v>17.095334208947904</v>
      </c>
      <c r="G29" s="21" t="s">
        <v>16</v>
      </c>
    </row>
    <row r="30" spans="2:11" x14ac:dyDescent="0.2">
      <c r="B30" s="33"/>
    </row>
    <row r="31" spans="2:11" x14ac:dyDescent="0.2">
      <c r="B31" s="33"/>
      <c r="C31" s="29" t="s">
        <v>19</v>
      </c>
      <c r="D31" s="31">
        <v>0.15</v>
      </c>
      <c r="E31" s="31">
        <v>0.18</v>
      </c>
      <c r="F31" s="31">
        <v>0.12</v>
      </c>
      <c r="G31" s="13"/>
    </row>
    <row r="32" spans="2:11" x14ac:dyDescent="0.2">
      <c r="B32" s="33"/>
      <c r="C32" s="29" t="s">
        <v>20</v>
      </c>
      <c r="D32" s="32">
        <f>-LN(1-D31)/LN(2)</f>
        <v>0.23446525363702297</v>
      </c>
      <c r="E32" s="32">
        <f>-LN(1-E31)/LN(2)</f>
        <v>0.28630418515664091</v>
      </c>
      <c r="F32" s="32">
        <f>-LN(1-F31)/LN(2)</f>
        <v>0.18442457113742744</v>
      </c>
      <c r="G32" s="2" t="s">
        <v>159</v>
      </c>
    </row>
    <row r="34" spans="2:11" x14ac:dyDescent="0.2">
      <c r="B34" s="81" t="s">
        <v>14</v>
      </c>
      <c r="C34" s="29" t="s">
        <v>17</v>
      </c>
      <c r="D34" s="2">
        <v>30.71</v>
      </c>
      <c r="E34" s="33" t="s">
        <v>37</v>
      </c>
      <c r="F34" s="33" t="s">
        <v>37</v>
      </c>
      <c r="G34" s="21" t="s">
        <v>18</v>
      </c>
    </row>
    <row r="35" spans="2:11" s="35" customFormat="1" x14ac:dyDescent="0.2">
      <c r="B35" s="82"/>
      <c r="C35" s="21"/>
      <c r="D35" s="21"/>
      <c r="E35" s="24"/>
      <c r="F35" s="24"/>
      <c r="G35" s="21"/>
      <c r="H35" s="21"/>
      <c r="I35" s="21"/>
      <c r="J35" s="21"/>
      <c r="K35" s="21"/>
    </row>
    <row r="37" spans="2:11" x14ac:dyDescent="0.2">
      <c r="B37" s="19">
        <v>3</v>
      </c>
      <c r="C37" s="19" t="s">
        <v>148</v>
      </c>
      <c r="D37" s="19"/>
      <c r="E37" s="19"/>
      <c r="F37" s="19"/>
      <c r="G37" s="19"/>
      <c r="H37" s="6"/>
      <c r="I37" s="6"/>
      <c r="J37" s="6"/>
      <c r="K37" s="6"/>
    </row>
    <row r="40" spans="2:11" ht="15" x14ac:dyDescent="0.25">
      <c r="B40" s="34" t="s">
        <v>160</v>
      </c>
      <c r="D40" s="55" t="s">
        <v>11</v>
      </c>
      <c r="E40" s="55" t="s">
        <v>12</v>
      </c>
      <c r="F40" s="55" t="s">
        <v>13</v>
      </c>
      <c r="G40" s="21"/>
    </row>
    <row r="41" spans="2:11" x14ac:dyDescent="0.2">
      <c r="B41" s="33" t="s">
        <v>14</v>
      </c>
      <c r="C41" s="29" t="s">
        <v>15</v>
      </c>
      <c r="D41" s="22">
        <f>0.211*'_Monetary Parameters'!D8</f>
        <v>0.26252660248093213</v>
      </c>
      <c r="E41" s="22">
        <f>0.263147448354594*'_Monetary Parameters'!D8</f>
        <v>0.32740855719458828</v>
      </c>
      <c r="F41" s="22">
        <f>0.147362571078573*'_Monetary Parameters'!D8</f>
        <v>0.18334879202896989</v>
      </c>
      <c r="G41" s="21" t="s">
        <v>16</v>
      </c>
    </row>
    <row r="43" spans="2:11" x14ac:dyDescent="0.2">
      <c r="C43" s="29" t="s">
        <v>19</v>
      </c>
      <c r="D43" s="36">
        <v>0.01</v>
      </c>
      <c r="E43" s="36">
        <v>1.4999999999999999E-2</v>
      </c>
      <c r="F43" s="36">
        <v>5.0000000000000001E-3</v>
      </c>
      <c r="G43" s="16"/>
    </row>
    <row r="44" spans="2:11" x14ac:dyDescent="0.2">
      <c r="C44" s="29" t="s">
        <v>20</v>
      </c>
      <c r="D44" s="32">
        <f>-LN(1-D43)/LN(2)</f>
        <v>1.4499569695115091E-2</v>
      </c>
      <c r="E44" s="32">
        <f>-LN(1-E43)/LN(2)</f>
        <v>2.1804370318348448E-2</v>
      </c>
      <c r="F44" s="32">
        <f>-LN(1-F43)/LN(2)</f>
        <v>7.2315692310758635E-3</v>
      </c>
      <c r="G44" s="2" t="s">
        <v>159</v>
      </c>
    </row>
    <row r="46" spans="2:11" x14ac:dyDescent="0.2">
      <c r="B46" s="33" t="s">
        <v>14</v>
      </c>
      <c r="C46" s="29" t="s">
        <v>17</v>
      </c>
      <c r="D46" s="11">
        <v>2394806.7194869658</v>
      </c>
      <c r="E46" s="33" t="s">
        <v>37</v>
      </c>
      <c r="F46" s="33" t="s">
        <v>37</v>
      </c>
      <c r="G46" s="21" t="s">
        <v>18</v>
      </c>
    </row>
    <row r="47" spans="2:11" s="35" customFormat="1" x14ac:dyDescent="0.2">
      <c r="B47" s="24"/>
      <c r="C47" s="21"/>
      <c r="D47" s="12"/>
      <c r="E47" s="24"/>
      <c r="F47" s="24"/>
      <c r="G47" s="21"/>
      <c r="H47" s="21"/>
      <c r="I47" s="21"/>
      <c r="J47" s="21"/>
      <c r="K47" s="21"/>
    </row>
    <row r="49" spans="2:17" x14ac:dyDescent="0.2">
      <c r="B49" s="19">
        <v>4</v>
      </c>
      <c r="C49" s="19" t="s">
        <v>25</v>
      </c>
      <c r="D49" s="19"/>
      <c r="E49" s="19"/>
      <c r="F49" s="19"/>
      <c r="G49" s="19"/>
      <c r="H49" s="6"/>
      <c r="I49" s="6"/>
      <c r="J49" s="6"/>
      <c r="K49" s="6"/>
    </row>
    <row r="52" spans="2:17" ht="15" x14ac:dyDescent="0.25">
      <c r="B52" s="34" t="s">
        <v>160</v>
      </c>
      <c r="D52" s="55" t="s">
        <v>11</v>
      </c>
      <c r="E52" s="55" t="s">
        <v>12</v>
      </c>
      <c r="F52" s="55" t="s">
        <v>13</v>
      </c>
      <c r="G52" s="21"/>
      <c r="J52" s="21"/>
      <c r="K52" s="21"/>
      <c r="L52" s="35"/>
      <c r="M52" s="35"/>
      <c r="N52" s="35"/>
      <c r="O52" s="35"/>
      <c r="P52" s="35"/>
      <c r="Q52" s="35"/>
    </row>
    <row r="53" spans="2:17" x14ac:dyDescent="0.2">
      <c r="B53" s="33" t="s">
        <v>22</v>
      </c>
      <c r="C53" s="29" t="s">
        <v>26</v>
      </c>
      <c r="D53" s="22">
        <f>4.17586096001978*'_Monetary Parameters'!D8</f>
        <v>5.1956141718803623</v>
      </c>
      <c r="E53" s="22">
        <f>5.01103315202373*'_Monetary Parameters'!D8</f>
        <v>6.2347370062564273</v>
      </c>
      <c r="F53" s="22">
        <f>3.34068876801582*'_Monetary Parameters'!D8</f>
        <v>4.1564913375042849</v>
      </c>
      <c r="G53" s="21" t="s">
        <v>16</v>
      </c>
    </row>
    <row r="54" spans="2:17" x14ac:dyDescent="0.2">
      <c r="B54" s="33" t="s">
        <v>23</v>
      </c>
      <c r="C54" s="29" t="s">
        <v>28</v>
      </c>
      <c r="D54" s="22">
        <f>5.75591645840564*'_Monetary Parameters'!D8</f>
        <v>7.1615222369161717</v>
      </c>
      <c r="E54" s="22">
        <f>6.90709975008677*'_Monetary Parameters'!D8</f>
        <v>8.5938266842994082</v>
      </c>
      <c r="F54" s="22">
        <f>4.60473316672451*'_Monetary Parameters'!D8</f>
        <v>5.7292177895329353</v>
      </c>
      <c r="G54" s="21" t="s">
        <v>16</v>
      </c>
    </row>
    <row r="56" spans="2:17" x14ac:dyDescent="0.2">
      <c r="B56" s="33"/>
      <c r="C56" s="21"/>
    </row>
    <row r="57" spans="2:17" x14ac:dyDescent="0.2">
      <c r="B57" s="33"/>
      <c r="C57" s="29" t="s">
        <v>27</v>
      </c>
      <c r="D57" s="36">
        <v>0.08</v>
      </c>
      <c r="E57" s="36">
        <v>0.1</v>
      </c>
      <c r="F57" s="36">
        <v>0.06</v>
      </c>
      <c r="G57" s="16"/>
    </row>
    <row r="58" spans="2:17" x14ac:dyDescent="0.2">
      <c r="B58" s="33"/>
      <c r="C58" s="29" t="s">
        <v>20</v>
      </c>
      <c r="D58" s="32">
        <f>-LN(1-D57)/LN(2)</f>
        <v>0.12029423371771177</v>
      </c>
      <c r="E58" s="32">
        <f>-LN(1-E57)/LN(2)</f>
        <v>0.15200309344504997</v>
      </c>
      <c r="F58" s="32">
        <f>-LN(1-F57)/LN(2)</f>
        <v>8.9267338097087409E-2</v>
      </c>
      <c r="G58" s="2" t="s">
        <v>159</v>
      </c>
    </row>
    <row r="59" spans="2:17" x14ac:dyDescent="0.2">
      <c r="B59" s="33"/>
      <c r="C59" s="21"/>
      <c r="G59" s="21"/>
    </row>
    <row r="60" spans="2:17" x14ac:dyDescent="0.2">
      <c r="B60" s="33"/>
      <c r="C60" s="29" t="s">
        <v>29</v>
      </c>
      <c r="D60" s="36">
        <v>0.1</v>
      </c>
      <c r="E60" s="36">
        <v>0.12000000000000001</v>
      </c>
      <c r="F60" s="36">
        <v>0.08</v>
      </c>
      <c r="G60" s="16"/>
    </row>
    <row r="61" spans="2:17" x14ac:dyDescent="0.2">
      <c r="B61" s="33"/>
      <c r="C61" s="29" t="s">
        <v>20</v>
      </c>
      <c r="D61" s="32">
        <f>-LN(1-D60)/LN(2)</f>
        <v>0.15200309344504997</v>
      </c>
      <c r="E61" s="32">
        <f>-LN(1-E60)/LN(2)</f>
        <v>0.18442457113742744</v>
      </c>
      <c r="F61" s="32">
        <f>-LN(1-F60)/LN(2)</f>
        <v>0.12029423371771177</v>
      </c>
      <c r="G61" s="2" t="s">
        <v>159</v>
      </c>
    </row>
    <row r="62" spans="2:17" x14ac:dyDescent="0.2">
      <c r="B62" s="33"/>
      <c r="C62" s="21"/>
      <c r="D62" s="32"/>
      <c r="E62" s="32"/>
      <c r="F62" s="32"/>
    </row>
    <row r="63" spans="2:17" x14ac:dyDescent="0.2">
      <c r="B63" s="33" t="s">
        <v>14</v>
      </c>
      <c r="C63" s="29" t="s">
        <v>17</v>
      </c>
      <c r="D63" s="10">
        <v>117706.33428441714</v>
      </c>
      <c r="E63" s="33" t="s">
        <v>37</v>
      </c>
      <c r="F63" s="33" t="s">
        <v>37</v>
      </c>
      <c r="G63" s="21" t="s">
        <v>18</v>
      </c>
    </row>
    <row r="64" spans="2:17" ht="15" x14ac:dyDescent="0.25">
      <c r="B64" s="33"/>
      <c r="G64" s="8"/>
    </row>
    <row r="65" spans="2:2" x14ac:dyDescent="0.2">
      <c r="B65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1"/>
  <sheetViews>
    <sheetView zoomScale="70" zoomScaleNormal="70" workbookViewId="0">
      <selection activeCell="B64" sqref="B64"/>
    </sheetView>
  </sheetViews>
  <sheetFormatPr defaultRowHeight="14.25" x14ac:dyDescent="0.2"/>
  <cols>
    <col min="1" max="1" width="4" style="6" customWidth="1"/>
    <col min="2" max="2" width="23.42578125" style="2" customWidth="1"/>
    <col min="3" max="3" width="41.42578125" style="2" bestFit="1" customWidth="1"/>
    <col min="4" max="4" width="23.85546875" style="2" bestFit="1" customWidth="1"/>
    <col min="5" max="5" width="26.140625" style="2" customWidth="1"/>
    <col min="6" max="6" width="23.5703125" style="2" bestFit="1" customWidth="1"/>
    <col min="7" max="7" width="18.28515625" style="2" bestFit="1" customWidth="1"/>
    <col min="8" max="8" width="9.140625" style="2"/>
    <col min="9" max="9" width="26.28515625" style="2" bestFit="1" customWidth="1"/>
    <col min="10" max="10" width="10.85546875" style="2" bestFit="1" customWidth="1"/>
    <col min="11" max="11" width="10.28515625" style="2" customWidth="1"/>
    <col min="12" max="16384" width="9.140625" style="2"/>
  </cols>
  <sheetData>
    <row r="2" spans="1:16" ht="18" x14ac:dyDescent="0.25">
      <c r="B2" s="1" t="s">
        <v>162</v>
      </c>
    </row>
    <row r="5" spans="1:16" customFormat="1" ht="15" x14ac:dyDescent="0.25">
      <c r="A5" s="6"/>
      <c r="B5" s="19"/>
      <c r="C5" s="19" t="s">
        <v>115</v>
      </c>
      <c r="D5" s="19"/>
      <c r="E5" s="6"/>
      <c r="F5" s="6"/>
      <c r="G5" s="6"/>
      <c r="H5" s="6"/>
      <c r="I5" s="6"/>
      <c r="J5" s="6"/>
      <c r="K5" s="6"/>
      <c r="L5" s="2"/>
      <c r="M5" s="2"/>
      <c r="N5" s="2"/>
      <c r="O5" s="2"/>
      <c r="P5" s="2"/>
    </row>
    <row r="6" spans="1:16" customFormat="1" ht="15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customFormat="1" ht="15" x14ac:dyDescent="0.25">
      <c r="A7" s="6"/>
      <c r="C7" s="65" t="s">
        <v>109</v>
      </c>
      <c r="D7" s="66" t="s">
        <v>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customFormat="1" ht="15" x14ac:dyDescent="0.25">
      <c r="A8" s="6"/>
      <c r="B8" s="2"/>
      <c r="C8" s="65" t="s">
        <v>110</v>
      </c>
      <c r="D8" s="66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customFormat="1" ht="15" x14ac:dyDescent="0.25">
      <c r="A9" s="6"/>
      <c r="B9" s="2"/>
      <c r="C9" s="65" t="s">
        <v>114</v>
      </c>
      <c r="D9" s="66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2" spans="1:16" s="6" customFormat="1" x14ac:dyDescent="0.2">
      <c r="B12" s="19">
        <v>1</v>
      </c>
      <c r="C12" s="19" t="s">
        <v>30</v>
      </c>
      <c r="D12" s="19"/>
      <c r="E12" s="19"/>
      <c r="F12" s="19"/>
      <c r="G12" s="19"/>
    </row>
    <row r="14" spans="1:16" ht="15" x14ac:dyDescent="0.25">
      <c r="B14" s="34" t="s">
        <v>160</v>
      </c>
      <c r="D14" s="55" t="s">
        <v>11</v>
      </c>
      <c r="E14" s="55" t="s">
        <v>12</v>
      </c>
      <c r="F14" s="55" t="s">
        <v>13</v>
      </c>
      <c r="G14" s="21"/>
    </row>
    <row r="15" spans="1:16" x14ac:dyDescent="0.2">
      <c r="B15" s="81" t="s">
        <v>22</v>
      </c>
      <c r="C15" s="29" t="s">
        <v>15</v>
      </c>
      <c r="D15" s="22">
        <f>51.67*'_Monetary Parameters'!D8</f>
        <v>64.287912560141066</v>
      </c>
      <c r="E15" s="22">
        <f>49.1*'_Monetary Parameters'!D8</f>
        <v>61.090313657885162</v>
      </c>
      <c r="F15" s="22">
        <f>54.17*'_Monetary Parameters'!D8</f>
        <v>67.398417328872483</v>
      </c>
      <c r="G15" s="21" t="s">
        <v>31</v>
      </c>
    </row>
    <row r="16" spans="1:16" x14ac:dyDescent="0.2">
      <c r="B16" s="81" t="s">
        <v>23</v>
      </c>
      <c r="C16" s="29" t="s">
        <v>15</v>
      </c>
      <c r="D16" s="22">
        <f>44.03*'_Monetary Parameters'!D8</f>
        <v>54.782209986897833</v>
      </c>
      <c r="E16" s="22">
        <f>47.26*'_Monetary Parameters'!D8</f>
        <v>58.800982148098825</v>
      </c>
      <c r="F16" s="22">
        <f>41.03*'_Monetary Parameters'!D8</f>
        <v>51.049604264420125</v>
      </c>
      <c r="G16" s="21" t="s">
        <v>31</v>
      </c>
    </row>
    <row r="17" spans="2:23" x14ac:dyDescent="0.2">
      <c r="B17" s="33"/>
    </row>
    <row r="18" spans="2:23" x14ac:dyDescent="0.2">
      <c r="B18" s="33"/>
      <c r="C18" s="29" t="s">
        <v>19</v>
      </c>
      <c r="D18" s="31">
        <v>0.15</v>
      </c>
      <c r="E18" s="31">
        <v>0.18</v>
      </c>
      <c r="F18" s="31">
        <v>0.12</v>
      </c>
      <c r="G18" s="13"/>
    </row>
    <row r="19" spans="2:23" x14ac:dyDescent="0.2">
      <c r="B19" s="33"/>
      <c r="C19" s="29" t="s">
        <v>20</v>
      </c>
      <c r="D19" s="32">
        <f>-LN(1-D18)/LN(2)</f>
        <v>0.23446525363702297</v>
      </c>
      <c r="E19" s="32">
        <f>-LN(1-E18)/LN(2)</f>
        <v>0.28630418515664091</v>
      </c>
      <c r="F19" s="32">
        <f>-LN(1-F18)/LN(2)</f>
        <v>0.18442457113742744</v>
      </c>
      <c r="G19" s="2" t="s">
        <v>159</v>
      </c>
    </row>
    <row r="20" spans="2:23" x14ac:dyDescent="0.2">
      <c r="B20" s="33"/>
    </row>
    <row r="21" spans="2:23" x14ac:dyDescent="0.2">
      <c r="B21" s="81" t="s">
        <v>14</v>
      </c>
      <c r="C21" s="29" t="s">
        <v>17</v>
      </c>
      <c r="D21" s="10">
        <v>974.04</v>
      </c>
      <c r="E21" s="33" t="s">
        <v>37</v>
      </c>
      <c r="F21" s="33" t="s">
        <v>37</v>
      </c>
      <c r="G21" s="21" t="s">
        <v>32</v>
      </c>
    </row>
    <row r="22" spans="2:23" x14ac:dyDescent="0.2">
      <c r="B22" s="33"/>
    </row>
    <row r="24" spans="2:23" s="6" customFormat="1" x14ac:dyDescent="0.2">
      <c r="B24" s="19">
        <v>2</v>
      </c>
      <c r="C24" s="19" t="s">
        <v>33</v>
      </c>
      <c r="D24" s="19"/>
      <c r="E24" s="19"/>
      <c r="F24" s="19"/>
      <c r="G24" s="19"/>
    </row>
    <row r="25" spans="2:23" x14ac:dyDescent="0.2">
      <c r="V25" s="6"/>
      <c r="W25" s="6"/>
    </row>
    <row r="26" spans="2:23" ht="15" x14ac:dyDescent="0.25">
      <c r="B26" s="34" t="s">
        <v>160</v>
      </c>
      <c r="D26" s="55" t="s">
        <v>11</v>
      </c>
      <c r="E26" s="55" t="s">
        <v>12</v>
      </c>
      <c r="F26" s="55" t="s">
        <v>13</v>
      </c>
      <c r="G26" s="21"/>
      <c r="V26" s="6"/>
      <c r="W26" s="6"/>
    </row>
    <row r="27" spans="2:23" x14ac:dyDescent="0.2">
      <c r="B27" s="33" t="s">
        <v>14</v>
      </c>
      <c r="C27" s="29" t="s">
        <v>15</v>
      </c>
      <c r="D27" s="22">
        <v>300</v>
      </c>
      <c r="E27" s="22">
        <f>260*'_Monetary Parameters'!D8</f>
        <v>323.49249594806804</v>
      </c>
      <c r="F27" s="22">
        <f>240*'_Monetary Parameters'!D8</f>
        <v>298.60845779821665</v>
      </c>
      <c r="G27" s="21" t="s">
        <v>31</v>
      </c>
    </row>
    <row r="29" spans="2:23" x14ac:dyDescent="0.2">
      <c r="C29" s="29" t="s">
        <v>19</v>
      </c>
      <c r="D29" s="31">
        <v>0.15</v>
      </c>
      <c r="E29" s="31">
        <v>0.19</v>
      </c>
      <c r="F29" s="31">
        <v>0.10999999999999999</v>
      </c>
      <c r="G29" s="13"/>
    </row>
    <row r="30" spans="2:23" x14ac:dyDescent="0.2">
      <c r="C30" s="29" t="s">
        <v>20</v>
      </c>
      <c r="D30" s="32">
        <f>-LN(1-D29)/LN(2)</f>
        <v>0.23446525363702297</v>
      </c>
      <c r="E30" s="32">
        <f>-LN(1-E29)/LN(2)</f>
        <v>0.30400618689009989</v>
      </c>
      <c r="F30" s="32">
        <f>-LN(1-F29)/LN(2)</f>
        <v>0.16812275880832692</v>
      </c>
      <c r="G30" s="2" t="s">
        <v>159</v>
      </c>
    </row>
    <row r="32" spans="2:23" x14ac:dyDescent="0.2">
      <c r="B32" s="33" t="s">
        <v>14</v>
      </c>
      <c r="C32" s="29" t="s">
        <v>17</v>
      </c>
      <c r="D32" s="2">
        <v>4.9530000000000003</v>
      </c>
      <c r="E32" s="33" t="s">
        <v>37</v>
      </c>
      <c r="F32" s="33" t="s">
        <v>37</v>
      </c>
      <c r="G32" s="21" t="s">
        <v>32</v>
      </c>
    </row>
    <row r="35" spans="1:22" s="6" customFormat="1" x14ac:dyDescent="0.2">
      <c r="B35" s="19">
        <v>3</v>
      </c>
      <c r="C35" s="19" t="s">
        <v>34</v>
      </c>
      <c r="D35" s="19"/>
      <c r="E35" s="19"/>
      <c r="F35" s="19"/>
      <c r="G35" s="19"/>
    </row>
    <row r="38" spans="1:22" ht="15" x14ac:dyDescent="0.25">
      <c r="B38" s="34" t="s">
        <v>160</v>
      </c>
      <c r="D38" s="55" t="s">
        <v>11</v>
      </c>
      <c r="E38" s="55" t="s">
        <v>12</v>
      </c>
      <c r="F38" s="55" t="s">
        <v>13</v>
      </c>
      <c r="G38" s="21"/>
    </row>
    <row r="39" spans="1:22" x14ac:dyDescent="0.2">
      <c r="B39" s="33" t="s">
        <v>22</v>
      </c>
      <c r="C39" s="29" t="s">
        <v>15</v>
      </c>
      <c r="D39" s="22">
        <f>54.12*'_Monetary Parameters'!D8</f>
        <v>67.336207233497859</v>
      </c>
      <c r="E39" s="22">
        <f>55.25*'_Monetary Parameters'!D8</f>
        <v>68.742155388964463</v>
      </c>
      <c r="F39" s="22">
        <f>52.84*'_Monetary Parameters'!D8</f>
        <v>65.743628791907369</v>
      </c>
      <c r="G39" s="21" t="s">
        <v>31</v>
      </c>
    </row>
    <row r="40" spans="1:22" x14ac:dyDescent="0.2">
      <c r="B40" s="33" t="s">
        <v>23</v>
      </c>
      <c r="C40" s="29" t="s">
        <v>15</v>
      </c>
      <c r="D40" s="22">
        <f>74.83*'_Monetary Parameters'!D8</f>
        <v>93.10362873766897</v>
      </c>
      <c r="E40" s="22">
        <f>79.54*'_Monetary Parameters'!D8</f>
        <v>98.963819721958984</v>
      </c>
      <c r="F40" s="22">
        <f>72.22*'_Monetary Parameters'!D8</f>
        <v>89.856261759113366</v>
      </c>
      <c r="G40" s="21" t="s">
        <v>31</v>
      </c>
    </row>
    <row r="41" spans="1:22" x14ac:dyDescent="0.2">
      <c r="B41" s="33"/>
    </row>
    <row r="42" spans="1:22" x14ac:dyDescent="0.2">
      <c r="B42" s="33"/>
      <c r="C42" s="29" t="s">
        <v>19</v>
      </c>
      <c r="D42" s="36">
        <v>0.14000000000000001</v>
      </c>
      <c r="E42" s="36">
        <v>0.14500000000000002</v>
      </c>
      <c r="F42" s="36">
        <v>0.13500000000000001</v>
      </c>
      <c r="G42" s="16"/>
    </row>
    <row r="43" spans="1:22" x14ac:dyDescent="0.2">
      <c r="B43" s="33"/>
      <c r="C43" s="29" t="s">
        <v>20</v>
      </c>
      <c r="D43" s="32">
        <f>-LN(1-D42)/LN(2)</f>
        <v>0.21759143507262679</v>
      </c>
      <c r="E43" s="32">
        <f>-LN(1-E42)/LN(2)</f>
        <v>0.22600367488882686</v>
      </c>
      <c r="F43" s="32">
        <f>-LN(1-F42)/LN(2)</f>
        <v>0.20922796213800007</v>
      </c>
      <c r="G43" s="2" t="s">
        <v>159</v>
      </c>
    </row>
    <row r="44" spans="1:22" x14ac:dyDescent="0.2">
      <c r="B44" s="33"/>
    </row>
    <row r="45" spans="1:22" x14ac:dyDescent="0.2">
      <c r="B45" s="33" t="s">
        <v>14</v>
      </c>
      <c r="C45" s="29" t="s">
        <v>17</v>
      </c>
      <c r="D45" s="11">
        <v>591657.65737065382</v>
      </c>
      <c r="E45" s="33" t="s">
        <v>37</v>
      </c>
      <c r="F45" s="33" t="s">
        <v>37</v>
      </c>
      <c r="G45" s="21" t="s">
        <v>32</v>
      </c>
    </row>
    <row r="48" spans="1:22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:22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:22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spans="1:22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spans="1:22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spans="1:22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spans="1:22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spans="1:22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spans="1:22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spans="1:22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2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2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spans="1:22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spans="1:22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spans="1:22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0"/>
  <sheetViews>
    <sheetView zoomScale="70" zoomScaleNormal="70" workbookViewId="0">
      <selection sqref="A1:A1048576"/>
    </sheetView>
  </sheetViews>
  <sheetFormatPr defaultRowHeight="15" x14ac:dyDescent="0.25"/>
  <cols>
    <col min="1" max="1" width="3.42578125" style="4" customWidth="1"/>
    <col min="3" max="3" width="9" customWidth="1"/>
    <col min="4" max="4" width="19.7109375" customWidth="1"/>
    <col min="5" max="5" width="19.42578125" customWidth="1"/>
    <col min="6" max="6" width="20.42578125" customWidth="1"/>
    <col min="7" max="7" width="14.42578125" customWidth="1"/>
  </cols>
  <sheetData>
    <row r="1" spans="1:7" s="2" customFormat="1" ht="14.25" x14ac:dyDescent="0.2">
      <c r="A1" s="6"/>
    </row>
    <row r="2" spans="1:7" s="2" customFormat="1" ht="18" x14ac:dyDescent="0.25">
      <c r="A2" s="6"/>
      <c r="B2" s="1" t="s">
        <v>43</v>
      </c>
    </row>
    <row r="3" spans="1:7" s="2" customFormat="1" ht="14.25" x14ac:dyDescent="0.2">
      <c r="A3" s="6"/>
    </row>
    <row r="4" spans="1:7" s="2" customFormat="1" ht="14.25" x14ac:dyDescent="0.2">
      <c r="A4" s="6"/>
    </row>
    <row r="5" spans="1:7" s="6" customFormat="1" ht="14.25" x14ac:dyDescent="0.2">
      <c r="B5" s="19">
        <v>1</v>
      </c>
      <c r="C5" s="19" t="s">
        <v>3</v>
      </c>
      <c r="D5" s="19"/>
      <c r="E5" s="19"/>
      <c r="F5" s="19"/>
      <c r="G5" s="19"/>
    </row>
    <row r="6" spans="1:7" s="2" customFormat="1" ht="14.25" x14ac:dyDescent="0.2">
      <c r="A6" s="6"/>
    </row>
    <row r="7" spans="1:7" x14ac:dyDescent="0.25">
      <c r="C7" s="2"/>
      <c r="D7" s="55" t="s">
        <v>11</v>
      </c>
      <c r="E7" s="55" t="s">
        <v>12</v>
      </c>
      <c r="F7" s="55" t="s">
        <v>13</v>
      </c>
      <c r="G7" s="21"/>
    </row>
    <row r="8" spans="1:7" x14ac:dyDescent="0.25">
      <c r="C8" s="29" t="s">
        <v>22</v>
      </c>
      <c r="D8" s="39">
        <v>13243.5</v>
      </c>
      <c r="E8" s="39">
        <v>19387.349999999999</v>
      </c>
      <c r="F8" s="39">
        <v>11644.829999999998</v>
      </c>
      <c r="G8" s="21" t="s">
        <v>8</v>
      </c>
    </row>
    <row r="9" spans="1:7" x14ac:dyDescent="0.25">
      <c r="C9" s="29" t="s">
        <v>35</v>
      </c>
      <c r="D9" s="39">
        <v>16769.2896</v>
      </c>
      <c r="E9" s="39">
        <v>24345.2376</v>
      </c>
      <c r="F9" s="39">
        <v>11591.28</v>
      </c>
      <c r="G9" s="21" t="s">
        <v>8</v>
      </c>
    </row>
    <row r="10" spans="1:7" x14ac:dyDescent="0.25">
      <c r="C10" s="29" t="s">
        <v>36</v>
      </c>
      <c r="D10" s="39">
        <v>36200.042999999998</v>
      </c>
      <c r="E10" s="39">
        <v>41941.350000000006</v>
      </c>
      <c r="F10" s="39">
        <v>17666.946</v>
      </c>
      <c r="G10" s="21" t="s">
        <v>8</v>
      </c>
    </row>
    <row r="13" spans="1:7" s="6" customFormat="1" ht="14.25" x14ac:dyDescent="0.2">
      <c r="B13" s="19">
        <v>2</v>
      </c>
      <c r="C13" s="19" t="s">
        <v>4</v>
      </c>
      <c r="D13" s="19"/>
      <c r="E13" s="19"/>
      <c r="F13" s="19"/>
      <c r="G13" s="19"/>
    </row>
    <row r="14" spans="1:7" s="2" customFormat="1" ht="14.25" x14ac:dyDescent="0.2">
      <c r="A14" s="6"/>
    </row>
    <row r="15" spans="1:7" x14ac:dyDescent="0.25">
      <c r="C15" s="2"/>
      <c r="D15" s="55" t="s">
        <v>11</v>
      </c>
      <c r="E15" s="55" t="s">
        <v>12</v>
      </c>
      <c r="F15" s="55" t="s">
        <v>13</v>
      </c>
      <c r="G15" s="21"/>
    </row>
    <row r="16" spans="1:7" x14ac:dyDescent="0.25">
      <c r="C16" s="29" t="s">
        <v>22</v>
      </c>
      <c r="D16" s="25">
        <v>7215.9508737362494</v>
      </c>
      <c r="E16" s="25">
        <v>8659.1410484834996</v>
      </c>
      <c r="F16" s="25">
        <v>5772.760698989</v>
      </c>
      <c r="G16" s="21" t="s">
        <v>8</v>
      </c>
    </row>
    <row r="17" spans="1:7" x14ac:dyDescent="0.25">
      <c r="C17" s="29" t="s">
        <v>35</v>
      </c>
      <c r="D17" s="25">
        <v>12075.629152437365</v>
      </c>
      <c r="E17" s="25">
        <v>16905.88081341231</v>
      </c>
      <c r="F17" s="25">
        <v>7245.3774914624182</v>
      </c>
      <c r="G17" s="21" t="s">
        <v>8</v>
      </c>
    </row>
    <row r="18" spans="1:7" x14ac:dyDescent="0.25">
      <c r="C18" s="29" t="s">
        <v>36</v>
      </c>
      <c r="D18" s="25">
        <v>25791.81419685527</v>
      </c>
      <c r="E18" s="25">
        <v>32239.767746069087</v>
      </c>
      <c r="F18" s="25">
        <v>19343.86064764145</v>
      </c>
      <c r="G18" s="21" t="s">
        <v>8</v>
      </c>
    </row>
    <row r="21" spans="1:7" s="6" customFormat="1" ht="14.25" x14ac:dyDescent="0.2">
      <c r="B21" s="19">
        <v>3</v>
      </c>
      <c r="C21" s="19" t="s">
        <v>5</v>
      </c>
      <c r="D21" s="19"/>
      <c r="E21" s="19"/>
      <c r="F21" s="19"/>
      <c r="G21" s="19"/>
    </row>
    <row r="22" spans="1:7" s="2" customFormat="1" ht="14.25" x14ac:dyDescent="0.2">
      <c r="A22" s="6"/>
    </row>
    <row r="23" spans="1:7" x14ac:dyDescent="0.25">
      <c r="C23" s="2"/>
      <c r="D23" s="55" t="s">
        <v>11</v>
      </c>
      <c r="E23" s="55" t="s">
        <v>12</v>
      </c>
      <c r="F23" s="55" t="s">
        <v>13</v>
      </c>
      <c r="G23" s="21"/>
    </row>
    <row r="24" spans="1:7" x14ac:dyDescent="0.25">
      <c r="C24" s="29" t="s">
        <v>22</v>
      </c>
      <c r="D24" s="25">
        <v>21238.828202619054</v>
      </c>
      <c r="E24" s="25">
        <v>25275.960836174749</v>
      </c>
      <c r="F24" s="25">
        <v>17201.695569063362</v>
      </c>
      <c r="G24" s="21" t="s">
        <v>8</v>
      </c>
    </row>
    <row r="25" spans="1:7" x14ac:dyDescent="0.25">
      <c r="C25" s="29" t="s">
        <v>35</v>
      </c>
      <c r="D25" s="25">
        <v>38002.407117188719</v>
      </c>
      <c r="E25" s="25">
        <v>56168.801858166022</v>
      </c>
      <c r="F25" s="25">
        <v>25275.960836174749</v>
      </c>
      <c r="G25" s="21" t="s">
        <v>8</v>
      </c>
    </row>
    <row r="26" spans="1:7" x14ac:dyDescent="0.25">
      <c r="C26" s="29" t="s">
        <v>36</v>
      </c>
      <c r="D26" s="25">
        <v>74072.607450456446</v>
      </c>
      <c r="E26" s="25">
        <v>87061.642880157407</v>
      </c>
      <c r="F26" s="25">
        <v>56168.801858166022</v>
      </c>
      <c r="G26" s="21" t="s">
        <v>8</v>
      </c>
    </row>
    <row r="29" spans="1:7" s="6" customFormat="1" ht="14.25" x14ac:dyDescent="0.2">
      <c r="B29" s="19">
        <v>4</v>
      </c>
      <c r="C29" s="19" t="s">
        <v>6</v>
      </c>
      <c r="D29" s="19"/>
      <c r="E29" s="19"/>
      <c r="F29" s="19"/>
      <c r="G29" s="19"/>
    </row>
    <row r="30" spans="1:7" s="2" customFormat="1" ht="14.25" x14ac:dyDescent="0.2">
      <c r="A30" s="6"/>
    </row>
    <row r="31" spans="1:7" x14ac:dyDescent="0.25">
      <c r="C31" s="2"/>
      <c r="D31" s="55" t="s">
        <v>11</v>
      </c>
      <c r="E31" s="55" t="s">
        <v>12</v>
      </c>
      <c r="F31" s="55" t="s">
        <v>13</v>
      </c>
      <c r="G31" s="21"/>
    </row>
    <row r="32" spans="1:7" x14ac:dyDescent="0.25">
      <c r="C32" s="29" t="s">
        <v>22</v>
      </c>
      <c r="D32" s="25">
        <v>10635.557163537716</v>
      </c>
      <c r="E32" s="25">
        <v>11573.988677967514</v>
      </c>
      <c r="F32" s="25">
        <v>12349.758729896148</v>
      </c>
      <c r="G32" s="21" t="s">
        <v>8</v>
      </c>
    </row>
    <row r="33" spans="1:7" x14ac:dyDescent="0.25">
      <c r="C33" s="29" t="s">
        <v>35</v>
      </c>
      <c r="D33" s="25">
        <v>12812.718277014848</v>
      </c>
      <c r="E33" s="25">
        <v>14364.258380872116</v>
      </c>
      <c r="F33" s="25">
        <v>15315.202315494311</v>
      </c>
      <c r="G33" s="21" t="s">
        <v>8</v>
      </c>
    </row>
    <row r="34" spans="1:7" x14ac:dyDescent="0.25">
      <c r="C34" s="29" t="s">
        <v>36</v>
      </c>
      <c r="D34" s="25">
        <v>23535.862381899347</v>
      </c>
      <c r="E34" s="25">
        <v>27986.113163661994</v>
      </c>
      <c r="F34" s="25">
        <v>33950.366788704712</v>
      </c>
      <c r="G34" s="21" t="s">
        <v>8</v>
      </c>
    </row>
    <row r="37" spans="1:7" s="6" customFormat="1" ht="14.25" x14ac:dyDescent="0.2">
      <c r="B37" s="19">
        <v>5</v>
      </c>
      <c r="C37" s="19" t="s">
        <v>7</v>
      </c>
      <c r="D37" s="19"/>
      <c r="E37" s="19"/>
      <c r="F37" s="19"/>
      <c r="G37" s="19"/>
    </row>
    <row r="38" spans="1:7" s="2" customFormat="1" ht="14.25" x14ac:dyDescent="0.2">
      <c r="A38" s="6"/>
    </row>
    <row r="39" spans="1:7" x14ac:dyDescent="0.25">
      <c r="C39" s="2"/>
      <c r="D39" s="55" t="s">
        <v>11</v>
      </c>
      <c r="E39" s="55" t="s">
        <v>12</v>
      </c>
      <c r="F39" s="55" t="s">
        <v>13</v>
      </c>
      <c r="G39" s="21"/>
    </row>
    <row r="40" spans="1:7" x14ac:dyDescent="0.25">
      <c r="C40" s="29" t="s">
        <v>22</v>
      </c>
      <c r="D40" s="25">
        <v>19114.945382357149</v>
      </c>
      <c r="E40" s="25">
        <v>22748.364752557274</v>
      </c>
      <c r="F40" s="25">
        <v>15481.526012157026</v>
      </c>
      <c r="G40" s="21" t="s">
        <v>8</v>
      </c>
    </row>
    <row r="41" spans="1:7" x14ac:dyDescent="0.25">
      <c r="C41" s="29" t="s">
        <v>35</v>
      </c>
      <c r="D41" s="25">
        <v>34202.166405469849</v>
      </c>
      <c r="E41" s="25">
        <v>50551.921672349417</v>
      </c>
      <c r="F41" s="25">
        <v>22748.364752557274</v>
      </c>
      <c r="G41" s="21" t="s">
        <v>8</v>
      </c>
    </row>
    <row r="42" spans="1:7" x14ac:dyDescent="0.25">
      <c r="C42" s="29" t="s">
        <v>36</v>
      </c>
      <c r="D42" s="25">
        <v>66665.346705410804</v>
      </c>
      <c r="E42" s="25">
        <v>78355.478592141662</v>
      </c>
      <c r="F42" s="25">
        <v>50551.921672349417</v>
      </c>
      <c r="G42" s="21" t="s">
        <v>8</v>
      </c>
    </row>
    <row r="45" spans="1:7" s="6" customFormat="1" ht="14.25" x14ac:dyDescent="0.2">
      <c r="B45" s="19">
        <v>6</v>
      </c>
      <c r="C45" s="19" t="s">
        <v>9</v>
      </c>
      <c r="D45" s="19"/>
      <c r="E45" s="19"/>
      <c r="F45" s="19"/>
      <c r="G45" s="19"/>
    </row>
    <row r="46" spans="1:7" s="2" customFormat="1" ht="14.25" x14ac:dyDescent="0.2">
      <c r="A46" s="6"/>
    </row>
    <row r="47" spans="1:7" x14ac:dyDescent="0.25">
      <c r="C47" s="2"/>
      <c r="D47" s="55" t="s">
        <v>11</v>
      </c>
      <c r="E47" s="55" t="s">
        <v>12</v>
      </c>
      <c r="F47" s="55" t="s">
        <v>13</v>
      </c>
      <c r="G47" s="21"/>
    </row>
    <row r="48" spans="1:7" x14ac:dyDescent="0.25">
      <c r="C48" s="29" t="s">
        <v>22</v>
      </c>
      <c r="D48" s="25">
        <v>16119.874287185205</v>
      </c>
      <c r="E48" s="25">
        <v>19343.849144622243</v>
      </c>
      <c r="F48" s="25">
        <v>12895.899429748164</v>
      </c>
      <c r="G48" s="21" t="s">
        <v>8</v>
      </c>
    </row>
    <row r="49" spans="3:7" x14ac:dyDescent="0.25">
      <c r="C49" s="29" t="s">
        <v>35</v>
      </c>
      <c r="D49" s="25">
        <v>28088.082443407042</v>
      </c>
      <c r="E49" s="25">
        <v>39323.315420769854</v>
      </c>
      <c r="F49" s="25">
        <v>16852.849466044223</v>
      </c>
      <c r="G49" s="21" t="s">
        <v>8</v>
      </c>
    </row>
    <row r="50" spans="3:7" x14ac:dyDescent="0.25">
      <c r="C50" s="29" t="s">
        <v>36</v>
      </c>
      <c r="D50" s="25">
        <v>55361.716570224286</v>
      </c>
      <c r="E50" s="25">
        <v>77506.403198314001</v>
      </c>
      <c r="F50" s="25">
        <v>33217.02994213457</v>
      </c>
      <c r="G50" s="21" t="s"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78"/>
  <sheetViews>
    <sheetView zoomScale="70" zoomScaleNormal="70" workbookViewId="0">
      <selection activeCell="G4" sqref="G4"/>
    </sheetView>
  </sheetViews>
  <sheetFormatPr defaultRowHeight="15" x14ac:dyDescent="0.25"/>
  <cols>
    <col min="1" max="1" width="3.42578125" style="4" customWidth="1"/>
    <col min="2" max="2" width="21.28515625" customWidth="1"/>
    <col min="3" max="3" width="41.85546875" customWidth="1"/>
    <col min="4" max="4" width="14.7109375" customWidth="1"/>
    <col min="5" max="5" width="14.140625" customWidth="1"/>
    <col min="6" max="6" width="14.85546875" customWidth="1"/>
    <col min="7" max="7" width="18.42578125" style="3" customWidth="1"/>
    <col min="8" max="8" width="27.5703125" customWidth="1"/>
    <col min="9" max="9" width="8.140625" customWidth="1"/>
    <col min="10" max="10" width="37.5703125" customWidth="1"/>
    <col min="11" max="11" width="7.5703125" style="49" customWidth="1"/>
    <col min="12" max="12" width="10.140625" style="49" customWidth="1"/>
    <col min="13" max="13" width="40" customWidth="1"/>
    <col min="14" max="14" width="15.28515625" style="3" bestFit="1" customWidth="1"/>
    <col min="15" max="15" width="26.5703125" bestFit="1" customWidth="1"/>
    <col min="18" max="18" width="11.5703125" style="3" bestFit="1" customWidth="1"/>
    <col min="19" max="21" width="9.140625" style="3"/>
    <col min="22" max="22" width="9.5703125" style="3" customWidth="1"/>
    <col min="23" max="26" width="9.140625" style="3"/>
    <col min="27" max="27" width="12.5703125" style="3" customWidth="1"/>
    <col min="28" max="28" width="11.42578125" style="3" customWidth="1"/>
    <col min="29" max="29" width="13.28515625" style="3" customWidth="1"/>
    <col min="30" max="33" width="9.140625" style="3"/>
  </cols>
  <sheetData>
    <row r="1" spans="1:33" s="2" customFormat="1" ht="14.25" x14ac:dyDescent="0.2">
      <c r="A1" s="6"/>
      <c r="G1" s="21"/>
      <c r="K1" s="35"/>
      <c r="L1" s="35"/>
      <c r="N1" s="21"/>
      <c r="O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s="2" customFormat="1" ht="18" x14ac:dyDescent="0.25">
      <c r="A2" s="6"/>
      <c r="B2" s="1" t="s">
        <v>127</v>
      </c>
      <c r="G2" s="21"/>
      <c r="K2" s="35"/>
      <c r="L2" s="35"/>
      <c r="N2" s="21"/>
      <c r="O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s="2" customFormat="1" ht="14.25" x14ac:dyDescent="0.2">
      <c r="A3" s="6"/>
      <c r="G3" s="21"/>
      <c r="K3" s="35"/>
      <c r="L3" s="35"/>
      <c r="N3" s="21"/>
      <c r="O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s="6"/>
      <c r="B4" s="19"/>
      <c r="C4" s="19" t="s">
        <v>115</v>
      </c>
      <c r="D4" s="19"/>
      <c r="E4" s="6"/>
      <c r="F4" s="6"/>
      <c r="G4" s="6"/>
      <c r="H4" s="6"/>
      <c r="I4" s="6"/>
      <c r="J4" s="6"/>
      <c r="K4" s="35"/>
      <c r="L4" s="35"/>
      <c r="M4" s="6"/>
      <c r="N4" s="6"/>
      <c r="O4" s="6"/>
      <c r="P4" s="2"/>
      <c r="Q4" s="2"/>
      <c r="R4" s="2"/>
      <c r="S4" s="2"/>
      <c r="T4" s="2"/>
      <c r="U4" s="2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25">
      <c r="A5" s="6"/>
      <c r="B5" s="2"/>
      <c r="C5" s="2"/>
      <c r="D5" s="2"/>
      <c r="E5" s="6"/>
      <c r="F5" s="6"/>
      <c r="G5" s="6"/>
      <c r="H5" s="2"/>
      <c r="I5" s="2"/>
      <c r="J5" s="2"/>
      <c r="K5" s="21"/>
      <c r="L5" s="21"/>
      <c r="M5" s="2"/>
      <c r="N5" s="2"/>
      <c r="O5" s="2"/>
      <c r="P5" s="2"/>
      <c r="Q5" s="2"/>
      <c r="R5" s="2"/>
      <c r="S5" s="2"/>
      <c r="T5" s="2"/>
      <c r="U5" s="2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6"/>
      <c r="C6" s="65" t="s">
        <v>131</v>
      </c>
      <c r="D6" s="66" t="s">
        <v>11</v>
      </c>
      <c r="E6" s="79"/>
      <c r="F6" s="79"/>
      <c r="G6" s="2"/>
      <c r="H6" s="2"/>
      <c r="I6" s="2"/>
      <c r="J6" s="2"/>
      <c r="K6" s="21"/>
      <c r="L6" s="21"/>
      <c r="M6" s="2"/>
      <c r="N6" s="2"/>
      <c r="O6" s="2"/>
      <c r="P6" s="2"/>
      <c r="Q6" s="2"/>
      <c r="R6" s="2"/>
      <c r="S6" s="2"/>
      <c r="T6" s="2"/>
      <c r="U6" s="2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6"/>
      <c r="C7" s="65" t="s">
        <v>132</v>
      </c>
      <c r="D7" s="66" t="s">
        <v>11</v>
      </c>
      <c r="E7" s="79"/>
      <c r="F7" s="79"/>
      <c r="G7" s="2"/>
      <c r="H7" s="2"/>
      <c r="I7" s="2"/>
      <c r="J7" s="2"/>
      <c r="K7" s="21"/>
      <c r="L7" s="21"/>
      <c r="M7" s="2"/>
      <c r="N7" s="2"/>
      <c r="O7" s="2"/>
      <c r="P7" s="2"/>
      <c r="Q7" s="2"/>
      <c r="R7" s="2"/>
      <c r="S7" s="2"/>
      <c r="T7" s="2"/>
      <c r="U7" s="2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6"/>
      <c r="C8" s="65" t="s">
        <v>133</v>
      </c>
      <c r="D8" s="66" t="s">
        <v>11</v>
      </c>
      <c r="E8" s="79"/>
      <c r="F8" s="79"/>
      <c r="G8" s="2"/>
      <c r="H8" s="2"/>
      <c r="I8" s="2"/>
      <c r="J8" s="2"/>
      <c r="K8" s="21"/>
      <c r="L8" s="21"/>
      <c r="M8" s="2"/>
      <c r="N8" s="2"/>
      <c r="O8" s="2"/>
      <c r="P8" s="2"/>
      <c r="Q8" s="2"/>
      <c r="R8" s="2"/>
      <c r="S8" s="2"/>
      <c r="T8" s="2"/>
      <c r="U8" s="2"/>
      <c r="V8"/>
      <c r="W8"/>
      <c r="X8"/>
      <c r="Y8"/>
      <c r="Z8"/>
      <c r="AA8"/>
      <c r="AB8"/>
      <c r="AC8"/>
      <c r="AD8"/>
      <c r="AE8"/>
      <c r="AF8"/>
      <c r="AG8"/>
    </row>
    <row r="9" spans="1:33" s="2" customFormat="1" ht="14.25" x14ac:dyDescent="0.2">
      <c r="A9" s="6"/>
      <c r="G9" s="21"/>
      <c r="K9" s="35"/>
      <c r="L9" s="35"/>
      <c r="N9" s="21"/>
      <c r="O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" customFormat="1" ht="14.25" x14ac:dyDescent="0.2">
      <c r="A10" s="6"/>
      <c r="G10" s="21"/>
      <c r="K10" s="35"/>
      <c r="L10" s="35"/>
      <c r="N10" s="21"/>
      <c r="O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6" customFormat="1" ht="14.25" x14ac:dyDescent="0.2">
      <c r="B11" s="19">
        <v>1</v>
      </c>
      <c r="C11" s="19" t="s">
        <v>131</v>
      </c>
      <c r="D11" s="19"/>
      <c r="E11" s="19"/>
      <c r="F11" s="19"/>
      <c r="G11" s="20"/>
      <c r="K11" s="35"/>
      <c r="L11" s="35"/>
      <c r="N11" s="35"/>
      <c r="O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s="2" customFormat="1" ht="14.25" x14ac:dyDescent="0.2">
      <c r="A12" s="6"/>
      <c r="G12" s="21"/>
      <c r="K12" s="35"/>
      <c r="L12" s="35"/>
      <c r="N12" s="21"/>
      <c r="O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6" customFormat="1" x14ac:dyDescent="0.25">
      <c r="B13" s="34" t="s">
        <v>160</v>
      </c>
      <c r="C13" s="2"/>
      <c r="D13" s="55" t="s">
        <v>11</v>
      </c>
      <c r="E13" s="55" t="s">
        <v>12</v>
      </c>
      <c r="F13" s="55" t="s">
        <v>13</v>
      </c>
      <c r="G13" s="21"/>
      <c r="H13" s="2"/>
      <c r="I13" s="2"/>
      <c r="J13" s="2"/>
      <c r="K13" s="2"/>
    </row>
    <row r="14" spans="1:33" s="6" customFormat="1" ht="14.25" x14ac:dyDescent="0.2">
      <c r="B14" s="81" t="s">
        <v>22</v>
      </c>
      <c r="C14" s="29" t="s">
        <v>163</v>
      </c>
      <c r="D14" s="23">
        <v>0.3</v>
      </c>
      <c r="E14" s="23">
        <v>0.5</v>
      </c>
      <c r="F14" s="23">
        <v>0.1</v>
      </c>
      <c r="G14" s="21"/>
      <c r="H14" s="2"/>
      <c r="I14" s="2"/>
      <c r="J14" s="2"/>
      <c r="K14" s="2"/>
    </row>
    <row r="15" spans="1:33" s="6" customFormat="1" ht="14.25" x14ac:dyDescent="0.2">
      <c r="B15" s="81" t="s">
        <v>23</v>
      </c>
      <c r="C15" s="29" t="s">
        <v>163</v>
      </c>
      <c r="D15" s="23">
        <v>0.4</v>
      </c>
      <c r="E15" s="23">
        <v>0.4</v>
      </c>
      <c r="F15" s="23">
        <v>0.4</v>
      </c>
      <c r="G15" s="21"/>
      <c r="H15" s="2"/>
      <c r="I15" s="2"/>
      <c r="J15" s="2"/>
      <c r="K15" s="2"/>
    </row>
    <row r="16" spans="1:33" s="6" customFormat="1" ht="14.25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33" s="6" customFormat="1" ht="14.25" x14ac:dyDescent="0.2">
      <c r="B17" s="81" t="s">
        <v>22</v>
      </c>
      <c r="C17" s="29" t="s">
        <v>19</v>
      </c>
      <c r="D17" s="31">
        <v>0.14000000000000001</v>
      </c>
      <c r="E17" s="83">
        <v>0.14000000000000001</v>
      </c>
      <c r="F17" s="83">
        <v>0.14000000000000001</v>
      </c>
      <c r="G17" s="13"/>
      <c r="H17" s="2"/>
      <c r="I17" s="2"/>
      <c r="J17" s="2"/>
      <c r="K17" s="2"/>
    </row>
    <row r="18" spans="1:33" s="6" customFormat="1" ht="14.25" x14ac:dyDescent="0.2">
      <c r="B18" s="81" t="s">
        <v>22</v>
      </c>
      <c r="C18" s="29" t="s">
        <v>20</v>
      </c>
      <c r="D18" s="32">
        <f>-LN(1-D17)/LN(2)</f>
        <v>0.21759143507262679</v>
      </c>
      <c r="E18" s="32">
        <f t="shared" ref="E18:F18" si="0">-LN(1-E17)/LN(2)</f>
        <v>0.21759143507262679</v>
      </c>
      <c r="F18" s="32">
        <f t="shared" si="0"/>
        <v>0.21759143507262679</v>
      </c>
      <c r="G18" s="2" t="s">
        <v>159</v>
      </c>
      <c r="H18" s="2"/>
      <c r="I18" s="2"/>
      <c r="J18" s="2"/>
      <c r="K18" s="2"/>
    </row>
    <row r="19" spans="1:33" s="6" customFormat="1" ht="14.25" x14ac:dyDescent="0.2">
      <c r="B19" s="81" t="s">
        <v>23</v>
      </c>
      <c r="C19" s="29" t="s">
        <v>19</v>
      </c>
      <c r="D19" s="31">
        <v>0.14000000000000001</v>
      </c>
      <c r="E19" s="83">
        <v>0.14000000000000001</v>
      </c>
      <c r="F19" s="83">
        <v>0.14000000000000001</v>
      </c>
      <c r="G19" s="2"/>
      <c r="H19" s="2"/>
      <c r="I19" s="2"/>
      <c r="J19" s="2"/>
      <c r="K19" s="2"/>
    </row>
    <row r="20" spans="1:33" s="6" customFormat="1" ht="14.25" x14ac:dyDescent="0.2">
      <c r="B20" s="81" t="s">
        <v>23</v>
      </c>
      <c r="C20" s="29" t="s">
        <v>20</v>
      </c>
      <c r="D20" s="32">
        <f>-LN(1-D19)/LN(2)</f>
        <v>0.21759143507262679</v>
      </c>
      <c r="E20" s="32">
        <f t="shared" ref="E20" si="1">-LN(1-E19)/LN(2)</f>
        <v>0.21759143507262679</v>
      </c>
      <c r="F20" s="32">
        <f t="shared" ref="F20" si="2">-LN(1-F19)/LN(2)</f>
        <v>0.21759143507262679</v>
      </c>
      <c r="G20" s="2" t="s">
        <v>159</v>
      </c>
      <c r="H20" s="2"/>
      <c r="I20" s="2"/>
      <c r="J20" s="2"/>
      <c r="K20" s="2"/>
    </row>
    <row r="21" spans="1:33" s="6" customFormat="1" ht="14.2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33" s="6" customFormat="1" ht="14.25" x14ac:dyDescent="0.2">
      <c r="B22" s="81" t="s">
        <v>22</v>
      </c>
      <c r="C22" s="29" t="s">
        <v>17</v>
      </c>
      <c r="D22" s="84">
        <v>466461.52551269531</v>
      </c>
      <c r="E22" s="33" t="s">
        <v>37</v>
      </c>
      <c r="F22" s="33" t="s">
        <v>37</v>
      </c>
      <c r="G22" s="78" t="s">
        <v>147</v>
      </c>
      <c r="H22" s="2"/>
      <c r="I22" s="2"/>
      <c r="J22" s="2"/>
      <c r="K22" s="2"/>
    </row>
    <row r="23" spans="1:33" s="2" customFormat="1" ht="14.25" x14ac:dyDescent="0.2">
      <c r="A23" s="6"/>
      <c r="B23" s="81" t="s">
        <v>23</v>
      </c>
      <c r="C23" s="29" t="s">
        <v>17</v>
      </c>
      <c r="D23" s="84">
        <v>30745.519002914429</v>
      </c>
      <c r="G23" s="78" t="s">
        <v>147</v>
      </c>
      <c r="K23" s="35"/>
      <c r="L23" s="35"/>
      <c r="N23" s="21"/>
      <c r="O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s="2" customFormat="1" ht="14.25" x14ac:dyDescent="0.2">
      <c r="A24" s="6"/>
      <c r="G24" s="21"/>
      <c r="K24" s="35"/>
      <c r="L24" s="35"/>
      <c r="N24" s="21"/>
      <c r="O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s="2" customFormat="1" ht="14.25" x14ac:dyDescent="0.2">
      <c r="A25" s="6"/>
      <c r="G25" s="21"/>
      <c r="K25" s="35"/>
      <c r="L25" s="35"/>
      <c r="N25" s="21"/>
      <c r="O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s="6" customFormat="1" ht="14.25" x14ac:dyDescent="0.2">
      <c r="B26" s="19">
        <v>2</v>
      </c>
      <c r="C26" s="19" t="s">
        <v>132</v>
      </c>
      <c r="D26" s="19"/>
      <c r="E26" s="19"/>
      <c r="F26" s="19"/>
      <c r="G26" s="20"/>
      <c r="K26" s="35"/>
      <c r="L26" s="35"/>
      <c r="N26" s="35"/>
      <c r="O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s="2" customFormat="1" ht="14.25" x14ac:dyDescent="0.2">
      <c r="A27" s="6"/>
      <c r="G27" s="21"/>
      <c r="K27" s="35"/>
      <c r="L27" s="35"/>
      <c r="N27" s="21"/>
      <c r="O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s="6" customFormat="1" x14ac:dyDescent="0.25">
      <c r="B28" s="34" t="s">
        <v>160</v>
      </c>
      <c r="C28" s="2"/>
      <c r="D28" s="55" t="s">
        <v>11</v>
      </c>
      <c r="E28" s="55" t="s">
        <v>12</v>
      </c>
      <c r="F28" s="55" t="s">
        <v>13</v>
      </c>
      <c r="G28" s="21"/>
      <c r="H28" s="2"/>
      <c r="I28" s="2"/>
      <c r="J28" s="2"/>
      <c r="K28" s="2"/>
    </row>
    <row r="29" spans="1:33" s="6" customFormat="1" ht="14.25" x14ac:dyDescent="0.2">
      <c r="B29" s="81" t="s">
        <v>22</v>
      </c>
      <c r="C29" s="29" t="s">
        <v>163</v>
      </c>
      <c r="D29" s="23">
        <v>0.3</v>
      </c>
      <c r="E29" s="23">
        <v>0.3</v>
      </c>
      <c r="F29" s="23">
        <v>0.3</v>
      </c>
      <c r="G29" s="21"/>
      <c r="H29" s="2"/>
      <c r="I29" s="2"/>
      <c r="J29" s="2"/>
      <c r="K29" s="2"/>
    </row>
    <row r="30" spans="1:33" s="6" customFormat="1" ht="14.25" x14ac:dyDescent="0.2">
      <c r="B30" s="81" t="s">
        <v>23</v>
      </c>
      <c r="C30" s="29" t="s">
        <v>163</v>
      </c>
      <c r="D30" s="23">
        <v>0.4</v>
      </c>
      <c r="E30" s="23">
        <v>0.4</v>
      </c>
      <c r="F30" s="23">
        <v>0.4</v>
      </c>
      <c r="G30" s="21"/>
      <c r="H30" s="2"/>
      <c r="I30" s="2"/>
      <c r="J30" s="2"/>
      <c r="K30" s="2"/>
    </row>
    <row r="31" spans="1:33" s="6" customFormat="1" ht="14.2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33" s="6" customFormat="1" ht="14.25" x14ac:dyDescent="0.2">
      <c r="B32" s="81" t="s">
        <v>22</v>
      </c>
      <c r="C32" s="29" t="s">
        <v>19</v>
      </c>
      <c r="D32" s="31">
        <v>0.14000000000000001</v>
      </c>
      <c r="E32" s="83">
        <v>0.14000000000000001</v>
      </c>
      <c r="F32" s="83">
        <v>0.14000000000000001</v>
      </c>
      <c r="G32" s="13"/>
      <c r="H32" s="2"/>
      <c r="I32" s="2"/>
      <c r="J32" s="2"/>
      <c r="K32" s="2"/>
    </row>
    <row r="33" spans="1:33" s="6" customFormat="1" ht="14.25" x14ac:dyDescent="0.2">
      <c r="B33" s="81" t="s">
        <v>22</v>
      </c>
      <c r="C33" s="29" t="s">
        <v>20</v>
      </c>
      <c r="D33" s="32">
        <f>-LN(1-D32)/LN(2)</f>
        <v>0.21759143507262679</v>
      </c>
      <c r="E33" s="32">
        <f t="shared" ref="E33" si="3">-LN(1-E32)/LN(2)</f>
        <v>0.21759143507262679</v>
      </c>
      <c r="F33" s="32">
        <f t="shared" ref="F33" si="4">-LN(1-F32)/LN(2)</f>
        <v>0.21759143507262679</v>
      </c>
      <c r="G33" s="2" t="s">
        <v>159</v>
      </c>
      <c r="H33" s="2"/>
      <c r="I33" s="2"/>
      <c r="J33" s="2"/>
      <c r="K33" s="2"/>
    </row>
    <row r="34" spans="1:33" s="6" customFormat="1" ht="14.25" x14ac:dyDescent="0.2">
      <c r="B34" s="81" t="s">
        <v>23</v>
      </c>
      <c r="C34" s="29" t="s">
        <v>19</v>
      </c>
      <c r="D34" s="31">
        <v>0.14000000000000001</v>
      </c>
      <c r="E34" s="83">
        <v>0.14000000000000001</v>
      </c>
      <c r="F34" s="83">
        <v>0.14000000000000001</v>
      </c>
      <c r="G34" s="2"/>
      <c r="H34" s="2"/>
      <c r="I34" s="2"/>
      <c r="J34" s="2"/>
      <c r="K34" s="2"/>
    </row>
    <row r="35" spans="1:33" s="6" customFormat="1" ht="14.25" x14ac:dyDescent="0.2">
      <c r="B35" s="81" t="s">
        <v>23</v>
      </c>
      <c r="C35" s="29" t="s">
        <v>20</v>
      </c>
      <c r="D35" s="32">
        <f>-LN(1-D34)/LN(2)</f>
        <v>0.21759143507262679</v>
      </c>
      <c r="E35" s="32">
        <f t="shared" ref="E35" si="5">-LN(1-E34)/LN(2)</f>
        <v>0.21759143507262679</v>
      </c>
      <c r="F35" s="32">
        <f t="shared" ref="F35" si="6">-LN(1-F34)/LN(2)</f>
        <v>0.21759143507262679</v>
      </c>
      <c r="G35" s="2" t="s">
        <v>159</v>
      </c>
      <c r="H35" s="2"/>
      <c r="I35" s="2"/>
      <c r="J35" s="2"/>
      <c r="K35" s="2"/>
    </row>
    <row r="36" spans="1:33" s="6" customFormat="1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33" s="6" customFormat="1" ht="14.25" x14ac:dyDescent="0.2">
      <c r="B37" s="81" t="s">
        <v>22</v>
      </c>
      <c r="C37" s="29" t="s">
        <v>17</v>
      </c>
      <c r="D37" s="84">
        <v>545</v>
      </c>
      <c r="E37" s="33" t="s">
        <v>37</v>
      </c>
      <c r="F37" s="33" t="s">
        <v>37</v>
      </c>
      <c r="G37" s="78" t="s">
        <v>147</v>
      </c>
      <c r="H37" s="2"/>
      <c r="I37" s="2"/>
      <c r="J37" s="2"/>
      <c r="K37" s="2"/>
    </row>
    <row r="38" spans="1:33" s="2" customFormat="1" ht="14.25" x14ac:dyDescent="0.2">
      <c r="A38" s="6"/>
      <c r="B38" s="81" t="s">
        <v>23</v>
      </c>
      <c r="C38" s="29" t="s">
        <v>17</v>
      </c>
      <c r="D38" s="84">
        <v>2457</v>
      </c>
      <c r="G38" s="78" t="s">
        <v>147</v>
      </c>
      <c r="K38" s="35"/>
      <c r="L38" s="35"/>
      <c r="N38" s="21"/>
      <c r="O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s="2" customFormat="1" ht="14.25" x14ac:dyDescent="0.2">
      <c r="A39" s="6"/>
      <c r="G39" s="21"/>
      <c r="K39" s="35"/>
      <c r="L39" s="35"/>
      <c r="N39" s="21"/>
      <c r="O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s="2" customFormat="1" ht="14.25" x14ac:dyDescent="0.2">
      <c r="A40" s="6"/>
      <c r="G40" s="21"/>
      <c r="K40" s="35"/>
      <c r="L40" s="35"/>
      <c r="N40" s="21"/>
      <c r="O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6" customFormat="1" ht="14.25" x14ac:dyDescent="0.2">
      <c r="B41" s="19">
        <v>3</v>
      </c>
      <c r="C41" s="19" t="s">
        <v>133</v>
      </c>
      <c r="D41" s="19"/>
      <c r="E41" s="19"/>
      <c r="F41" s="19"/>
      <c r="G41" s="20"/>
      <c r="K41" s="35"/>
      <c r="L41" s="35"/>
      <c r="N41" s="35"/>
      <c r="O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s="2" customFormat="1" ht="14.25" x14ac:dyDescent="0.2">
      <c r="A42" s="6"/>
      <c r="G42" s="21"/>
      <c r="K42" s="35"/>
      <c r="L42" s="35"/>
      <c r="N42" s="21"/>
      <c r="O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s="6" customFormat="1" x14ac:dyDescent="0.25">
      <c r="B43" s="34" t="s">
        <v>160</v>
      </c>
      <c r="C43" s="2"/>
      <c r="D43" s="55" t="s">
        <v>11</v>
      </c>
      <c r="E43" s="55" t="s">
        <v>12</v>
      </c>
      <c r="F43" s="55" t="s">
        <v>13</v>
      </c>
      <c r="G43" s="21"/>
      <c r="H43" s="2"/>
      <c r="I43" s="2"/>
      <c r="J43" s="2"/>
      <c r="K43" s="2"/>
    </row>
    <row r="44" spans="1:33" s="6" customFormat="1" ht="14.25" x14ac:dyDescent="0.2">
      <c r="B44" s="81" t="s">
        <v>22</v>
      </c>
      <c r="C44" s="29" t="s">
        <v>163</v>
      </c>
      <c r="D44" s="23">
        <v>0.15</v>
      </c>
      <c r="E44" s="23">
        <v>0.15</v>
      </c>
      <c r="F44" s="23">
        <v>0.15</v>
      </c>
      <c r="G44" s="21"/>
      <c r="H44" s="2"/>
      <c r="I44" s="2"/>
      <c r="J44" s="2"/>
      <c r="K44" s="2"/>
    </row>
    <row r="45" spans="1:33" s="6" customFormat="1" ht="14.25" x14ac:dyDescent="0.2">
      <c r="B45" s="81" t="s">
        <v>23</v>
      </c>
      <c r="C45" s="29" t="s">
        <v>163</v>
      </c>
      <c r="D45" s="23">
        <v>0.2</v>
      </c>
      <c r="E45" s="23">
        <v>0.2</v>
      </c>
      <c r="F45" s="23">
        <v>0.2</v>
      </c>
      <c r="G45" s="21"/>
      <c r="H45" s="2"/>
      <c r="I45" s="2"/>
      <c r="J45" s="2"/>
      <c r="K45" s="2"/>
    </row>
    <row r="46" spans="1:33" s="6" customFormat="1" ht="14.2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33" s="6" customFormat="1" ht="14.25" x14ac:dyDescent="0.2">
      <c r="B47" s="81" t="s">
        <v>22</v>
      </c>
      <c r="C47" s="29" t="s">
        <v>19</v>
      </c>
      <c r="D47" s="31">
        <v>0.14000000000000001</v>
      </c>
      <c r="E47" s="83">
        <v>0.14000000000000001</v>
      </c>
      <c r="F47" s="83">
        <v>0.14000000000000001</v>
      </c>
      <c r="G47" s="13"/>
      <c r="H47" s="2"/>
      <c r="I47" s="2"/>
      <c r="J47" s="2"/>
      <c r="K47" s="2"/>
    </row>
    <row r="48" spans="1:33" s="6" customFormat="1" ht="14.25" x14ac:dyDescent="0.2">
      <c r="B48" s="81" t="s">
        <v>22</v>
      </c>
      <c r="C48" s="29" t="s">
        <v>20</v>
      </c>
      <c r="D48" s="32">
        <f>-LN(1-D47)/LN(2)</f>
        <v>0.21759143507262679</v>
      </c>
      <c r="E48" s="32">
        <f t="shared" ref="E48" si="7">-LN(1-E47)/LN(2)</f>
        <v>0.21759143507262679</v>
      </c>
      <c r="F48" s="32">
        <f t="shared" ref="F48" si="8">-LN(1-F47)/LN(2)</f>
        <v>0.21759143507262679</v>
      </c>
      <c r="G48" s="2" t="s">
        <v>159</v>
      </c>
      <c r="H48" s="2"/>
      <c r="I48" s="2"/>
      <c r="J48" s="2"/>
      <c r="K48" s="2"/>
    </row>
    <row r="49" spans="1:33" s="6" customFormat="1" ht="14.25" x14ac:dyDescent="0.2">
      <c r="B49" s="81" t="s">
        <v>23</v>
      </c>
      <c r="C49" s="29" t="s">
        <v>19</v>
      </c>
      <c r="D49" s="31">
        <v>0.14000000000000001</v>
      </c>
      <c r="E49" s="83">
        <v>0.14000000000000001</v>
      </c>
      <c r="F49" s="83">
        <v>0.14000000000000001</v>
      </c>
      <c r="G49" s="2"/>
      <c r="H49" s="2"/>
      <c r="I49" s="2"/>
      <c r="J49" s="2"/>
      <c r="K49" s="2"/>
    </row>
    <row r="50" spans="1:33" s="6" customFormat="1" ht="14.25" x14ac:dyDescent="0.2">
      <c r="B50" s="81" t="s">
        <v>23</v>
      </c>
      <c r="C50" s="29" t="s">
        <v>20</v>
      </c>
      <c r="D50" s="32">
        <f>-LN(1-D49)/LN(2)</f>
        <v>0.21759143507262679</v>
      </c>
      <c r="E50" s="32">
        <f t="shared" ref="E50" si="9">-LN(1-E49)/LN(2)</f>
        <v>0.21759143507262679</v>
      </c>
      <c r="F50" s="32">
        <f t="shared" ref="F50" si="10">-LN(1-F49)/LN(2)</f>
        <v>0.21759143507262679</v>
      </c>
      <c r="G50" s="2" t="s">
        <v>159</v>
      </c>
      <c r="H50" s="2"/>
      <c r="I50" s="2"/>
      <c r="J50" s="2"/>
      <c r="K50" s="2"/>
    </row>
    <row r="51" spans="1:33" s="6" customFormat="1" ht="14.2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33" s="6" customFormat="1" ht="14.25" x14ac:dyDescent="0.2">
      <c r="B52" s="81" t="s">
        <v>22</v>
      </c>
      <c r="C52" s="29" t="s">
        <v>17</v>
      </c>
      <c r="D52" s="84">
        <v>124630000</v>
      </c>
      <c r="E52" s="33" t="s">
        <v>37</v>
      </c>
      <c r="F52" s="33" t="s">
        <v>37</v>
      </c>
      <c r="G52" s="78" t="s">
        <v>147</v>
      </c>
      <c r="H52" s="2"/>
      <c r="I52" s="2"/>
      <c r="J52" s="2"/>
      <c r="K52" s="2"/>
    </row>
    <row r="53" spans="1:33" s="2" customFormat="1" ht="14.25" x14ac:dyDescent="0.2">
      <c r="A53" s="6"/>
      <c r="B53" s="81" t="s">
        <v>23</v>
      </c>
      <c r="C53" s="29" t="s">
        <v>17</v>
      </c>
      <c r="D53" s="84">
        <v>41543380</v>
      </c>
      <c r="G53" s="78" t="s">
        <v>147</v>
      </c>
      <c r="K53" s="35"/>
      <c r="L53" s="35"/>
      <c r="N53" s="21"/>
      <c r="O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s="2" customFormat="1" ht="14.25" x14ac:dyDescent="0.2">
      <c r="A54" s="6"/>
      <c r="G54" s="21"/>
      <c r="K54" s="35"/>
      <c r="L54" s="35"/>
      <c r="N54" s="21"/>
      <c r="O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s="2" customFormat="1" ht="14.25" x14ac:dyDescent="0.2">
      <c r="A55" s="6"/>
      <c r="G55" s="21"/>
      <c r="K55" s="35"/>
      <c r="L55" s="35"/>
      <c r="N55" s="21"/>
      <c r="O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s="2" customFormat="1" ht="14.25" x14ac:dyDescent="0.2">
      <c r="A56" s="6"/>
      <c r="G56" s="21"/>
      <c r="K56" s="35"/>
      <c r="L56" s="35"/>
      <c r="N56" s="21"/>
      <c r="O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s="2" customFormat="1" ht="14.25" x14ac:dyDescent="0.2">
      <c r="A57" s="6"/>
      <c r="G57" s="21"/>
      <c r="K57" s="35"/>
      <c r="L57" s="35"/>
      <c r="N57" s="21"/>
      <c r="O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s="49" customFormat="1" x14ac:dyDescent="0.25">
      <c r="C58" s="35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S58" s="73"/>
      <c r="T58" s="73"/>
      <c r="U58" s="73"/>
      <c r="V58" s="73"/>
      <c r="W58" s="73"/>
    </row>
    <row r="59" spans="1:33" s="49" customFormat="1" x14ac:dyDescent="0.25">
      <c r="C59" s="35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5"/>
      <c r="R59" s="35"/>
      <c r="S59" s="76"/>
    </row>
    <row r="60" spans="1:33" s="49" customFormat="1" x14ac:dyDescent="0.25">
      <c r="C60" s="35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5"/>
      <c r="R60" s="35"/>
      <c r="S60" s="76"/>
    </row>
    <row r="61" spans="1:33" s="49" customFormat="1" x14ac:dyDescent="0.25">
      <c r="C61" s="35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5"/>
      <c r="R61" s="35"/>
      <c r="S61" s="76"/>
    </row>
    <row r="62" spans="1:33" s="49" customFormat="1" x14ac:dyDescent="0.25"/>
    <row r="63" spans="1:33" s="49" customFormat="1" x14ac:dyDescent="0.25"/>
    <row r="64" spans="1:33" s="35" customFormat="1" ht="14.25" x14ac:dyDescent="0.2"/>
    <row r="65" spans="1:26" s="35" customFormat="1" ht="14.25" x14ac:dyDescent="0.2"/>
    <row r="66" spans="1:26" s="49" customFormat="1" x14ac:dyDescent="0.25">
      <c r="C66" s="35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S66" s="73"/>
      <c r="X66" s="73"/>
      <c r="Y66" s="73"/>
      <c r="Z66" s="73"/>
    </row>
    <row r="67" spans="1:26" s="49" customFormat="1" x14ac:dyDescent="0.25">
      <c r="C67" s="35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5"/>
      <c r="S67" s="77"/>
    </row>
    <row r="68" spans="1:26" s="49" customFormat="1" x14ac:dyDescent="0.25">
      <c r="C68" s="35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5"/>
    </row>
    <row r="69" spans="1:26" s="49" customFormat="1" x14ac:dyDescent="0.25">
      <c r="C69" s="35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5"/>
    </row>
    <row r="70" spans="1:26" s="49" customFormat="1" x14ac:dyDescent="0.25"/>
    <row r="71" spans="1:26" s="49" customFormat="1" x14ac:dyDescent="0.25"/>
    <row r="72" spans="1:26" s="35" customFormat="1" ht="14.25" x14ac:dyDescent="0.2"/>
    <row r="73" spans="1:26" s="35" customFormat="1" ht="14.25" x14ac:dyDescent="0.2"/>
    <row r="74" spans="1:26" s="49" customFormat="1" x14ac:dyDescent="0.25">
      <c r="C74" s="35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R74" s="35"/>
      <c r="S74" s="60"/>
      <c r="T74" s="60"/>
    </row>
    <row r="75" spans="1:26" s="3" customFormat="1" x14ac:dyDescent="0.25">
      <c r="A75" s="49"/>
      <c r="C75" s="21"/>
      <c r="D75" s="25"/>
      <c r="E75" s="25"/>
      <c r="F75" s="25"/>
      <c r="G75" s="25"/>
      <c r="H75" s="25"/>
      <c r="I75" s="25"/>
      <c r="J75" s="25"/>
      <c r="K75" s="74"/>
      <c r="L75" s="74"/>
      <c r="M75" s="25"/>
      <c r="N75" s="25"/>
      <c r="O75" s="30"/>
      <c r="R75" s="21"/>
      <c r="S75" s="26"/>
      <c r="T75" s="26"/>
    </row>
    <row r="76" spans="1:26" s="3" customFormat="1" x14ac:dyDescent="0.25">
      <c r="A76" s="49"/>
      <c r="C76" s="21"/>
      <c r="D76" s="25"/>
      <c r="E76" s="25"/>
      <c r="F76" s="25"/>
      <c r="G76" s="25"/>
      <c r="H76" s="25"/>
      <c r="I76" s="25"/>
      <c r="J76" s="25"/>
      <c r="K76" s="74"/>
      <c r="L76" s="74"/>
      <c r="M76" s="25"/>
      <c r="N76" s="25"/>
      <c r="O76" s="30"/>
      <c r="R76" s="21"/>
      <c r="S76" s="26"/>
      <c r="T76" s="26"/>
    </row>
    <row r="77" spans="1:26" s="3" customFormat="1" x14ac:dyDescent="0.25">
      <c r="A77" s="49"/>
      <c r="C77" s="21"/>
      <c r="D77" s="25"/>
      <c r="E77" s="25"/>
      <c r="F77" s="25"/>
      <c r="G77" s="25"/>
      <c r="H77" s="25"/>
      <c r="I77" s="25"/>
      <c r="J77" s="25"/>
      <c r="K77" s="74"/>
      <c r="L77" s="74"/>
      <c r="M77" s="25"/>
      <c r="N77" s="25"/>
      <c r="O77" s="30"/>
      <c r="R77" s="21"/>
      <c r="S77" s="72"/>
      <c r="T77" s="72"/>
    </row>
    <row r="78" spans="1:26" s="3" customFormat="1" x14ac:dyDescent="0.25">
      <c r="A78" s="49"/>
      <c r="K78" s="49"/>
      <c r="L78" s="4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185"/>
  <sheetViews>
    <sheetView zoomScale="55" zoomScaleNormal="55" workbookViewId="0">
      <selection activeCell="D23" sqref="D23"/>
    </sheetView>
  </sheetViews>
  <sheetFormatPr defaultRowHeight="15" x14ac:dyDescent="0.25"/>
  <cols>
    <col min="1" max="1" width="4" style="4" customWidth="1"/>
    <col min="2" max="2" width="9.140625" style="4"/>
    <col min="3" max="3" width="22.42578125" style="4" customWidth="1"/>
    <col min="4" max="4" width="15.140625" style="4" customWidth="1"/>
    <col min="5" max="5" width="9.5703125" style="4" bestFit="1" customWidth="1"/>
    <col min="6" max="19" width="9.140625" style="4"/>
    <col min="20" max="20" width="9.28515625" style="4" customWidth="1"/>
    <col min="21" max="16384" width="9.140625" style="4"/>
  </cols>
  <sheetData>
    <row r="1" spans="1:20" x14ac:dyDescent="0.25">
      <c r="A1" s="6"/>
      <c r="B1" s="6"/>
      <c r="C1" s="6"/>
      <c r="D1" s="6"/>
      <c r="E1" s="6"/>
      <c r="F1" s="6"/>
      <c r="G1" s="6"/>
    </row>
    <row r="2" spans="1:20" ht="18" x14ac:dyDescent="0.25">
      <c r="A2" s="6"/>
      <c r="B2" s="80" t="s">
        <v>150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0" ht="15.75" x14ac:dyDescent="0.25">
      <c r="B5" s="63">
        <v>1</v>
      </c>
      <c r="C5" s="105" t="s">
        <v>108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5"/>
      <c r="S5" s="5"/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20" x14ac:dyDescent="0.25">
      <c r="A7" s="6"/>
      <c r="B7" s="19">
        <v>1</v>
      </c>
      <c r="C7" s="19" t="s">
        <v>10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5"/>
      <c r="S7" s="5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20" x14ac:dyDescent="0.25">
      <c r="A9" s="6"/>
      <c r="B9" s="96" t="s">
        <v>171</v>
      </c>
      <c r="C9" s="97" t="s">
        <v>180</v>
      </c>
      <c r="D9" s="98"/>
      <c r="E9" s="6"/>
      <c r="F9" s="99"/>
      <c r="G9" s="100"/>
      <c r="H9" s="6"/>
      <c r="I9" s="6"/>
      <c r="J9" s="6"/>
      <c r="K9" s="6"/>
      <c r="L9" s="6"/>
      <c r="M9" s="6"/>
      <c r="N9" s="97"/>
      <c r="O9" s="101"/>
      <c r="P9" s="98"/>
      <c r="Q9" s="6"/>
    </row>
    <row r="10" spans="1:20" x14ac:dyDescent="0.25">
      <c r="A10" s="6"/>
      <c r="B10" s="6"/>
      <c r="C10" s="6"/>
      <c r="D10" s="6" t="s">
        <v>65</v>
      </c>
      <c r="E10" s="6" t="s">
        <v>170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20" x14ac:dyDescent="0.25">
      <c r="A11" s="6"/>
      <c r="B11" s="6"/>
      <c r="C11" s="6"/>
      <c r="D11" s="102">
        <v>2020</v>
      </c>
      <c r="E11" s="92">
        <v>2021</v>
      </c>
      <c r="F11" s="92">
        <f>E11+1</f>
        <v>2022</v>
      </c>
      <c r="G11" s="92">
        <f t="shared" ref="G11:Q11" si="0">F11+1</f>
        <v>2023</v>
      </c>
      <c r="H11" s="92">
        <f t="shared" si="0"/>
        <v>2024</v>
      </c>
      <c r="I11" s="92">
        <f t="shared" si="0"/>
        <v>2025</v>
      </c>
      <c r="J11" s="92">
        <f t="shared" si="0"/>
        <v>2026</v>
      </c>
      <c r="K11" s="92">
        <f t="shared" si="0"/>
        <v>2027</v>
      </c>
      <c r="L11" s="92">
        <f t="shared" si="0"/>
        <v>2028</v>
      </c>
      <c r="M11" s="92">
        <f t="shared" si="0"/>
        <v>2029</v>
      </c>
      <c r="N11" s="92">
        <f>M11+1</f>
        <v>2030</v>
      </c>
      <c r="O11" s="92">
        <f t="shared" si="0"/>
        <v>2031</v>
      </c>
      <c r="P11" s="92">
        <f t="shared" si="0"/>
        <v>2032</v>
      </c>
      <c r="Q11" s="92">
        <f t="shared" si="0"/>
        <v>2033</v>
      </c>
      <c r="R11" s="92">
        <f>Q11+1</f>
        <v>2034</v>
      </c>
      <c r="S11" s="92">
        <f>R11+1</f>
        <v>2035</v>
      </c>
      <c r="T11" s="35"/>
    </row>
    <row r="12" spans="1:20" x14ac:dyDescent="0.25">
      <c r="A12" s="6"/>
      <c r="B12" s="6"/>
      <c r="C12" s="91" t="s">
        <v>3</v>
      </c>
      <c r="D12" s="103">
        <v>0.1</v>
      </c>
      <c r="E12" s="76">
        <f>D12</f>
        <v>0.1</v>
      </c>
      <c r="F12" s="76">
        <f t="shared" ref="F12:S12" si="1">E12</f>
        <v>0.1</v>
      </c>
      <c r="G12" s="76">
        <f t="shared" si="1"/>
        <v>0.1</v>
      </c>
      <c r="H12" s="76">
        <f t="shared" si="1"/>
        <v>0.1</v>
      </c>
      <c r="I12" s="76">
        <f t="shared" si="1"/>
        <v>0.1</v>
      </c>
      <c r="J12" s="76">
        <f t="shared" si="1"/>
        <v>0.1</v>
      </c>
      <c r="K12" s="76">
        <f t="shared" si="1"/>
        <v>0.1</v>
      </c>
      <c r="L12" s="76">
        <f t="shared" si="1"/>
        <v>0.1</v>
      </c>
      <c r="M12" s="76">
        <f t="shared" si="1"/>
        <v>0.1</v>
      </c>
      <c r="N12" s="76">
        <f t="shared" si="1"/>
        <v>0.1</v>
      </c>
      <c r="O12" s="76">
        <f t="shared" si="1"/>
        <v>0.1</v>
      </c>
      <c r="P12" s="76">
        <f t="shared" si="1"/>
        <v>0.1</v>
      </c>
      <c r="Q12" s="76">
        <f t="shared" si="1"/>
        <v>0.1</v>
      </c>
      <c r="R12" s="76">
        <f t="shared" si="1"/>
        <v>0.1</v>
      </c>
      <c r="S12" s="76">
        <f t="shared" si="1"/>
        <v>0.1</v>
      </c>
      <c r="T12" s="35"/>
    </row>
    <row r="13" spans="1:20" x14ac:dyDescent="0.25">
      <c r="A13" s="6"/>
      <c r="B13" s="6"/>
      <c r="C13" s="91" t="s">
        <v>4</v>
      </c>
      <c r="D13" s="103">
        <v>-0.2</v>
      </c>
      <c r="E13" s="76">
        <f t="shared" ref="E13:S17" si="2">D13</f>
        <v>-0.2</v>
      </c>
      <c r="F13" s="76">
        <f t="shared" si="2"/>
        <v>-0.2</v>
      </c>
      <c r="G13" s="76">
        <f t="shared" si="2"/>
        <v>-0.2</v>
      </c>
      <c r="H13" s="76">
        <f t="shared" si="2"/>
        <v>-0.2</v>
      </c>
      <c r="I13" s="76">
        <f t="shared" si="2"/>
        <v>-0.2</v>
      </c>
      <c r="J13" s="76">
        <f t="shared" si="2"/>
        <v>-0.2</v>
      </c>
      <c r="K13" s="76">
        <f t="shared" si="2"/>
        <v>-0.2</v>
      </c>
      <c r="L13" s="76">
        <f t="shared" si="2"/>
        <v>-0.2</v>
      </c>
      <c r="M13" s="76">
        <f t="shared" si="2"/>
        <v>-0.2</v>
      </c>
      <c r="N13" s="76">
        <f t="shared" si="2"/>
        <v>-0.2</v>
      </c>
      <c r="O13" s="76">
        <f t="shared" si="2"/>
        <v>-0.2</v>
      </c>
      <c r="P13" s="76">
        <f t="shared" si="2"/>
        <v>-0.2</v>
      </c>
      <c r="Q13" s="76">
        <f t="shared" si="2"/>
        <v>-0.2</v>
      </c>
      <c r="R13" s="76">
        <f t="shared" si="2"/>
        <v>-0.2</v>
      </c>
      <c r="S13" s="76">
        <f t="shared" si="2"/>
        <v>-0.2</v>
      </c>
      <c r="T13" s="35"/>
    </row>
    <row r="14" spans="1:20" x14ac:dyDescent="0.25">
      <c r="A14" s="6"/>
      <c r="B14" s="6"/>
      <c r="C14" s="91" t="s">
        <v>5</v>
      </c>
      <c r="D14" s="103"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0</v>
      </c>
      <c r="I14" s="76">
        <f t="shared" si="2"/>
        <v>0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0</v>
      </c>
      <c r="Q14" s="76">
        <f t="shared" si="2"/>
        <v>0</v>
      </c>
      <c r="R14" s="76">
        <f t="shared" si="2"/>
        <v>0</v>
      </c>
      <c r="S14" s="76">
        <f t="shared" si="2"/>
        <v>0</v>
      </c>
      <c r="T14" s="35"/>
    </row>
    <row r="15" spans="1:20" x14ac:dyDescent="0.25">
      <c r="A15" s="6"/>
      <c r="B15" s="6"/>
      <c r="C15" s="91" t="s">
        <v>6</v>
      </c>
      <c r="D15" s="103">
        <v>-0.1</v>
      </c>
      <c r="E15" s="76">
        <f t="shared" si="2"/>
        <v>-0.1</v>
      </c>
      <c r="F15" s="76">
        <f t="shared" si="2"/>
        <v>-0.1</v>
      </c>
      <c r="G15" s="76">
        <f t="shared" si="2"/>
        <v>-0.1</v>
      </c>
      <c r="H15" s="76">
        <f t="shared" si="2"/>
        <v>-0.1</v>
      </c>
      <c r="I15" s="76">
        <f t="shared" si="2"/>
        <v>-0.1</v>
      </c>
      <c r="J15" s="76">
        <f t="shared" si="2"/>
        <v>-0.1</v>
      </c>
      <c r="K15" s="76">
        <f t="shared" si="2"/>
        <v>-0.1</v>
      </c>
      <c r="L15" s="76">
        <f t="shared" si="2"/>
        <v>-0.1</v>
      </c>
      <c r="M15" s="76">
        <f t="shared" si="2"/>
        <v>-0.1</v>
      </c>
      <c r="N15" s="76">
        <f t="shared" si="2"/>
        <v>-0.1</v>
      </c>
      <c r="O15" s="76">
        <f t="shared" si="2"/>
        <v>-0.1</v>
      </c>
      <c r="P15" s="76">
        <f t="shared" si="2"/>
        <v>-0.1</v>
      </c>
      <c r="Q15" s="76">
        <f t="shared" si="2"/>
        <v>-0.1</v>
      </c>
      <c r="R15" s="76">
        <f t="shared" si="2"/>
        <v>-0.1</v>
      </c>
      <c r="S15" s="76">
        <f t="shared" si="2"/>
        <v>-0.1</v>
      </c>
      <c r="T15" s="35"/>
    </row>
    <row r="16" spans="1:20" x14ac:dyDescent="0.25">
      <c r="A16" s="6"/>
      <c r="B16" s="6"/>
      <c r="C16" s="91" t="s">
        <v>7</v>
      </c>
      <c r="D16" s="103">
        <v>0</v>
      </c>
      <c r="E16" s="76">
        <f t="shared" si="2"/>
        <v>0</v>
      </c>
      <c r="F16" s="76">
        <f t="shared" si="2"/>
        <v>0</v>
      </c>
      <c r="G16" s="76">
        <f t="shared" si="2"/>
        <v>0</v>
      </c>
      <c r="H16" s="76">
        <f t="shared" si="2"/>
        <v>0</v>
      </c>
      <c r="I16" s="76">
        <f t="shared" si="2"/>
        <v>0</v>
      </c>
      <c r="J16" s="76">
        <f t="shared" si="2"/>
        <v>0</v>
      </c>
      <c r="K16" s="76">
        <f t="shared" si="2"/>
        <v>0</v>
      </c>
      <c r="L16" s="76">
        <f t="shared" si="2"/>
        <v>0</v>
      </c>
      <c r="M16" s="76">
        <f t="shared" si="2"/>
        <v>0</v>
      </c>
      <c r="N16" s="76">
        <f t="shared" si="2"/>
        <v>0</v>
      </c>
      <c r="O16" s="76">
        <f t="shared" si="2"/>
        <v>0</v>
      </c>
      <c r="P16" s="76">
        <f t="shared" si="2"/>
        <v>0</v>
      </c>
      <c r="Q16" s="76">
        <f t="shared" si="2"/>
        <v>0</v>
      </c>
      <c r="R16" s="76">
        <f t="shared" si="2"/>
        <v>0</v>
      </c>
      <c r="S16" s="76">
        <f t="shared" si="2"/>
        <v>0</v>
      </c>
      <c r="T16" s="35"/>
    </row>
    <row r="17" spans="1:20" x14ac:dyDescent="0.25">
      <c r="A17" s="6"/>
      <c r="B17" s="6"/>
      <c r="C17" s="91" t="s">
        <v>9</v>
      </c>
      <c r="D17" s="103">
        <v>0</v>
      </c>
      <c r="E17" s="76">
        <f t="shared" si="2"/>
        <v>0</v>
      </c>
      <c r="F17" s="76">
        <f t="shared" si="2"/>
        <v>0</v>
      </c>
      <c r="G17" s="76">
        <f t="shared" si="2"/>
        <v>0</v>
      </c>
      <c r="H17" s="76">
        <f t="shared" si="2"/>
        <v>0</v>
      </c>
      <c r="I17" s="76">
        <f t="shared" si="2"/>
        <v>0</v>
      </c>
      <c r="J17" s="76">
        <f t="shared" si="2"/>
        <v>0</v>
      </c>
      <c r="K17" s="76">
        <f t="shared" si="2"/>
        <v>0</v>
      </c>
      <c r="L17" s="76">
        <f t="shared" si="2"/>
        <v>0</v>
      </c>
      <c r="M17" s="76">
        <f t="shared" si="2"/>
        <v>0</v>
      </c>
      <c r="N17" s="76">
        <f t="shared" si="2"/>
        <v>0</v>
      </c>
      <c r="O17" s="76">
        <f t="shared" si="2"/>
        <v>0</v>
      </c>
      <c r="P17" s="76">
        <f t="shared" si="2"/>
        <v>0</v>
      </c>
      <c r="Q17" s="76">
        <f t="shared" si="2"/>
        <v>0</v>
      </c>
      <c r="R17" s="76">
        <f t="shared" si="2"/>
        <v>0</v>
      </c>
      <c r="S17" s="76">
        <f t="shared" si="2"/>
        <v>0</v>
      </c>
      <c r="T17" s="35"/>
    </row>
    <row r="18" spans="1:20" x14ac:dyDescent="0.25">
      <c r="A18" s="6"/>
      <c r="B18" s="6"/>
      <c r="C18" s="35"/>
      <c r="D18" s="35"/>
      <c r="E18" s="35"/>
      <c r="F18" s="35"/>
      <c r="G18" s="35"/>
      <c r="H18" s="35"/>
      <c r="I18" s="35"/>
      <c r="J18" s="6"/>
      <c r="K18" s="6"/>
      <c r="L18" s="6"/>
      <c r="M18" s="6"/>
      <c r="N18" s="6"/>
      <c r="O18" s="6"/>
      <c r="P18" s="6"/>
      <c r="Q18" s="6"/>
    </row>
    <row r="19" spans="1:20" x14ac:dyDescent="0.25">
      <c r="A19" s="6"/>
      <c r="B19" s="19">
        <v>2</v>
      </c>
      <c r="C19" s="19" t="s">
        <v>21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5"/>
      <c r="S19" s="5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20" x14ac:dyDescent="0.25">
      <c r="A21" s="6"/>
      <c r="B21" s="96" t="s">
        <v>171</v>
      </c>
      <c r="C21" s="97" t="s">
        <v>180</v>
      </c>
      <c r="D21" s="98"/>
      <c r="E21" s="6"/>
      <c r="F21" s="99"/>
      <c r="G21" s="100"/>
      <c r="H21" s="6"/>
      <c r="I21" s="6"/>
      <c r="J21" s="6"/>
      <c r="K21" s="6"/>
      <c r="L21" s="6"/>
      <c r="M21" s="6"/>
      <c r="N21" s="97"/>
      <c r="O21" s="101"/>
      <c r="P21" s="98"/>
      <c r="Q21" s="6"/>
    </row>
    <row r="22" spans="1:20" x14ac:dyDescent="0.25">
      <c r="A22" s="6"/>
      <c r="B22" s="6"/>
      <c r="C22" s="6"/>
      <c r="D22" s="6" t="s">
        <v>65</v>
      </c>
      <c r="E22" s="6" t="s">
        <v>170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20" x14ac:dyDescent="0.25">
      <c r="A23" s="6"/>
      <c r="B23" s="6"/>
      <c r="C23" s="6"/>
      <c r="D23" s="102">
        <v>2020</v>
      </c>
      <c r="E23" s="92">
        <v>2021</v>
      </c>
      <c r="F23" s="92">
        <f>E23+1</f>
        <v>2022</v>
      </c>
      <c r="G23" s="92">
        <f t="shared" ref="G23" si="3">F23+1</f>
        <v>2023</v>
      </c>
      <c r="H23" s="92">
        <f t="shared" ref="H23" si="4">G23+1</f>
        <v>2024</v>
      </c>
      <c r="I23" s="92">
        <f t="shared" ref="I23" si="5">H23+1</f>
        <v>2025</v>
      </c>
      <c r="J23" s="92">
        <f t="shared" ref="J23" si="6">I23+1</f>
        <v>2026</v>
      </c>
      <c r="K23" s="92">
        <f t="shared" ref="K23" si="7">J23+1</f>
        <v>2027</v>
      </c>
      <c r="L23" s="92">
        <f t="shared" ref="L23" si="8">K23+1</f>
        <v>2028</v>
      </c>
      <c r="M23" s="92">
        <f t="shared" ref="M23" si="9">L23+1</f>
        <v>2029</v>
      </c>
      <c r="N23" s="92">
        <f>M23+1</f>
        <v>2030</v>
      </c>
      <c r="O23" s="92">
        <f t="shared" ref="O23" si="10">N23+1</f>
        <v>2031</v>
      </c>
      <c r="P23" s="92">
        <f t="shared" ref="P23" si="11">O23+1</f>
        <v>2032</v>
      </c>
      <c r="Q23" s="92">
        <f t="shared" ref="Q23" si="12">P23+1</f>
        <v>2033</v>
      </c>
      <c r="R23" s="92">
        <f>Q23+1</f>
        <v>2034</v>
      </c>
      <c r="S23" s="92">
        <f>R23+1</f>
        <v>2035</v>
      </c>
    </row>
    <row r="24" spans="1:20" x14ac:dyDescent="0.25">
      <c r="A24" s="6"/>
      <c r="B24" s="6"/>
      <c r="C24" s="91" t="s">
        <v>3</v>
      </c>
      <c r="D24" s="103">
        <v>0</v>
      </c>
      <c r="E24" s="76">
        <f>D24</f>
        <v>0</v>
      </c>
      <c r="F24" s="76">
        <f t="shared" ref="F24:S24" si="13">E24</f>
        <v>0</v>
      </c>
      <c r="G24" s="76">
        <f t="shared" si="13"/>
        <v>0</v>
      </c>
      <c r="H24" s="76">
        <f t="shared" si="13"/>
        <v>0</v>
      </c>
      <c r="I24" s="76">
        <f t="shared" si="13"/>
        <v>0</v>
      </c>
      <c r="J24" s="76">
        <f t="shared" si="13"/>
        <v>0</v>
      </c>
      <c r="K24" s="76">
        <f t="shared" si="13"/>
        <v>0</v>
      </c>
      <c r="L24" s="76">
        <f t="shared" si="13"/>
        <v>0</v>
      </c>
      <c r="M24" s="76">
        <f t="shared" si="13"/>
        <v>0</v>
      </c>
      <c r="N24" s="76">
        <f t="shared" si="13"/>
        <v>0</v>
      </c>
      <c r="O24" s="76">
        <f t="shared" si="13"/>
        <v>0</v>
      </c>
      <c r="P24" s="76">
        <f t="shared" si="13"/>
        <v>0</v>
      </c>
      <c r="Q24" s="76">
        <f t="shared" si="13"/>
        <v>0</v>
      </c>
      <c r="R24" s="76">
        <f t="shared" si="13"/>
        <v>0</v>
      </c>
      <c r="S24" s="76">
        <f t="shared" si="13"/>
        <v>0</v>
      </c>
    </row>
    <row r="25" spans="1:20" x14ac:dyDescent="0.25">
      <c r="A25" s="6"/>
      <c r="B25" s="6"/>
      <c r="C25" s="91" t="s">
        <v>4</v>
      </c>
      <c r="D25" s="103">
        <v>-0.2</v>
      </c>
      <c r="E25" s="76">
        <f t="shared" ref="E25:S25" si="14">D25</f>
        <v>-0.2</v>
      </c>
      <c r="F25" s="76">
        <f t="shared" si="14"/>
        <v>-0.2</v>
      </c>
      <c r="G25" s="76">
        <f t="shared" si="14"/>
        <v>-0.2</v>
      </c>
      <c r="H25" s="76">
        <f t="shared" si="14"/>
        <v>-0.2</v>
      </c>
      <c r="I25" s="76">
        <f t="shared" si="14"/>
        <v>-0.2</v>
      </c>
      <c r="J25" s="76">
        <f t="shared" si="14"/>
        <v>-0.2</v>
      </c>
      <c r="K25" s="76">
        <f t="shared" si="14"/>
        <v>-0.2</v>
      </c>
      <c r="L25" s="76">
        <f t="shared" si="14"/>
        <v>-0.2</v>
      </c>
      <c r="M25" s="76">
        <f t="shared" si="14"/>
        <v>-0.2</v>
      </c>
      <c r="N25" s="76">
        <f t="shared" si="14"/>
        <v>-0.2</v>
      </c>
      <c r="O25" s="76">
        <f t="shared" si="14"/>
        <v>-0.2</v>
      </c>
      <c r="P25" s="76">
        <f t="shared" si="14"/>
        <v>-0.2</v>
      </c>
      <c r="Q25" s="76">
        <f t="shared" si="14"/>
        <v>-0.2</v>
      </c>
      <c r="R25" s="76">
        <f t="shared" si="14"/>
        <v>-0.2</v>
      </c>
      <c r="S25" s="76">
        <f t="shared" si="14"/>
        <v>-0.2</v>
      </c>
    </row>
    <row r="26" spans="1:20" x14ac:dyDescent="0.25">
      <c r="A26" s="6"/>
      <c r="B26" s="6"/>
      <c r="C26" s="91" t="s">
        <v>5</v>
      </c>
      <c r="D26" s="103">
        <v>0</v>
      </c>
      <c r="E26" s="76">
        <f t="shared" ref="E26:S26" si="15">D26</f>
        <v>0</v>
      </c>
      <c r="F26" s="76">
        <f t="shared" si="15"/>
        <v>0</v>
      </c>
      <c r="G26" s="76">
        <f t="shared" si="15"/>
        <v>0</v>
      </c>
      <c r="H26" s="76">
        <f t="shared" si="15"/>
        <v>0</v>
      </c>
      <c r="I26" s="76">
        <f t="shared" si="15"/>
        <v>0</v>
      </c>
      <c r="J26" s="76">
        <f t="shared" si="15"/>
        <v>0</v>
      </c>
      <c r="K26" s="76">
        <f t="shared" si="15"/>
        <v>0</v>
      </c>
      <c r="L26" s="76">
        <f t="shared" si="15"/>
        <v>0</v>
      </c>
      <c r="M26" s="76">
        <f t="shared" si="15"/>
        <v>0</v>
      </c>
      <c r="N26" s="76">
        <f t="shared" si="15"/>
        <v>0</v>
      </c>
      <c r="O26" s="76">
        <f t="shared" si="15"/>
        <v>0</v>
      </c>
      <c r="P26" s="76">
        <f t="shared" si="15"/>
        <v>0</v>
      </c>
      <c r="Q26" s="76">
        <f t="shared" si="15"/>
        <v>0</v>
      </c>
      <c r="R26" s="76">
        <f t="shared" si="15"/>
        <v>0</v>
      </c>
      <c r="S26" s="76">
        <f t="shared" si="15"/>
        <v>0</v>
      </c>
    </row>
    <row r="27" spans="1:20" x14ac:dyDescent="0.25">
      <c r="A27" s="6"/>
      <c r="B27" s="6"/>
      <c r="C27" s="91" t="s">
        <v>6</v>
      </c>
      <c r="D27" s="103">
        <v>-0.05</v>
      </c>
      <c r="E27" s="76">
        <f t="shared" ref="E27:S27" si="16">D27</f>
        <v>-0.05</v>
      </c>
      <c r="F27" s="76">
        <f t="shared" si="16"/>
        <v>-0.05</v>
      </c>
      <c r="G27" s="76">
        <f t="shared" si="16"/>
        <v>-0.05</v>
      </c>
      <c r="H27" s="76">
        <f t="shared" si="16"/>
        <v>-0.05</v>
      </c>
      <c r="I27" s="76">
        <f t="shared" si="16"/>
        <v>-0.05</v>
      </c>
      <c r="J27" s="76">
        <f t="shared" si="16"/>
        <v>-0.05</v>
      </c>
      <c r="K27" s="76">
        <f t="shared" si="16"/>
        <v>-0.05</v>
      </c>
      <c r="L27" s="76">
        <f t="shared" si="16"/>
        <v>-0.05</v>
      </c>
      <c r="M27" s="76">
        <f t="shared" si="16"/>
        <v>-0.05</v>
      </c>
      <c r="N27" s="76">
        <f t="shared" si="16"/>
        <v>-0.05</v>
      </c>
      <c r="O27" s="76">
        <f t="shared" si="16"/>
        <v>-0.05</v>
      </c>
      <c r="P27" s="76">
        <f t="shared" si="16"/>
        <v>-0.05</v>
      </c>
      <c r="Q27" s="76">
        <f t="shared" si="16"/>
        <v>-0.05</v>
      </c>
      <c r="R27" s="76">
        <f t="shared" si="16"/>
        <v>-0.05</v>
      </c>
      <c r="S27" s="76">
        <f t="shared" si="16"/>
        <v>-0.05</v>
      </c>
    </row>
    <row r="28" spans="1:20" x14ac:dyDescent="0.25">
      <c r="A28" s="6"/>
      <c r="B28" s="6"/>
      <c r="C28" s="91" t="s">
        <v>7</v>
      </c>
      <c r="D28" s="103">
        <v>0</v>
      </c>
      <c r="E28" s="76">
        <f t="shared" ref="E28:S28" si="17">D28</f>
        <v>0</v>
      </c>
      <c r="F28" s="76">
        <f t="shared" si="17"/>
        <v>0</v>
      </c>
      <c r="G28" s="76">
        <f t="shared" si="17"/>
        <v>0</v>
      </c>
      <c r="H28" s="76">
        <f t="shared" si="17"/>
        <v>0</v>
      </c>
      <c r="I28" s="76">
        <f t="shared" si="17"/>
        <v>0</v>
      </c>
      <c r="J28" s="76">
        <f t="shared" si="17"/>
        <v>0</v>
      </c>
      <c r="K28" s="76">
        <f t="shared" si="17"/>
        <v>0</v>
      </c>
      <c r="L28" s="76">
        <f t="shared" si="17"/>
        <v>0</v>
      </c>
      <c r="M28" s="76">
        <f t="shared" si="17"/>
        <v>0</v>
      </c>
      <c r="N28" s="76">
        <f t="shared" si="17"/>
        <v>0</v>
      </c>
      <c r="O28" s="76">
        <f t="shared" si="17"/>
        <v>0</v>
      </c>
      <c r="P28" s="76">
        <f t="shared" si="17"/>
        <v>0</v>
      </c>
      <c r="Q28" s="76">
        <f t="shared" si="17"/>
        <v>0</v>
      </c>
      <c r="R28" s="76">
        <f t="shared" si="17"/>
        <v>0</v>
      </c>
      <c r="S28" s="76">
        <f t="shared" si="17"/>
        <v>0</v>
      </c>
      <c r="T28" s="35"/>
    </row>
    <row r="29" spans="1:20" x14ac:dyDescent="0.25">
      <c r="A29" s="6"/>
      <c r="B29" s="6"/>
      <c r="C29" s="91" t="s">
        <v>9</v>
      </c>
      <c r="D29" s="103">
        <v>0</v>
      </c>
      <c r="E29" s="76">
        <f t="shared" ref="E29:S29" si="18">D29</f>
        <v>0</v>
      </c>
      <c r="F29" s="76">
        <f t="shared" si="18"/>
        <v>0</v>
      </c>
      <c r="G29" s="76">
        <f t="shared" si="18"/>
        <v>0</v>
      </c>
      <c r="H29" s="76">
        <f t="shared" si="18"/>
        <v>0</v>
      </c>
      <c r="I29" s="76">
        <f t="shared" si="18"/>
        <v>0</v>
      </c>
      <c r="J29" s="76">
        <f t="shared" si="18"/>
        <v>0</v>
      </c>
      <c r="K29" s="76">
        <f t="shared" si="18"/>
        <v>0</v>
      </c>
      <c r="L29" s="76">
        <f t="shared" si="18"/>
        <v>0</v>
      </c>
      <c r="M29" s="76">
        <f t="shared" si="18"/>
        <v>0</v>
      </c>
      <c r="N29" s="76">
        <f t="shared" si="18"/>
        <v>0</v>
      </c>
      <c r="O29" s="76">
        <f t="shared" si="18"/>
        <v>0</v>
      </c>
      <c r="P29" s="76">
        <f t="shared" si="18"/>
        <v>0</v>
      </c>
      <c r="Q29" s="76">
        <f t="shared" si="18"/>
        <v>0</v>
      </c>
      <c r="R29" s="76">
        <f t="shared" si="18"/>
        <v>0</v>
      </c>
      <c r="S29" s="76">
        <f t="shared" si="18"/>
        <v>0</v>
      </c>
      <c r="T29" s="35"/>
    </row>
    <row r="30" spans="1:20" x14ac:dyDescent="0.25">
      <c r="A30" s="35"/>
      <c r="B30" s="35"/>
      <c r="C30" s="35"/>
      <c r="D30" s="37"/>
      <c r="E30" s="37"/>
      <c r="F30" s="37"/>
      <c r="G30" s="35"/>
      <c r="H30" s="49"/>
      <c r="I30" s="49"/>
      <c r="J30" s="49"/>
      <c r="K30" s="49"/>
      <c r="T30" s="49"/>
    </row>
    <row r="31" spans="1:20" x14ac:dyDescent="0.25">
      <c r="A31" s="6"/>
      <c r="B31" s="19">
        <v>3</v>
      </c>
      <c r="C31" s="19" t="s">
        <v>148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5"/>
      <c r="S31" s="5"/>
    </row>
    <row r="32" spans="1:2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20" x14ac:dyDescent="0.25">
      <c r="A33" s="6"/>
      <c r="B33" s="96" t="s">
        <v>171</v>
      </c>
      <c r="C33" s="97" t="s">
        <v>180</v>
      </c>
      <c r="D33" s="98"/>
      <c r="E33" s="6"/>
      <c r="F33" s="99"/>
      <c r="G33" s="100"/>
      <c r="H33" s="6"/>
      <c r="I33" s="6"/>
      <c r="J33" s="6"/>
      <c r="K33" s="6"/>
      <c r="L33" s="6"/>
      <c r="M33" s="6"/>
      <c r="N33" s="97"/>
      <c r="O33" s="101"/>
      <c r="P33" s="98"/>
      <c r="Q33" s="6"/>
    </row>
    <row r="34" spans="1:20" x14ac:dyDescent="0.25">
      <c r="A34" s="6"/>
      <c r="B34" s="6"/>
      <c r="C34" s="6"/>
      <c r="D34" s="6" t="s">
        <v>65</v>
      </c>
      <c r="E34" s="6" t="s">
        <v>170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20" x14ac:dyDescent="0.25">
      <c r="A35" s="6"/>
      <c r="B35" s="6"/>
      <c r="C35" s="6"/>
      <c r="D35" s="102">
        <v>2020</v>
      </c>
      <c r="E35" s="92">
        <v>2021</v>
      </c>
      <c r="F35" s="92">
        <f>E35+1</f>
        <v>2022</v>
      </c>
      <c r="G35" s="92">
        <f t="shared" ref="G35" si="19">F35+1</f>
        <v>2023</v>
      </c>
      <c r="H35" s="92">
        <f t="shared" ref="H35" si="20">G35+1</f>
        <v>2024</v>
      </c>
      <c r="I35" s="92">
        <f t="shared" ref="I35" si="21">H35+1</f>
        <v>2025</v>
      </c>
      <c r="J35" s="92">
        <f t="shared" ref="J35" si="22">I35+1</f>
        <v>2026</v>
      </c>
      <c r="K35" s="92">
        <f t="shared" ref="K35" si="23">J35+1</f>
        <v>2027</v>
      </c>
      <c r="L35" s="92">
        <f t="shared" ref="L35" si="24">K35+1</f>
        <v>2028</v>
      </c>
      <c r="M35" s="92">
        <f t="shared" ref="M35" si="25">L35+1</f>
        <v>2029</v>
      </c>
      <c r="N35" s="92">
        <f>M35+1</f>
        <v>2030</v>
      </c>
      <c r="O35" s="92">
        <f t="shared" ref="O35" si="26">N35+1</f>
        <v>2031</v>
      </c>
      <c r="P35" s="92">
        <f t="shared" ref="P35" si="27">O35+1</f>
        <v>2032</v>
      </c>
      <c r="Q35" s="92">
        <f t="shared" ref="Q35" si="28">P35+1</f>
        <v>2033</v>
      </c>
      <c r="R35" s="92">
        <f>Q35+1</f>
        <v>2034</v>
      </c>
      <c r="S35" s="92">
        <f>R35+1</f>
        <v>2035</v>
      </c>
    </row>
    <row r="36" spans="1:20" x14ac:dyDescent="0.25">
      <c r="A36" s="6"/>
      <c r="B36" s="6"/>
      <c r="C36" s="91" t="s">
        <v>3</v>
      </c>
      <c r="D36" s="103">
        <v>-0.15</v>
      </c>
      <c r="E36" s="76">
        <f>D36</f>
        <v>-0.15</v>
      </c>
      <c r="F36" s="76">
        <f t="shared" ref="F36:S36" si="29">E36</f>
        <v>-0.15</v>
      </c>
      <c r="G36" s="76">
        <f t="shared" si="29"/>
        <v>-0.15</v>
      </c>
      <c r="H36" s="76">
        <f t="shared" si="29"/>
        <v>-0.15</v>
      </c>
      <c r="I36" s="76">
        <f t="shared" si="29"/>
        <v>-0.15</v>
      </c>
      <c r="J36" s="76">
        <f t="shared" si="29"/>
        <v>-0.15</v>
      </c>
      <c r="K36" s="76">
        <f t="shared" si="29"/>
        <v>-0.15</v>
      </c>
      <c r="L36" s="76">
        <f t="shared" si="29"/>
        <v>-0.15</v>
      </c>
      <c r="M36" s="76">
        <f t="shared" si="29"/>
        <v>-0.15</v>
      </c>
      <c r="N36" s="76">
        <f t="shared" si="29"/>
        <v>-0.15</v>
      </c>
      <c r="O36" s="76">
        <f t="shared" si="29"/>
        <v>-0.15</v>
      </c>
      <c r="P36" s="76">
        <f t="shared" si="29"/>
        <v>-0.15</v>
      </c>
      <c r="Q36" s="76">
        <f t="shared" si="29"/>
        <v>-0.15</v>
      </c>
      <c r="R36" s="76">
        <f t="shared" si="29"/>
        <v>-0.15</v>
      </c>
      <c r="S36" s="76">
        <f t="shared" si="29"/>
        <v>-0.15</v>
      </c>
    </row>
    <row r="37" spans="1:20" x14ac:dyDescent="0.25">
      <c r="A37" s="6"/>
      <c r="B37" s="6"/>
      <c r="C37" s="91" t="s">
        <v>4</v>
      </c>
      <c r="D37" s="103">
        <v>-0.2</v>
      </c>
      <c r="E37" s="76">
        <f t="shared" ref="E37:S37" si="30">D37</f>
        <v>-0.2</v>
      </c>
      <c r="F37" s="76">
        <f t="shared" si="30"/>
        <v>-0.2</v>
      </c>
      <c r="G37" s="76">
        <f t="shared" si="30"/>
        <v>-0.2</v>
      </c>
      <c r="H37" s="76">
        <f t="shared" si="30"/>
        <v>-0.2</v>
      </c>
      <c r="I37" s="76">
        <f t="shared" si="30"/>
        <v>-0.2</v>
      </c>
      <c r="J37" s="76">
        <f t="shared" si="30"/>
        <v>-0.2</v>
      </c>
      <c r="K37" s="76">
        <f t="shared" si="30"/>
        <v>-0.2</v>
      </c>
      <c r="L37" s="76">
        <f t="shared" si="30"/>
        <v>-0.2</v>
      </c>
      <c r="M37" s="76">
        <f t="shared" si="30"/>
        <v>-0.2</v>
      </c>
      <c r="N37" s="76">
        <f t="shared" si="30"/>
        <v>-0.2</v>
      </c>
      <c r="O37" s="76">
        <f t="shared" si="30"/>
        <v>-0.2</v>
      </c>
      <c r="P37" s="76">
        <f t="shared" si="30"/>
        <v>-0.2</v>
      </c>
      <c r="Q37" s="76">
        <f t="shared" si="30"/>
        <v>-0.2</v>
      </c>
      <c r="R37" s="76">
        <f t="shared" si="30"/>
        <v>-0.2</v>
      </c>
      <c r="S37" s="76">
        <f t="shared" si="30"/>
        <v>-0.2</v>
      </c>
    </row>
    <row r="38" spans="1:20" x14ac:dyDescent="0.25">
      <c r="A38" s="6"/>
      <c r="B38" s="6"/>
      <c r="C38" s="91" t="s">
        <v>5</v>
      </c>
      <c r="D38" s="103">
        <v>0</v>
      </c>
      <c r="E38" s="76">
        <f t="shared" ref="E38:S38" si="31">D38</f>
        <v>0</v>
      </c>
      <c r="F38" s="76">
        <f t="shared" si="31"/>
        <v>0</v>
      </c>
      <c r="G38" s="76">
        <f t="shared" si="31"/>
        <v>0</v>
      </c>
      <c r="H38" s="76">
        <f t="shared" si="31"/>
        <v>0</v>
      </c>
      <c r="I38" s="76">
        <f t="shared" si="31"/>
        <v>0</v>
      </c>
      <c r="J38" s="76">
        <f t="shared" si="31"/>
        <v>0</v>
      </c>
      <c r="K38" s="76">
        <f t="shared" si="31"/>
        <v>0</v>
      </c>
      <c r="L38" s="76">
        <f t="shared" si="31"/>
        <v>0</v>
      </c>
      <c r="M38" s="76">
        <f t="shared" si="31"/>
        <v>0</v>
      </c>
      <c r="N38" s="76">
        <f t="shared" si="31"/>
        <v>0</v>
      </c>
      <c r="O38" s="76">
        <f t="shared" si="31"/>
        <v>0</v>
      </c>
      <c r="P38" s="76">
        <f t="shared" si="31"/>
        <v>0</v>
      </c>
      <c r="Q38" s="76">
        <f t="shared" si="31"/>
        <v>0</v>
      </c>
      <c r="R38" s="76">
        <f t="shared" si="31"/>
        <v>0</v>
      </c>
      <c r="S38" s="76">
        <f t="shared" si="31"/>
        <v>0</v>
      </c>
      <c r="T38" s="35"/>
    </row>
    <row r="39" spans="1:20" x14ac:dyDescent="0.25">
      <c r="A39" s="6"/>
      <c r="B39" s="6"/>
      <c r="C39" s="91" t="s">
        <v>6</v>
      </c>
      <c r="D39" s="103">
        <v>-0.15</v>
      </c>
      <c r="E39" s="76">
        <f t="shared" ref="E39:S39" si="32">D39</f>
        <v>-0.15</v>
      </c>
      <c r="F39" s="76">
        <f t="shared" si="32"/>
        <v>-0.15</v>
      </c>
      <c r="G39" s="76">
        <f t="shared" si="32"/>
        <v>-0.15</v>
      </c>
      <c r="H39" s="76">
        <f t="shared" si="32"/>
        <v>-0.15</v>
      </c>
      <c r="I39" s="76">
        <f t="shared" si="32"/>
        <v>-0.15</v>
      </c>
      <c r="J39" s="76">
        <f t="shared" si="32"/>
        <v>-0.15</v>
      </c>
      <c r="K39" s="76">
        <f t="shared" si="32"/>
        <v>-0.15</v>
      </c>
      <c r="L39" s="76">
        <f t="shared" si="32"/>
        <v>-0.15</v>
      </c>
      <c r="M39" s="76">
        <f t="shared" si="32"/>
        <v>-0.15</v>
      </c>
      <c r="N39" s="76">
        <f t="shared" si="32"/>
        <v>-0.15</v>
      </c>
      <c r="O39" s="76">
        <f t="shared" si="32"/>
        <v>-0.15</v>
      </c>
      <c r="P39" s="76">
        <f t="shared" si="32"/>
        <v>-0.15</v>
      </c>
      <c r="Q39" s="76">
        <f t="shared" si="32"/>
        <v>-0.15</v>
      </c>
      <c r="R39" s="76">
        <f t="shared" si="32"/>
        <v>-0.15</v>
      </c>
      <c r="S39" s="76">
        <f t="shared" si="32"/>
        <v>-0.15</v>
      </c>
      <c r="T39" s="35"/>
    </row>
    <row r="40" spans="1:20" x14ac:dyDescent="0.25">
      <c r="A40" s="6"/>
      <c r="B40" s="6"/>
      <c r="C40" s="91" t="s">
        <v>7</v>
      </c>
      <c r="D40" s="103">
        <v>0</v>
      </c>
      <c r="E40" s="76">
        <f t="shared" ref="E40:S40" si="33">D40</f>
        <v>0</v>
      </c>
      <c r="F40" s="76">
        <f t="shared" si="33"/>
        <v>0</v>
      </c>
      <c r="G40" s="76">
        <f t="shared" si="33"/>
        <v>0</v>
      </c>
      <c r="H40" s="76">
        <f t="shared" si="33"/>
        <v>0</v>
      </c>
      <c r="I40" s="76">
        <f t="shared" si="33"/>
        <v>0</v>
      </c>
      <c r="J40" s="76">
        <f t="shared" si="33"/>
        <v>0</v>
      </c>
      <c r="K40" s="76">
        <f t="shared" si="33"/>
        <v>0</v>
      </c>
      <c r="L40" s="76">
        <f t="shared" si="33"/>
        <v>0</v>
      </c>
      <c r="M40" s="76">
        <f t="shared" si="33"/>
        <v>0</v>
      </c>
      <c r="N40" s="76">
        <f t="shared" si="33"/>
        <v>0</v>
      </c>
      <c r="O40" s="76">
        <f t="shared" si="33"/>
        <v>0</v>
      </c>
      <c r="P40" s="76">
        <f t="shared" si="33"/>
        <v>0</v>
      </c>
      <c r="Q40" s="76">
        <f t="shared" si="33"/>
        <v>0</v>
      </c>
      <c r="R40" s="76">
        <f t="shared" si="33"/>
        <v>0</v>
      </c>
      <c r="S40" s="76">
        <f t="shared" si="33"/>
        <v>0</v>
      </c>
      <c r="T40" s="37"/>
    </row>
    <row r="41" spans="1:20" x14ac:dyDescent="0.25">
      <c r="A41" s="6"/>
      <c r="B41" s="6"/>
      <c r="C41" s="91" t="s">
        <v>9</v>
      </c>
      <c r="D41" s="103">
        <v>-0.1</v>
      </c>
      <c r="E41" s="76">
        <f t="shared" ref="E41:S41" si="34">D41</f>
        <v>-0.1</v>
      </c>
      <c r="F41" s="76">
        <f t="shared" si="34"/>
        <v>-0.1</v>
      </c>
      <c r="G41" s="76">
        <f t="shared" si="34"/>
        <v>-0.1</v>
      </c>
      <c r="H41" s="76">
        <f t="shared" si="34"/>
        <v>-0.1</v>
      </c>
      <c r="I41" s="76">
        <f t="shared" si="34"/>
        <v>-0.1</v>
      </c>
      <c r="J41" s="76">
        <f t="shared" si="34"/>
        <v>-0.1</v>
      </c>
      <c r="K41" s="76">
        <f t="shared" si="34"/>
        <v>-0.1</v>
      </c>
      <c r="L41" s="76">
        <f t="shared" si="34"/>
        <v>-0.1</v>
      </c>
      <c r="M41" s="76">
        <f t="shared" si="34"/>
        <v>-0.1</v>
      </c>
      <c r="N41" s="76">
        <f t="shared" si="34"/>
        <v>-0.1</v>
      </c>
      <c r="O41" s="76">
        <f t="shared" si="34"/>
        <v>-0.1</v>
      </c>
      <c r="P41" s="76">
        <f t="shared" si="34"/>
        <v>-0.1</v>
      </c>
      <c r="Q41" s="76">
        <f t="shared" si="34"/>
        <v>-0.1</v>
      </c>
      <c r="R41" s="76">
        <f t="shared" si="34"/>
        <v>-0.1</v>
      </c>
      <c r="S41" s="76">
        <f t="shared" si="34"/>
        <v>-0.1</v>
      </c>
      <c r="T41" s="37"/>
    </row>
    <row r="42" spans="1:20" x14ac:dyDescent="0.25">
      <c r="A42" s="35"/>
      <c r="B42" s="35"/>
      <c r="C42" s="35"/>
      <c r="D42" s="37"/>
      <c r="E42" s="37"/>
      <c r="F42" s="37"/>
      <c r="G42" s="35"/>
      <c r="H42" s="49"/>
      <c r="I42" s="49"/>
      <c r="J42" s="49"/>
      <c r="K42" s="49"/>
    </row>
    <row r="43" spans="1:20" x14ac:dyDescent="0.25">
      <c r="A43" s="6"/>
      <c r="B43" s="19">
        <v>4</v>
      </c>
      <c r="C43" s="19" t="s">
        <v>25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5"/>
      <c r="S43" s="5"/>
    </row>
    <row r="44" spans="1:2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20" x14ac:dyDescent="0.25">
      <c r="A45" s="6"/>
      <c r="B45" s="96" t="s">
        <v>171</v>
      </c>
      <c r="C45" s="97" t="s">
        <v>180</v>
      </c>
      <c r="D45" s="98"/>
      <c r="E45" s="6"/>
      <c r="F45" s="99"/>
      <c r="G45" s="100"/>
      <c r="H45" s="6"/>
      <c r="I45" s="6"/>
      <c r="J45" s="6"/>
      <c r="K45" s="6"/>
      <c r="L45" s="6"/>
      <c r="M45" s="6"/>
      <c r="N45" s="97"/>
      <c r="O45" s="101"/>
      <c r="P45" s="98"/>
      <c r="Q45" s="6"/>
    </row>
    <row r="46" spans="1:20" x14ac:dyDescent="0.25">
      <c r="A46" s="6"/>
      <c r="B46" s="6"/>
      <c r="C46" s="6"/>
      <c r="D46" s="6" t="s">
        <v>65</v>
      </c>
      <c r="E46" s="6" t="s">
        <v>170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20" x14ac:dyDescent="0.25">
      <c r="A47" s="6"/>
      <c r="B47" s="6"/>
      <c r="C47" s="6"/>
      <c r="D47" s="102">
        <v>2020</v>
      </c>
      <c r="E47" s="92">
        <v>2021</v>
      </c>
      <c r="F47" s="92">
        <f>E47+1</f>
        <v>2022</v>
      </c>
      <c r="G47" s="92">
        <f t="shared" ref="G47" si="35">F47+1</f>
        <v>2023</v>
      </c>
      <c r="H47" s="92">
        <f t="shared" ref="H47" si="36">G47+1</f>
        <v>2024</v>
      </c>
      <c r="I47" s="92">
        <f t="shared" ref="I47" si="37">H47+1</f>
        <v>2025</v>
      </c>
      <c r="J47" s="92">
        <f t="shared" ref="J47" si="38">I47+1</f>
        <v>2026</v>
      </c>
      <c r="K47" s="92">
        <f t="shared" ref="K47" si="39">J47+1</f>
        <v>2027</v>
      </c>
      <c r="L47" s="92">
        <f t="shared" ref="L47" si="40">K47+1</f>
        <v>2028</v>
      </c>
      <c r="M47" s="92">
        <f t="shared" ref="M47" si="41">L47+1</f>
        <v>2029</v>
      </c>
      <c r="N47" s="92">
        <f>M47+1</f>
        <v>2030</v>
      </c>
      <c r="O47" s="92">
        <f t="shared" ref="O47" si="42">N47+1</f>
        <v>2031</v>
      </c>
      <c r="P47" s="92">
        <f t="shared" ref="P47" si="43">O47+1</f>
        <v>2032</v>
      </c>
      <c r="Q47" s="92">
        <f t="shared" ref="Q47" si="44">P47+1</f>
        <v>2033</v>
      </c>
      <c r="R47" s="92">
        <f>Q47+1</f>
        <v>2034</v>
      </c>
      <c r="S47" s="92">
        <f>R47+1</f>
        <v>2035</v>
      </c>
    </row>
    <row r="48" spans="1:20" x14ac:dyDescent="0.25">
      <c r="A48" s="6"/>
      <c r="B48" s="6"/>
      <c r="C48" s="91" t="s">
        <v>3</v>
      </c>
      <c r="D48" s="103">
        <v>0</v>
      </c>
      <c r="E48" s="76">
        <f>D48</f>
        <v>0</v>
      </c>
      <c r="F48" s="76">
        <f t="shared" ref="F48:S48" si="45">E48</f>
        <v>0</v>
      </c>
      <c r="G48" s="76">
        <f t="shared" si="45"/>
        <v>0</v>
      </c>
      <c r="H48" s="76">
        <f t="shared" si="45"/>
        <v>0</v>
      </c>
      <c r="I48" s="76">
        <f t="shared" si="45"/>
        <v>0</v>
      </c>
      <c r="J48" s="76">
        <f t="shared" si="45"/>
        <v>0</v>
      </c>
      <c r="K48" s="76">
        <f t="shared" si="45"/>
        <v>0</v>
      </c>
      <c r="L48" s="76">
        <f t="shared" si="45"/>
        <v>0</v>
      </c>
      <c r="M48" s="76">
        <f t="shared" si="45"/>
        <v>0</v>
      </c>
      <c r="N48" s="76">
        <f t="shared" si="45"/>
        <v>0</v>
      </c>
      <c r="O48" s="76">
        <f t="shared" si="45"/>
        <v>0</v>
      </c>
      <c r="P48" s="76">
        <f t="shared" si="45"/>
        <v>0</v>
      </c>
      <c r="Q48" s="76">
        <f t="shared" si="45"/>
        <v>0</v>
      </c>
      <c r="R48" s="76">
        <f t="shared" si="45"/>
        <v>0</v>
      </c>
      <c r="S48" s="76">
        <f t="shared" si="45"/>
        <v>0</v>
      </c>
    </row>
    <row r="49" spans="1:20" x14ac:dyDescent="0.25">
      <c r="A49" s="6"/>
      <c r="B49" s="6"/>
      <c r="C49" s="91" t="s">
        <v>4</v>
      </c>
      <c r="D49" s="103">
        <v>-0.2</v>
      </c>
      <c r="E49" s="76">
        <f t="shared" ref="E49:S49" si="46">D49</f>
        <v>-0.2</v>
      </c>
      <c r="F49" s="76">
        <f t="shared" si="46"/>
        <v>-0.2</v>
      </c>
      <c r="G49" s="76">
        <f t="shared" si="46"/>
        <v>-0.2</v>
      </c>
      <c r="H49" s="76">
        <f t="shared" si="46"/>
        <v>-0.2</v>
      </c>
      <c r="I49" s="76">
        <f t="shared" si="46"/>
        <v>-0.2</v>
      </c>
      <c r="J49" s="76">
        <f t="shared" si="46"/>
        <v>-0.2</v>
      </c>
      <c r="K49" s="76">
        <f t="shared" si="46"/>
        <v>-0.2</v>
      </c>
      <c r="L49" s="76">
        <f t="shared" si="46"/>
        <v>-0.2</v>
      </c>
      <c r="M49" s="76">
        <f t="shared" si="46"/>
        <v>-0.2</v>
      </c>
      <c r="N49" s="76">
        <f t="shared" si="46"/>
        <v>-0.2</v>
      </c>
      <c r="O49" s="76">
        <f t="shared" si="46"/>
        <v>-0.2</v>
      </c>
      <c r="P49" s="76">
        <f t="shared" si="46"/>
        <v>-0.2</v>
      </c>
      <c r="Q49" s="76">
        <f t="shared" si="46"/>
        <v>-0.2</v>
      </c>
      <c r="R49" s="76">
        <f t="shared" si="46"/>
        <v>-0.2</v>
      </c>
      <c r="S49" s="76">
        <f t="shared" si="46"/>
        <v>-0.2</v>
      </c>
    </row>
    <row r="50" spans="1:20" x14ac:dyDescent="0.25">
      <c r="A50" s="6"/>
      <c r="B50" s="6"/>
      <c r="C50" s="91" t="s">
        <v>5</v>
      </c>
      <c r="D50" s="103">
        <v>0</v>
      </c>
      <c r="E50" s="76">
        <f t="shared" ref="E50:S50" si="47">D50</f>
        <v>0</v>
      </c>
      <c r="F50" s="76">
        <f t="shared" si="47"/>
        <v>0</v>
      </c>
      <c r="G50" s="76">
        <f t="shared" si="47"/>
        <v>0</v>
      </c>
      <c r="H50" s="76">
        <f t="shared" si="47"/>
        <v>0</v>
      </c>
      <c r="I50" s="76">
        <f t="shared" si="47"/>
        <v>0</v>
      </c>
      <c r="J50" s="76">
        <f t="shared" si="47"/>
        <v>0</v>
      </c>
      <c r="K50" s="76">
        <f t="shared" si="47"/>
        <v>0</v>
      </c>
      <c r="L50" s="76">
        <f t="shared" si="47"/>
        <v>0</v>
      </c>
      <c r="M50" s="76">
        <f t="shared" si="47"/>
        <v>0</v>
      </c>
      <c r="N50" s="76">
        <f t="shared" si="47"/>
        <v>0</v>
      </c>
      <c r="O50" s="76">
        <f t="shared" si="47"/>
        <v>0</v>
      </c>
      <c r="P50" s="76">
        <f t="shared" si="47"/>
        <v>0</v>
      </c>
      <c r="Q50" s="76">
        <f t="shared" si="47"/>
        <v>0</v>
      </c>
      <c r="R50" s="76">
        <f t="shared" si="47"/>
        <v>0</v>
      </c>
      <c r="S50" s="76">
        <f t="shared" si="47"/>
        <v>0</v>
      </c>
      <c r="T50" s="35"/>
    </row>
    <row r="51" spans="1:20" x14ac:dyDescent="0.25">
      <c r="A51" s="6"/>
      <c r="B51" s="6"/>
      <c r="C51" s="91" t="s">
        <v>6</v>
      </c>
      <c r="D51" s="103">
        <v>-0.15</v>
      </c>
      <c r="E51" s="76">
        <f t="shared" ref="E51:S51" si="48">D51</f>
        <v>-0.15</v>
      </c>
      <c r="F51" s="76">
        <f t="shared" si="48"/>
        <v>-0.15</v>
      </c>
      <c r="G51" s="76">
        <f t="shared" si="48"/>
        <v>-0.15</v>
      </c>
      <c r="H51" s="76">
        <f t="shared" si="48"/>
        <v>-0.15</v>
      </c>
      <c r="I51" s="76">
        <f t="shared" si="48"/>
        <v>-0.15</v>
      </c>
      <c r="J51" s="76">
        <f t="shared" si="48"/>
        <v>-0.15</v>
      </c>
      <c r="K51" s="76">
        <f t="shared" si="48"/>
        <v>-0.15</v>
      </c>
      <c r="L51" s="76">
        <f t="shared" si="48"/>
        <v>-0.15</v>
      </c>
      <c r="M51" s="76">
        <f t="shared" si="48"/>
        <v>-0.15</v>
      </c>
      <c r="N51" s="76">
        <f t="shared" si="48"/>
        <v>-0.15</v>
      </c>
      <c r="O51" s="76">
        <f t="shared" si="48"/>
        <v>-0.15</v>
      </c>
      <c r="P51" s="76">
        <f t="shared" si="48"/>
        <v>-0.15</v>
      </c>
      <c r="Q51" s="76">
        <f t="shared" si="48"/>
        <v>-0.15</v>
      </c>
      <c r="R51" s="76">
        <f t="shared" si="48"/>
        <v>-0.15</v>
      </c>
      <c r="S51" s="76">
        <f t="shared" si="48"/>
        <v>-0.15</v>
      </c>
      <c r="T51" s="35"/>
    </row>
    <row r="52" spans="1:20" x14ac:dyDescent="0.25">
      <c r="A52" s="6"/>
      <c r="B52" s="6"/>
      <c r="C52" s="91" t="s">
        <v>7</v>
      </c>
      <c r="D52" s="103">
        <v>0</v>
      </c>
      <c r="E52" s="76">
        <f t="shared" ref="E52:S52" si="49">D52</f>
        <v>0</v>
      </c>
      <c r="F52" s="76">
        <f t="shared" si="49"/>
        <v>0</v>
      </c>
      <c r="G52" s="76">
        <f t="shared" si="49"/>
        <v>0</v>
      </c>
      <c r="H52" s="76">
        <f t="shared" si="49"/>
        <v>0</v>
      </c>
      <c r="I52" s="76">
        <f t="shared" si="49"/>
        <v>0</v>
      </c>
      <c r="J52" s="76">
        <f t="shared" si="49"/>
        <v>0</v>
      </c>
      <c r="K52" s="76">
        <f t="shared" si="49"/>
        <v>0</v>
      </c>
      <c r="L52" s="76">
        <f t="shared" si="49"/>
        <v>0</v>
      </c>
      <c r="M52" s="76">
        <f t="shared" si="49"/>
        <v>0</v>
      </c>
      <c r="N52" s="76">
        <f t="shared" si="49"/>
        <v>0</v>
      </c>
      <c r="O52" s="76">
        <f t="shared" si="49"/>
        <v>0</v>
      </c>
      <c r="P52" s="76">
        <f t="shared" si="49"/>
        <v>0</v>
      </c>
      <c r="Q52" s="76">
        <f t="shared" si="49"/>
        <v>0</v>
      </c>
      <c r="R52" s="76">
        <f t="shared" si="49"/>
        <v>0</v>
      </c>
      <c r="S52" s="76">
        <f t="shared" si="49"/>
        <v>0</v>
      </c>
      <c r="T52" s="35"/>
    </row>
    <row r="53" spans="1:20" x14ac:dyDescent="0.25">
      <c r="A53" s="6"/>
      <c r="B53" s="6"/>
      <c r="C53" s="91" t="s">
        <v>9</v>
      </c>
      <c r="D53" s="103">
        <v>-0.03</v>
      </c>
      <c r="E53" s="76">
        <f t="shared" ref="E53:S53" si="50">D53</f>
        <v>-0.03</v>
      </c>
      <c r="F53" s="76">
        <f t="shared" si="50"/>
        <v>-0.03</v>
      </c>
      <c r="G53" s="76">
        <f t="shared" si="50"/>
        <v>-0.03</v>
      </c>
      <c r="H53" s="76">
        <f t="shared" si="50"/>
        <v>-0.03</v>
      </c>
      <c r="I53" s="76">
        <f t="shared" si="50"/>
        <v>-0.03</v>
      </c>
      <c r="J53" s="76">
        <f t="shared" si="50"/>
        <v>-0.03</v>
      </c>
      <c r="K53" s="76">
        <f t="shared" si="50"/>
        <v>-0.03</v>
      </c>
      <c r="L53" s="76">
        <f t="shared" si="50"/>
        <v>-0.03</v>
      </c>
      <c r="M53" s="76">
        <f t="shared" si="50"/>
        <v>-0.03</v>
      </c>
      <c r="N53" s="76">
        <f t="shared" si="50"/>
        <v>-0.03</v>
      </c>
      <c r="O53" s="76">
        <f t="shared" si="50"/>
        <v>-0.03</v>
      </c>
      <c r="P53" s="76">
        <f t="shared" si="50"/>
        <v>-0.03</v>
      </c>
      <c r="Q53" s="76">
        <f t="shared" si="50"/>
        <v>-0.03</v>
      </c>
      <c r="R53" s="76">
        <f t="shared" si="50"/>
        <v>-0.03</v>
      </c>
      <c r="S53" s="76">
        <f t="shared" si="50"/>
        <v>-0.03</v>
      </c>
      <c r="T53" s="35"/>
    </row>
    <row r="54" spans="1:20" x14ac:dyDescent="0.25">
      <c r="A54" s="6"/>
      <c r="B54" s="35"/>
      <c r="C54" s="60"/>
      <c r="D54" s="51"/>
      <c r="E54" s="35"/>
      <c r="F54" s="6"/>
      <c r="G54" s="104"/>
      <c r="H54" s="35"/>
      <c r="I54" s="35"/>
      <c r="J54" s="35"/>
      <c r="K54" s="6"/>
      <c r="L54" s="6"/>
      <c r="M54" s="6"/>
      <c r="N54" s="6"/>
      <c r="O54" s="6"/>
      <c r="P54" s="6"/>
      <c r="Q54" s="6"/>
      <c r="R54" s="6"/>
    </row>
    <row r="55" spans="1:20" x14ac:dyDescent="0.25">
      <c r="A55" s="35"/>
      <c r="B55" s="35"/>
      <c r="C55" s="35"/>
      <c r="D55" s="37"/>
      <c r="E55" s="37"/>
      <c r="F55" s="37"/>
      <c r="G55" s="35"/>
      <c r="H55" s="49"/>
      <c r="I55" s="49"/>
      <c r="J55" s="49"/>
      <c r="K55" s="49"/>
    </row>
    <row r="56" spans="1:20" s="6" customFormat="1" ht="15.75" x14ac:dyDescent="0.25">
      <c r="B56" s="63">
        <v>2</v>
      </c>
      <c r="C56" s="105" t="s">
        <v>107</v>
      </c>
      <c r="D56" s="19"/>
      <c r="E56" s="19"/>
      <c r="F56" s="19"/>
      <c r="G56" s="19"/>
      <c r="H56" s="20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20" s="6" customFormat="1" ht="14.25" x14ac:dyDescent="0.2">
      <c r="H57" s="35"/>
    </row>
    <row r="58" spans="1:20" s="6" customFormat="1" ht="14.25" x14ac:dyDescent="0.2">
      <c r="B58" s="19">
        <v>1</v>
      </c>
      <c r="C58" s="19" t="s">
        <v>30</v>
      </c>
      <c r="D58" s="19"/>
      <c r="E58" s="19"/>
      <c r="F58" s="19"/>
      <c r="G58" s="19"/>
      <c r="H58" s="20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20" x14ac:dyDescent="0.25">
      <c r="A59" s="35"/>
      <c r="B59" s="35"/>
      <c r="C59" s="35"/>
      <c r="D59" s="37"/>
      <c r="E59" s="37"/>
      <c r="F59" s="37"/>
      <c r="G59" s="35"/>
      <c r="H59" s="49"/>
      <c r="I59" s="49"/>
      <c r="J59" s="49"/>
      <c r="K59" s="49"/>
    </row>
    <row r="60" spans="1:20" x14ac:dyDescent="0.25">
      <c r="A60" s="6"/>
      <c r="B60" s="96" t="s">
        <v>171</v>
      </c>
      <c r="C60" s="97" t="s">
        <v>180</v>
      </c>
      <c r="D60" s="98"/>
      <c r="E60" s="6"/>
      <c r="F60" s="99"/>
      <c r="G60" s="100"/>
      <c r="H60" s="6"/>
      <c r="I60" s="6"/>
      <c r="J60" s="6"/>
      <c r="K60" s="6"/>
      <c r="L60" s="6"/>
      <c r="M60" s="6"/>
      <c r="N60" s="97"/>
      <c r="O60" s="101"/>
      <c r="P60" s="98"/>
      <c r="Q60" s="6"/>
    </row>
    <row r="61" spans="1:20" x14ac:dyDescent="0.25">
      <c r="A61" s="6"/>
      <c r="B61" s="6"/>
      <c r="C61" s="6"/>
      <c r="D61" s="6" t="s">
        <v>65</v>
      </c>
      <c r="E61" s="6" t="s">
        <v>170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20" x14ac:dyDescent="0.25">
      <c r="A62" s="6"/>
      <c r="B62" s="6"/>
      <c r="C62" s="6"/>
      <c r="D62" s="102">
        <v>2020</v>
      </c>
      <c r="E62" s="92">
        <v>2021</v>
      </c>
      <c r="F62" s="92">
        <f>E62+1</f>
        <v>2022</v>
      </c>
      <c r="G62" s="92">
        <f t="shared" ref="G62" si="51">F62+1</f>
        <v>2023</v>
      </c>
      <c r="H62" s="92">
        <f t="shared" ref="H62" si="52">G62+1</f>
        <v>2024</v>
      </c>
      <c r="I62" s="92">
        <f t="shared" ref="I62" si="53">H62+1</f>
        <v>2025</v>
      </c>
      <c r="J62" s="92">
        <f t="shared" ref="J62" si="54">I62+1</f>
        <v>2026</v>
      </c>
      <c r="K62" s="92">
        <f t="shared" ref="K62" si="55">J62+1</f>
        <v>2027</v>
      </c>
      <c r="L62" s="92">
        <f t="shared" ref="L62" si="56">K62+1</f>
        <v>2028</v>
      </c>
      <c r="M62" s="92">
        <f t="shared" ref="M62" si="57">L62+1</f>
        <v>2029</v>
      </c>
      <c r="N62" s="92">
        <f>M62+1</f>
        <v>2030</v>
      </c>
      <c r="O62" s="92">
        <f t="shared" ref="O62" si="58">N62+1</f>
        <v>2031</v>
      </c>
      <c r="P62" s="92">
        <f t="shared" ref="P62" si="59">O62+1</f>
        <v>2032</v>
      </c>
      <c r="Q62" s="92">
        <f t="shared" ref="Q62" si="60">P62+1</f>
        <v>2033</v>
      </c>
      <c r="R62" s="92">
        <f>Q62+1</f>
        <v>2034</v>
      </c>
      <c r="S62" s="92">
        <f>R62+1</f>
        <v>2035</v>
      </c>
    </row>
    <row r="63" spans="1:20" x14ac:dyDescent="0.25">
      <c r="A63" s="6"/>
      <c r="B63" s="6"/>
      <c r="C63" s="91" t="s">
        <v>3</v>
      </c>
      <c r="D63" s="103">
        <v>0.05</v>
      </c>
      <c r="E63" s="76">
        <f>D63</f>
        <v>0.05</v>
      </c>
      <c r="F63" s="76">
        <f t="shared" ref="F63:S63" si="61">E63</f>
        <v>0.05</v>
      </c>
      <c r="G63" s="76">
        <f t="shared" si="61"/>
        <v>0.05</v>
      </c>
      <c r="H63" s="76">
        <f t="shared" si="61"/>
        <v>0.05</v>
      </c>
      <c r="I63" s="76">
        <f t="shared" si="61"/>
        <v>0.05</v>
      </c>
      <c r="J63" s="76">
        <f t="shared" si="61"/>
        <v>0.05</v>
      </c>
      <c r="K63" s="76">
        <f t="shared" si="61"/>
        <v>0.05</v>
      </c>
      <c r="L63" s="76">
        <f t="shared" si="61"/>
        <v>0.05</v>
      </c>
      <c r="M63" s="76">
        <f t="shared" si="61"/>
        <v>0.05</v>
      </c>
      <c r="N63" s="76">
        <f t="shared" si="61"/>
        <v>0.05</v>
      </c>
      <c r="O63" s="76">
        <f t="shared" si="61"/>
        <v>0.05</v>
      </c>
      <c r="P63" s="76">
        <f t="shared" si="61"/>
        <v>0.05</v>
      </c>
      <c r="Q63" s="76">
        <f t="shared" si="61"/>
        <v>0.05</v>
      </c>
      <c r="R63" s="76">
        <f t="shared" si="61"/>
        <v>0.05</v>
      </c>
      <c r="S63" s="76">
        <f t="shared" si="61"/>
        <v>0.05</v>
      </c>
    </row>
    <row r="64" spans="1:20" x14ac:dyDescent="0.25">
      <c r="A64" s="6"/>
      <c r="B64" s="6"/>
      <c r="C64" s="91" t="s">
        <v>4</v>
      </c>
      <c r="D64" s="103">
        <v>-0.3</v>
      </c>
      <c r="E64" s="76">
        <f t="shared" ref="E64:S64" si="62">D64</f>
        <v>-0.3</v>
      </c>
      <c r="F64" s="76">
        <f t="shared" si="62"/>
        <v>-0.3</v>
      </c>
      <c r="G64" s="76">
        <f t="shared" si="62"/>
        <v>-0.3</v>
      </c>
      <c r="H64" s="76">
        <f t="shared" si="62"/>
        <v>-0.3</v>
      </c>
      <c r="I64" s="76">
        <f t="shared" si="62"/>
        <v>-0.3</v>
      </c>
      <c r="J64" s="76">
        <f t="shared" si="62"/>
        <v>-0.3</v>
      </c>
      <c r="K64" s="76">
        <f t="shared" si="62"/>
        <v>-0.3</v>
      </c>
      <c r="L64" s="76">
        <f t="shared" si="62"/>
        <v>-0.3</v>
      </c>
      <c r="M64" s="76">
        <f t="shared" si="62"/>
        <v>-0.3</v>
      </c>
      <c r="N64" s="76">
        <f t="shared" si="62"/>
        <v>-0.3</v>
      </c>
      <c r="O64" s="76">
        <f t="shared" si="62"/>
        <v>-0.3</v>
      </c>
      <c r="P64" s="76">
        <f t="shared" si="62"/>
        <v>-0.3</v>
      </c>
      <c r="Q64" s="76">
        <f t="shared" si="62"/>
        <v>-0.3</v>
      </c>
      <c r="R64" s="76">
        <f t="shared" si="62"/>
        <v>-0.3</v>
      </c>
      <c r="S64" s="76">
        <f t="shared" si="62"/>
        <v>-0.3</v>
      </c>
    </row>
    <row r="65" spans="1:20" x14ac:dyDescent="0.25">
      <c r="A65" s="6"/>
      <c r="B65" s="6"/>
      <c r="C65" s="91" t="s">
        <v>5</v>
      </c>
      <c r="D65" s="103">
        <v>0</v>
      </c>
      <c r="E65" s="76">
        <f t="shared" ref="E65:S65" si="63">D65</f>
        <v>0</v>
      </c>
      <c r="F65" s="76">
        <f t="shared" si="63"/>
        <v>0</v>
      </c>
      <c r="G65" s="76">
        <f t="shared" si="63"/>
        <v>0</v>
      </c>
      <c r="H65" s="76">
        <f t="shared" si="63"/>
        <v>0</v>
      </c>
      <c r="I65" s="76">
        <f t="shared" si="63"/>
        <v>0</v>
      </c>
      <c r="J65" s="76">
        <f t="shared" si="63"/>
        <v>0</v>
      </c>
      <c r="K65" s="76">
        <f t="shared" si="63"/>
        <v>0</v>
      </c>
      <c r="L65" s="76">
        <f t="shared" si="63"/>
        <v>0</v>
      </c>
      <c r="M65" s="76">
        <f t="shared" si="63"/>
        <v>0</v>
      </c>
      <c r="N65" s="76">
        <f t="shared" si="63"/>
        <v>0</v>
      </c>
      <c r="O65" s="76">
        <f t="shared" si="63"/>
        <v>0</v>
      </c>
      <c r="P65" s="76">
        <f t="shared" si="63"/>
        <v>0</v>
      </c>
      <c r="Q65" s="76">
        <f t="shared" si="63"/>
        <v>0</v>
      </c>
      <c r="R65" s="76">
        <f t="shared" si="63"/>
        <v>0</v>
      </c>
      <c r="S65" s="76">
        <f t="shared" si="63"/>
        <v>0</v>
      </c>
      <c r="T65" s="35"/>
    </row>
    <row r="66" spans="1:20" x14ac:dyDescent="0.25">
      <c r="A66" s="6"/>
      <c r="B66" s="6"/>
      <c r="C66" s="91" t="s">
        <v>6</v>
      </c>
      <c r="D66" s="103">
        <v>-0.25</v>
      </c>
      <c r="E66" s="76">
        <f t="shared" ref="E66:S66" si="64">D66</f>
        <v>-0.25</v>
      </c>
      <c r="F66" s="76">
        <f t="shared" si="64"/>
        <v>-0.25</v>
      </c>
      <c r="G66" s="76">
        <f t="shared" si="64"/>
        <v>-0.25</v>
      </c>
      <c r="H66" s="76">
        <f t="shared" si="64"/>
        <v>-0.25</v>
      </c>
      <c r="I66" s="76">
        <f t="shared" si="64"/>
        <v>-0.25</v>
      </c>
      <c r="J66" s="76">
        <f t="shared" si="64"/>
        <v>-0.25</v>
      </c>
      <c r="K66" s="76">
        <f t="shared" si="64"/>
        <v>-0.25</v>
      </c>
      <c r="L66" s="76">
        <f t="shared" si="64"/>
        <v>-0.25</v>
      </c>
      <c r="M66" s="76">
        <f t="shared" si="64"/>
        <v>-0.25</v>
      </c>
      <c r="N66" s="76">
        <f t="shared" si="64"/>
        <v>-0.25</v>
      </c>
      <c r="O66" s="76">
        <f t="shared" si="64"/>
        <v>-0.25</v>
      </c>
      <c r="P66" s="76">
        <f t="shared" si="64"/>
        <v>-0.25</v>
      </c>
      <c r="Q66" s="76">
        <f t="shared" si="64"/>
        <v>-0.25</v>
      </c>
      <c r="R66" s="76">
        <f t="shared" si="64"/>
        <v>-0.25</v>
      </c>
      <c r="S66" s="76">
        <f t="shared" si="64"/>
        <v>-0.25</v>
      </c>
      <c r="T66" s="35"/>
    </row>
    <row r="67" spans="1:20" x14ac:dyDescent="0.25">
      <c r="A67" s="6"/>
      <c r="B67" s="6"/>
      <c r="C67" s="91" t="s">
        <v>7</v>
      </c>
      <c r="D67" s="103">
        <v>0</v>
      </c>
      <c r="E67" s="76">
        <f t="shared" ref="E67:S67" si="65">D67</f>
        <v>0</v>
      </c>
      <c r="F67" s="76">
        <f t="shared" si="65"/>
        <v>0</v>
      </c>
      <c r="G67" s="76">
        <f t="shared" si="65"/>
        <v>0</v>
      </c>
      <c r="H67" s="76">
        <f t="shared" si="65"/>
        <v>0</v>
      </c>
      <c r="I67" s="76">
        <f t="shared" si="65"/>
        <v>0</v>
      </c>
      <c r="J67" s="76">
        <f t="shared" si="65"/>
        <v>0</v>
      </c>
      <c r="K67" s="76">
        <f t="shared" si="65"/>
        <v>0</v>
      </c>
      <c r="L67" s="76">
        <f t="shared" si="65"/>
        <v>0</v>
      </c>
      <c r="M67" s="76">
        <f t="shared" si="65"/>
        <v>0</v>
      </c>
      <c r="N67" s="76">
        <f t="shared" si="65"/>
        <v>0</v>
      </c>
      <c r="O67" s="76">
        <f t="shared" si="65"/>
        <v>0</v>
      </c>
      <c r="P67" s="76">
        <f t="shared" si="65"/>
        <v>0</v>
      </c>
      <c r="Q67" s="76">
        <f t="shared" si="65"/>
        <v>0</v>
      </c>
      <c r="R67" s="76">
        <f t="shared" si="65"/>
        <v>0</v>
      </c>
      <c r="S67" s="76">
        <f t="shared" si="65"/>
        <v>0</v>
      </c>
      <c r="T67" s="37"/>
    </row>
    <row r="68" spans="1:20" x14ac:dyDescent="0.25">
      <c r="A68" s="6"/>
      <c r="B68" s="6"/>
      <c r="C68" s="91" t="s">
        <v>9</v>
      </c>
      <c r="D68" s="103">
        <v>0</v>
      </c>
      <c r="E68" s="76">
        <f t="shared" ref="E68:S68" si="66">D68</f>
        <v>0</v>
      </c>
      <c r="F68" s="76">
        <f t="shared" si="66"/>
        <v>0</v>
      </c>
      <c r="G68" s="76">
        <f t="shared" si="66"/>
        <v>0</v>
      </c>
      <c r="H68" s="76">
        <f t="shared" si="66"/>
        <v>0</v>
      </c>
      <c r="I68" s="76">
        <f t="shared" si="66"/>
        <v>0</v>
      </c>
      <c r="J68" s="76">
        <f t="shared" si="66"/>
        <v>0</v>
      </c>
      <c r="K68" s="76">
        <f t="shared" si="66"/>
        <v>0</v>
      </c>
      <c r="L68" s="76">
        <f t="shared" si="66"/>
        <v>0</v>
      </c>
      <c r="M68" s="76">
        <f t="shared" si="66"/>
        <v>0</v>
      </c>
      <c r="N68" s="76">
        <f t="shared" si="66"/>
        <v>0</v>
      </c>
      <c r="O68" s="76">
        <f t="shared" si="66"/>
        <v>0</v>
      </c>
      <c r="P68" s="76">
        <f t="shared" si="66"/>
        <v>0</v>
      </c>
      <c r="Q68" s="76">
        <f t="shared" si="66"/>
        <v>0</v>
      </c>
      <c r="R68" s="76">
        <f t="shared" si="66"/>
        <v>0</v>
      </c>
      <c r="S68" s="76">
        <f t="shared" si="66"/>
        <v>0</v>
      </c>
      <c r="T68" s="37"/>
    </row>
    <row r="69" spans="1:20" x14ac:dyDescent="0.25">
      <c r="A69" s="35"/>
      <c r="B69" s="35"/>
      <c r="C69" s="35"/>
      <c r="D69" s="37"/>
      <c r="E69" s="37"/>
      <c r="F69" s="37"/>
      <c r="G69" s="35"/>
      <c r="H69" s="49"/>
      <c r="I69" s="49"/>
      <c r="J69" s="49"/>
      <c r="K69" s="49"/>
    </row>
    <row r="70" spans="1:20" s="6" customFormat="1" ht="14.25" x14ac:dyDescent="0.2">
      <c r="B70" s="19">
        <v>2</v>
      </c>
      <c r="C70" s="19" t="s">
        <v>33</v>
      </c>
      <c r="D70" s="19"/>
      <c r="E70" s="19"/>
      <c r="F70" s="19"/>
      <c r="G70" s="19"/>
      <c r="H70" s="2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20" x14ac:dyDescent="0.25">
      <c r="A71" s="35"/>
      <c r="B71" s="35"/>
      <c r="C71" s="35"/>
      <c r="D71" s="37"/>
      <c r="E71" s="37"/>
      <c r="F71" s="37"/>
      <c r="G71" s="35"/>
      <c r="H71" s="49"/>
      <c r="I71" s="49"/>
      <c r="J71" s="49"/>
      <c r="K71" s="49"/>
    </row>
    <row r="72" spans="1:20" x14ac:dyDescent="0.25">
      <c r="A72" s="6"/>
      <c r="B72" s="96" t="s">
        <v>171</v>
      </c>
      <c r="C72" s="97" t="s">
        <v>180</v>
      </c>
      <c r="D72" s="98"/>
      <c r="E72" s="6"/>
      <c r="F72" s="99"/>
      <c r="G72" s="100"/>
      <c r="H72" s="6"/>
      <c r="I72" s="6"/>
      <c r="J72" s="6"/>
      <c r="K72" s="6"/>
      <c r="L72" s="6"/>
      <c r="M72" s="6"/>
      <c r="N72" s="97"/>
      <c r="O72" s="101"/>
      <c r="P72" s="98"/>
      <c r="Q72" s="6"/>
    </row>
    <row r="73" spans="1:20" x14ac:dyDescent="0.25">
      <c r="A73" s="6"/>
      <c r="B73" s="6"/>
      <c r="C73" s="6"/>
      <c r="D73" s="6" t="s">
        <v>65</v>
      </c>
      <c r="E73" s="6" t="s">
        <v>170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20" x14ac:dyDescent="0.25">
      <c r="A74" s="6"/>
      <c r="B74" s="6"/>
      <c r="C74" s="6"/>
      <c r="D74" s="102">
        <v>2020</v>
      </c>
      <c r="E74" s="92">
        <v>2021</v>
      </c>
      <c r="F74" s="92">
        <f>E74+1</f>
        <v>2022</v>
      </c>
      <c r="G74" s="92">
        <f t="shared" ref="G74" si="67">F74+1</f>
        <v>2023</v>
      </c>
      <c r="H74" s="92">
        <f t="shared" ref="H74" si="68">G74+1</f>
        <v>2024</v>
      </c>
      <c r="I74" s="92">
        <f t="shared" ref="I74" si="69">H74+1</f>
        <v>2025</v>
      </c>
      <c r="J74" s="92">
        <f t="shared" ref="J74" si="70">I74+1</f>
        <v>2026</v>
      </c>
      <c r="K74" s="92">
        <f t="shared" ref="K74" si="71">J74+1</f>
        <v>2027</v>
      </c>
      <c r="L74" s="92">
        <f t="shared" ref="L74" si="72">K74+1</f>
        <v>2028</v>
      </c>
      <c r="M74" s="92">
        <f t="shared" ref="M74" si="73">L74+1</f>
        <v>2029</v>
      </c>
      <c r="N74" s="92">
        <f>M74+1</f>
        <v>2030</v>
      </c>
      <c r="O74" s="92">
        <f t="shared" ref="O74" si="74">N74+1</f>
        <v>2031</v>
      </c>
      <c r="P74" s="92">
        <f t="shared" ref="P74" si="75">O74+1</f>
        <v>2032</v>
      </c>
      <c r="Q74" s="92">
        <f t="shared" ref="Q74" si="76">P74+1</f>
        <v>2033</v>
      </c>
      <c r="R74" s="92">
        <f>Q74+1</f>
        <v>2034</v>
      </c>
      <c r="S74" s="92">
        <f>R74+1</f>
        <v>2035</v>
      </c>
    </row>
    <row r="75" spans="1:20" x14ac:dyDescent="0.25">
      <c r="A75" s="6"/>
      <c r="B75" s="6"/>
      <c r="C75" s="91" t="s">
        <v>3</v>
      </c>
      <c r="D75" s="103">
        <v>0</v>
      </c>
      <c r="E75" s="76">
        <f>D75</f>
        <v>0</v>
      </c>
      <c r="F75" s="76">
        <f t="shared" ref="F75:S75" si="77">E75</f>
        <v>0</v>
      </c>
      <c r="G75" s="76">
        <f t="shared" si="77"/>
        <v>0</v>
      </c>
      <c r="H75" s="76">
        <f t="shared" si="77"/>
        <v>0</v>
      </c>
      <c r="I75" s="76">
        <f t="shared" si="77"/>
        <v>0</v>
      </c>
      <c r="J75" s="76">
        <f t="shared" si="77"/>
        <v>0</v>
      </c>
      <c r="K75" s="76">
        <f t="shared" si="77"/>
        <v>0</v>
      </c>
      <c r="L75" s="76">
        <f t="shared" si="77"/>
        <v>0</v>
      </c>
      <c r="M75" s="76">
        <f t="shared" si="77"/>
        <v>0</v>
      </c>
      <c r="N75" s="76">
        <f t="shared" si="77"/>
        <v>0</v>
      </c>
      <c r="O75" s="76">
        <f t="shared" si="77"/>
        <v>0</v>
      </c>
      <c r="P75" s="76">
        <f t="shared" si="77"/>
        <v>0</v>
      </c>
      <c r="Q75" s="76">
        <f t="shared" si="77"/>
        <v>0</v>
      </c>
      <c r="R75" s="76">
        <f t="shared" si="77"/>
        <v>0</v>
      </c>
      <c r="S75" s="76">
        <f t="shared" si="77"/>
        <v>0</v>
      </c>
    </row>
    <row r="76" spans="1:20" x14ac:dyDescent="0.25">
      <c r="A76" s="6"/>
      <c r="B76" s="6"/>
      <c r="C76" s="91" t="s">
        <v>4</v>
      </c>
      <c r="D76" s="103">
        <v>-0.2</v>
      </c>
      <c r="E76" s="76">
        <f t="shared" ref="E76:S76" si="78">D76</f>
        <v>-0.2</v>
      </c>
      <c r="F76" s="76">
        <f t="shared" si="78"/>
        <v>-0.2</v>
      </c>
      <c r="G76" s="76">
        <f t="shared" si="78"/>
        <v>-0.2</v>
      </c>
      <c r="H76" s="76">
        <f t="shared" si="78"/>
        <v>-0.2</v>
      </c>
      <c r="I76" s="76">
        <f t="shared" si="78"/>
        <v>-0.2</v>
      </c>
      <c r="J76" s="76">
        <f t="shared" si="78"/>
        <v>-0.2</v>
      </c>
      <c r="K76" s="76">
        <f t="shared" si="78"/>
        <v>-0.2</v>
      </c>
      <c r="L76" s="76">
        <f t="shared" si="78"/>
        <v>-0.2</v>
      </c>
      <c r="M76" s="76">
        <f t="shared" si="78"/>
        <v>-0.2</v>
      </c>
      <c r="N76" s="76">
        <f t="shared" si="78"/>
        <v>-0.2</v>
      </c>
      <c r="O76" s="76">
        <f t="shared" si="78"/>
        <v>-0.2</v>
      </c>
      <c r="P76" s="76">
        <f t="shared" si="78"/>
        <v>-0.2</v>
      </c>
      <c r="Q76" s="76">
        <f t="shared" si="78"/>
        <v>-0.2</v>
      </c>
      <c r="R76" s="76">
        <f t="shared" si="78"/>
        <v>-0.2</v>
      </c>
      <c r="S76" s="76">
        <f t="shared" si="78"/>
        <v>-0.2</v>
      </c>
    </row>
    <row r="77" spans="1:20" x14ac:dyDescent="0.25">
      <c r="A77" s="6"/>
      <c r="B77" s="6"/>
      <c r="C77" s="91" t="s">
        <v>5</v>
      </c>
      <c r="D77" s="103">
        <v>0</v>
      </c>
      <c r="E77" s="76">
        <f t="shared" ref="E77:S77" si="79">D77</f>
        <v>0</v>
      </c>
      <c r="F77" s="76">
        <f t="shared" si="79"/>
        <v>0</v>
      </c>
      <c r="G77" s="76">
        <f t="shared" si="79"/>
        <v>0</v>
      </c>
      <c r="H77" s="76">
        <f t="shared" si="79"/>
        <v>0</v>
      </c>
      <c r="I77" s="76">
        <f t="shared" si="79"/>
        <v>0</v>
      </c>
      <c r="J77" s="76">
        <f t="shared" si="79"/>
        <v>0</v>
      </c>
      <c r="K77" s="76">
        <f t="shared" si="79"/>
        <v>0</v>
      </c>
      <c r="L77" s="76">
        <f t="shared" si="79"/>
        <v>0</v>
      </c>
      <c r="M77" s="76">
        <f t="shared" si="79"/>
        <v>0</v>
      </c>
      <c r="N77" s="76">
        <f t="shared" si="79"/>
        <v>0</v>
      </c>
      <c r="O77" s="76">
        <f t="shared" si="79"/>
        <v>0</v>
      </c>
      <c r="P77" s="76">
        <f t="shared" si="79"/>
        <v>0</v>
      </c>
      <c r="Q77" s="76">
        <f t="shared" si="79"/>
        <v>0</v>
      </c>
      <c r="R77" s="76">
        <f t="shared" si="79"/>
        <v>0</v>
      </c>
      <c r="S77" s="76">
        <f t="shared" si="79"/>
        <v>0</v>
      </c>
    </row>
    <row r="78" spans="1:20" x14ac:dyDescent="0.25">
      <c r="A78" s="6"/>
      <c r="B78" s="6"/>
      <c r="C78" s="91" t="s">
        <v>6</v>
      </c>
      <c r="D78" s="103">
        <v>-0.05</v>
      </c>
      <c r="E78" s="76">
        <f t="shared" ref="E78:S78" si="80">D78</f>
        <v>-0.05</v>
      </c>
      <c r="F78" s="76">
        <f t="shared" si="80"/>
        <v>-0.05</v>
      </c>
      <c r="G78" s="76">
        <f t="shared" si="80"/>
        <v>-0.05</v>
      </c>
      <c r="H78" s="76">
        <f t="shared" si="80"/>
        <v>-0.05</v>
      </c>
      <c r="I78" s="76">
        <f t="shared" si="80"/>
        <v>-0.05</v>
      </c>
      <c r="J78" s="76">
        <f t="shared" si="80"/>
        <v>-0.05</v>
      </c>
      <c r="K78" s="76">
        <f t="shared" si="80"/>
        <v>-0.05</v>
      </c>
      <c r="L78" s="76">
        <f t="shared" si="80"/>
        <v>-0.05</v>
      </c>
      <c r="M78" s="76">
        <f t="shared" si="80"/>
        <v>-0.05</v>
      </c>
      <c r="N78" s="76">
        <f t="shared" si="80"/>
        <v>-0.05</v>
      </c>
      <c r="O78" s="76">
        <f t="shared" si="80"/>
        <v>-0.05</v>
      </c>
      <c r="P78" s="76">
        <f t="shared" si="80"/>
        <v>-0.05</v>
      </c>
      <c r="Q78" s="76">
        <f t="shared" si="80"/>
        <v>-0.05</v>
      </c>
      <c r="R78" s="76">
        <f t="shared" si="80"/>
        <v>-0.05</v>
      </c>
      <c r="S78" s="76">
        <f t="shared" si="80"/>
        <v>-0.05</v>
      </c>
      <c r="T78" s="35"/>
    </row>
    <row r="79" spans="1:20" x14ac:dyDescent="0.25">
      <c r="A79" s="6"/>
      <c r="B79" s="6"/>
      <c r="C79" s="91" t="s">
        <v>7</v>
      </c>
      <c r="D79" s="103">
        <v>0</v>
      </c>
      <c r="E79" s="76">
        <f t="shared" ref="E79:S79" si="81">D79</f>
        <v>0</v>
      </c>
      <c r="F79" s="76">
        <f t="shared" si="81"/>
        <v>0</v>
      </c>
      <c r="G79" s="76">
        <f t="shared" si="81"/>
        <v>0</v>
      </c>
      <c r="H79" s="76">
        <f t="shared" si="81"/>
        <v>0</v>
      </c>
      <c r="I79" s="76">
        <f t="shared" si="81"/>
        <v>0</v>
      </c>
      <c r="J79" s="76">
        <f t="shared" si="81"/>
        <v>0</v>
      </c>
      <c r="K79" s="76">
        <f t="shared" si="81"/>
        <v>0</v>
      </c>
      <c r="L79" s="76">
        <f t="shared" si="81"/>
        <v>0</v>
      </c>
      <c r="M79" s="76">
        <f t="shared" si="81"/>
        <v>0</v>
      </c>
      <c r="N79" s="76">
        <f t="shared" si="81"/>
        <v>0</v>
      </c>
      <c r="O79" s="76">
        <f t="shared" si="81"/>
        <v>0</v>
      </c>
      <c r="P79" s="76">
        <f t="shared" si="81"/>
        <v>0</v>
      </c>
      <c r="Q79" s="76">
        <f t="shared" si="81"/>
        <v>0</v>
      </c>
      <c r="R79" s="76">
        <f t="shared" si="81"/>
        <v>0</v>
      </c>
      <c r="S79" s="76">
        <f t="shared" si="81"/>
        <v>0</v>
      </c>
      <c r="T79" s="37"/>
    </row>
    <row r="80" spans="1:20" x14ac:dyDescent="0.25">
      <c r="A80" s="6"/>
      <c r="B80" s="6"/>
      <c r="C80" s="91" t="s">
        <v>9</v>
      </c>
      <c r="D80" s="103">
        <v>0</v>
      </c>
      <c r="E80" s="76">
        <f t="shared" ref="E80:S80" si="82">D80</f>
        <v>0</v>
      </c>
      <c r="F80" s="76">
        <f t="shared" si="82"/>
        <v>0</v>
      </c>
      <c r="G80" s="76">
        <f t="shared" si="82"/>
        <v>0</v>
      </c>
      <c r="H80" s="76">
        <f t="shared" si="82"/>
        <v>0</v>
      </c>
      <c r="I80" s="76">
        <f t="shared" si="82"/>
        <v>0</v>
      </c>
      <c r="J80" s="76">
        <f t="shared" si="82"/>
        <v>0</v>
      </c>
      <c r="K80" s="76">
        <f t="shared" si="82"/>
        <v>0</v>
      </c>
      <c r="L80" s="76">
        <f t="shared" si="82"/>
        <v>0</v>
      </c>
      <c r="M80" s="76">
        <f t="shared" si="82"/>
        <v>0</v>
      </c>
      <c r="N80" s="76">
        <f t="shared" si="82"/>
        <v>0</v>
      </c>
      <c r="O80" s="76">
        <f t="shared" si="82"/>
        <v>0</v>
      </c>
      <c r="P80" s="76">
        <f t="shared" si="82"/>
        <v>0</v>
      </c>
      <c r="Q80" s="76">
        <f t="shared" si="82"/>
        <v>0</v>
      </c>
      <c r="R80" s="76">
        <f t="shared" si="82"/>
        <v>0</v>
      </c>
      <c r="S80" s="76">
        <f t="shared" si="82"/>
        <v>0</v>
      </c>
      <c r="T80" s="37"/>
    </row>
    <row r="81" spans="1:20" x14ac:dyDescent="0.25">
      <c r="A81" s="35"/>
      <c r="B81" s="35"/>
      <c r="C81" s="35"/>
      <c r="D81" s="37"/>
      <c r="E81" s="37"/>
      <c r="F81" s="37"/>
      <c r="G81" s="35"/>
      <c r="H81" s="49"/>
      <c r="I81" s="49"/>
      <c r="J81" s="49"/>
      <c r="K81" s="49"/>
    </row>
    <row r="82" spans="1:20" s="6" customFormat="1" ht="14.25" x14ac:dyDescent="0.2">
      <c r="B82" s="19">
        <v>3</v>
      </c>
      <c r="C82" s="19" t="s">
        <v>34</v>
      </c>
      <c r="D82" s="19"/>
      <c r="E82" s="19"/>
      <c r="F82" s="19"/>
      <c r="G82" s="19"/>
      <c r="H82" s="20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spans="1:20" x14ac:dyDescent="0.25">
      <c r="A83" s="35"/>
      <c r="B83" s="35"/>
      <c r="C83" s="35"/>
      <c r="D83" s="37"/>
      <c r="E83" s="37"/>
      <c r="F83" s="37"/>
      <c r="G83" s="35"/>
      <c r="H83" s="49"/>
      <c r="I83" s="49"/>
      <c r="J83" s="49"/>
      <c r="K83" s="49"/>
    </row>
    <row r="84" spans="1:20" x14ac:dyDescent="0.25">
      <c r="A84" s="6"/>
      <c r="B84" s="96" t="s">
        <v>171</v>
      </c>
      <c r="C84" s="97" t="s">
        <v>180</v>
      </c>
      <c r="D84" s="98"/>
      <c r="E84" s="6"/>
      <c r="F84" s="99"/>
      <c r="G84" s="100"/>
      <c r="H84" s="6"/>
      <c r="I84" s="6"/>
      <c r="J84" s="6"/>
      <c r="K84" s="6"/>
      <c r="L84" s="6"/>
      <c r="M84" s="6"/>
      <c r="N84" s="97"/>
      <c r="O84" s="101"/>
      <c r="P84" s="98"/>
      <c r="Q84" s="6"/>
    </row>
    <row r="85" spans="1:20" x14ac:dyDescent="0.25">
      <c r="A85" s="6"/>
      <c r="B85" s="6"/>
      <c r="C85" s="6"/>
      <c r="D85" s="6" t="s">
        <v>65</v>
      </c>
      <c r="E85" s="6" t="s">
        <v>170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20" x14ac:dyDescent="0.25">
      <c r="A86" s="6"/>
      <c r="B86" s="6"/>
      <c r="C86" s="6"/>
      <c r="D86" s="102">
        <v>2020</v>
      </c>
      <c r="E86" s="92">
        <v>2021</v>
      </c>
      <c r="F86" s="92">
        <f>E86+1</f>
        <v>2022</v>
      </c>
      <c r="G86" s="92">
        <f t="shared" ref="G86" si="83">F86+1</f>
        <v>2023</v>
      </c>
      <c r="H86" s="92">
        <f t="shared" ref="H86" si="84">G86+1</f>
        <v>2024</v>
      </c>
      <c r="I86" s="92">
        <f t="shared" ref="I86" si="85">H86+1</f>
        <v>2025</v>
      </c>
      <c r="J86" s="92">
        <f t="shared" ref="J86" si="86">I86+1</f>
        <v>2026</v>
      </c>
      <c r="K86" s="92">
        <f t="shared" ref="K86" si="87">J86+1</f>
        <v>2027</v>
      </c>
      <c r="L86" s="92">
        <f t="shared" ref="L86" si="88">K86+1</f>
        <v>2028</v>
      </c>
      <c r="M86" s="92">
        <f t="shared" ref="M86" si="89">L86+1</f>
        <v>2029</v>
      </c>
      <c r="N86" s="92">
        <f>M86+1</f>
        <v>2030</v>
      </c>
      <c r="O86" s="92">
        <f t="shared" ref="O86" si="90">N86+1</f>
        <v>2031</v>
      </c>
      <c r="P86" s="92">
        <f t="shared" ref="P86" si="91">O86+1</f>
        <v>2032</v>
      </c>
      <c r="Q86" s="92">
        <f t="shared" ref="Q86" si="92">P86+1</f>
        <v>2033</v>
      </c>
      <c r="R86" s="92">
        <f>Q86+1</f>
        <v>2034</v>
      </c>
      <c r="S86" s="92">
        <f>R86+1</f>
        <v>2035</v>
      </c>
    </row>
    <row r="87" spans="1:20" x14ac:dyDescent="0.25">
      <c r="A87" s="6"/>
      <c r="B87" s="6"/>
      <c r="C87" s="91" t="s">
        <v>3</v>
      </c>
      <c r="D87" s="103">
        <v>-0.25</v>
      </c>
      <c r="E87" s="76">
        <f>D87</f>
        <v>-0.25</v>
      </c>
      <c r="F87" s="76">
        <f t="shared" ref="F87:S87" si="93">E87</f>
        <v>-0.25</v>
      </c>
      <c r="G87" s="76">
        <f t="shared" si="93"/>
        <v>-0.25</v>
      </c>
      <c r="H87" s="76">
        <f t="shared" si="93"/>
        <v>-0.25</v>
      </c>
      <c r="I87" s="76">
        <f t="shared" si="93"/>
        <v>-0.25</v>
      </c>
      <c r="J87" s="76">
        <f t="shared" si="93"/>
        <v>-0.25</v>
      </c>
      <c r="K87" s="76">
        <f t="shared" si="93"/>
        <v>-0.25</v>
      </c>
      <c r="L87" s="76">
        <f t="shared" si="93"/>
        <v>-0.25</v>
      </c>
      <c r="M87" s="76">
        <f t="shared" si="93"/>
        <v>-0.25</v>
      </c>
      <c r="N87" s="76">
        <f t="shared" si="93"/>
        <v>-0.25</v>
      </c>
      <c r="O87" s="76">
        <f t="shared" si="93"/>
        <v>-0.25</v>
      </c>
      <c r="P87" s="76">
        <f t="shared" si="93"/>
        <v>-0.25</v>
      </c>
      <c r="Q87" s="76">
        <f t="shared" si="93"/>
        <v>-0.25</v>
      </c>
      <c r="R87" s="76">
        <f t="shared" si="93"/>
        <v>-0.25</v>
      </c>
      <c r="S87" s="76">
        <f t="shared" si="93"/>
        <v>-0.25</v>
      </c>
    </row>
    <row r="88" spans="1:20" x14ac:dyDescent="0.25">
      <c r="A88" s="6"/>
      <c r="B88" s="6"/>
      <c r="C88" s="91" t="s">
        <v>4</v>
      </c>
      <c r="D88" s="103">
        <v>-0.3</v>
      </c>
      <c r="E88" s="76">
        <f t="shared" ref="E88:S88" si="94">D88</f>
        <v>-0.3</v>
      </c>
      <c r="F88" s="76">
        <f t="shared" si="94"/>
        <v>-0.3</v>
      </c>
      <c r="G88" s="76">
        <f t="shared" si="94"/>
        <v>-0.3</v>
      </c>
      <c r="H88" s="76">
        <f t="shared" si="94"/>
        <v>-0.3</v>
      </c>
      <c r="I88" s="76">
        <f t="shared" si="94"/>
        <v>-0.3</v>
      </c>
      <c r="J88" s="76">
        <f t="shared" si="94"/>
        <v>-0.3</v>
      </c>
      <c r="K88" s="76">
        <f t="shared" si="94"/>
        <v>-0.3</v>
      </c>
      <c r="L88" s="76">
        <f t="shared" si="94"/>
        <v>-0.3</v>
      </c>
      <c r="M88" s="76">
        <f t="shared" si="94"/>
        <v>-0.3</v>
      </c>
      <c r="N88" s="76">
        <f t="shared" si="94"/>
        <v>-0.3</v>
      </c>
      <c r="O88" s="76">
        <f t="shared" si="94"/>
        <v>-0.3</v>
      </c>
      <c r="P88" s="76">
        <f t="shared" si="94"/>
        <v>-0.3</v>
      </c>
      <c r="Q88" s="76">
        <f t="shared" si="94"/>
        <v>-0.3</v>
      </c>
      <c r="R88" s="76">
        <f t="shared" si="94"/>
        <v>-0.3</v>
      </c>
      <c r="S88" s="76">
        <f t="shared" si="94"/>
        <v>-0.3</v>
      </c>
    </row>
    <row r="89" spans="1:20" x14ac:dyDescent="0.25">
      <c r="A89" s="6"/>
      <c r="B89" s="6"/>
      <c r="C89" s="91" t="s">
        <v>5</v>
      </c>
      <c r="D89" s="103">
        <v>0</v>
      </c>
      <c r="E89" s="76">
        <f t="shared" ref="E89:S89" si="95">D89</f>
        <v>0</v>
      </c>
      <c r="F89" s="76">
        <f t="shared" si="95"/>
        <v>0</v>
      </c>
      <c r="G89" s="76">
        <f t="shared" si="95"/>
        <v>0</v>
      </c>
      <c r="H89" s="76">
        <f t="shared" si="95"/>
        <v>0</v>
      </c>
      <c r="I89" s="76">
        <f t="shared" si="95"/>
        <v>0</v>
      </c>
      <c r="J89" s="76">
        <f t="shared" si="95"/>
        <v>0</v>
      </c>
      <c r="K89" s="76">
        <f t="shared" si="95"/>
        <v>0</v>
      </c>
      <c r="L89" s="76">
        <f t="shared" si="95"/>
        <v>0</v>
      </c>
      <c r="M89" s="76">
        <f t="shared" si="95"/>
        <v>0</v>
      </c>
      <c r="N89" s="76">
        <f t="shared" si="95"/>
        <v>0</v>
      </c>
      <c r="O89" s="76">
        <f t="shared" si="95"/>
        <v>0</v>
      </c>
      <c r="P89" s="76">
        <f t="shared" si="95"/>
        <v>0</v>
      </c>
      <c r="Q89" s="76">
        <f t="shared" si="95"/>
        <v>0</v>
      </c>
      <c r="R89" s="76">
        <f t="shared" si="95"/>
        <v>0</v>
      </c>
      <c r="S89" s="76">
        <f t="shared" si="95"/>
        <v>0</v>
      </c>
      <c r="T89" s="35"/>
    </row>
    <row r="90" spans="1:20" x14ac:dyDescent="0.25">
      <c r="A90" s="6"/>
      <c r="B90" s="6"/>
      <c r="C90" s="91" t="s">
        <v>6</v>
      </c>
      <c r="D90" s="103">
        <v>-0.25</v>
      </c>
      <c r="E90" s="76">
        <f t="shared" ref="E90:S90" si="96">D90</f>
        <v>-0.25</v>
      </c>
      <c r="F90" s="76">
        <f t="shared" si="96"/>
        <v>-0.25</v>
      </c>
      <c r="G90" s="76">
        <f t="shared" si="96"/>
        <v>-0.25</v>
      </c>
      <c r="H90" s="76">
        <f t="shared" si="96"/>
        <v>-0.25</v>
      </c>
      <c r="I90" s="76">
        <f t="shared" si="96"/>
        <v>-0.25</v>
      </c>
      <c r="J90" s="76">
        <f t="shared" si="96"/>
        <v>-0.25</v>
      </c>
      <c r="K90" s="76">
        <f t="shared" si="96"/>
        <v>-0.25</v>
      </c>
      <c r="L90" s="76">
        <f t="shared" si="96"/>
        <v>-0.25</v>
      </c>
      <c r="M90" s="76">
        <f t="shared" si="96"/>
        <v>-0.25</v>
      </c>
      <c r="N90" s="76">
        <f t="shared" si="96"/>
        <v>-0.25</v>
      </c>
      <c r="O90" s="76">
        <f t="shared" si="96"/>
        <v>-0.25</v>
      </c>
      <c r="P90" s="76">
        <f t="shared" si="96"/>
        <v>-0.25</v>
      </c>
      <c r="Q90" s="76">
        <f t="shared" si="96"/>
        <v>-0.25</v>
      </c>
      <c r="R90" s="76">
        <f t="shared" si="96"/>
        <v>-0.25</v>
      </c>
      <c r="S90" s="76">
        <f t="shared" si="96"/>
        <v>-0.25</v>
      </c>
      <c r="T90" s="35"/>
    </row>
    <row r="91" spans="1:20" x14ac:dyDescent="0.25">
      <c r="A91" s="6"/>
      <c r="B91" s="6"/>
      <c r="C91" s="91" t="s">
        <v>7</v>
      </c>
      <c r="D91" s="103">
        <v>0</v>
      </c>
      <c r="E91" s="76">
        <f t="shared" ref="E91:S91" si="97">D91</f>
        <v>0</v>
      </c>
      <c r="F91" s="76">
        <f t="shared" si="97"/>
        <v>0</v>
      </c>
      <c r="G91" s="76">
        <f t="shared" si="97"/>
        <v>0</v>
      </c>
      <c r="H91" s="76">
        <f t="shared" si="97"/>
        <v>0</v>
      </c>
      <c r="I91" s="76">
        <f t="shared" si="97"/>
        <v>0</v>
      </c>
      <c r="J91" s="76">
        <f t="shared" si="97"/>
        <v>0</v>
      </c>
      <c r="K91" s="76">
        <f t="shared" si="97"/>
        <v>0</v>
      </c>
      <c r="L91" s="76">
        <f t="shared" si="97"/>
        <v>0</v>
      </c>
      <c r="M91" s="76">
        <f t="shared" si="97"/>
        <v>0</v>
      </c>
      <c r="N91" s="76">
        <f t="shared" si="97"/>
        <v>0</v>
      </c>
      <c r="O91" s="76">
        <f t="shared" si="97"/>
        <v>0</v>
      </c>
      <c r="P91" s="76">
        <f t="shared" si="97"/>
        <v>0</v>
      </c>
      <c r="Q91" s="76">
        <f t="shared" si="97"/>
        <v>0</v>
      </c>
      <c r="R91" s="76">
        <f t="shared" si="97"/>
        <v>0</v>
      </c>
      <c r="S91" s="76">
        <f t="shared" si="97"/>
        <v>0</v>
      </c>
      <c r="T91" s="37"/>
    </row>
    <row r="92" spans="1:20" x14ac:dyDescent="0.25">
      <c r="A92" s="6"/>
      <c r="B92" s="6"/>
      <c r="C92" s="91" t="s">
        <v>9</v>
      </c>
      <c r="D92" s="103">
        <v>-0.16</v>
      </c>
      <c r="E92" s="76">
        <f t="shared" ref="E92:S92" si="98">D92</f>
        <v>-0.16</v>
      </c>
      <c r="F92" s="76">
        <f t="shared" si="98"/>
        <v>-0.16</v>
      </c>
      <c r="G92" s="76">
        <f t="shared" si="98"/>
        <v>-0.16</v>
      </c>
      <c r="H92" s="76">
        <f t="shared" si="98"/>
        <v>-0.16</v>
      </c>
      <c r="I92" s="76">
        <f t="shared" si="98"/>
        <v>-0.16</v>
      </c>
      <c r="J92" s="76">
        <f t="shared" si="98"/>
        <v>-0.16</v>
      </c>
      <c r="K92" s="76">
        <f t="shared" si="98"/>
        <v>-0.16</v>
      </c>
      <c r="L92" s="76">
        <f t="shared" si="98"/>
        <v>-0.16</v>
      </c>
      <c r="M92" s="76">
        <f t="shared" si="98"/>
        <v>-0.16</v>
      </c>
      <c r="N92" s="76">
        <f t="shared" si="98"/>
        <v>-0.16</v>
      </c>
      <c r="O92" s="76">
        <f t="shared" si="98"/>
        <v>-0.16</v>
      </c>
      <c r="P92" s="76">
        <f t="shared" si="98"/>
        <v>-0.16</v>
      </c>
      <c r="Q92" s="76">
        <f t="shared" si="98"/>
        <v>-0.16</v>
      </c>
      <c r="R92" s="76">
        <f t="shared" si="98"/>
        <v>-0.16</v>
      </c>
      <c r="S92" s="76">
        <f t="shared" si="98"/>
        <v>-0.16</v>
      </c>
      <c r="T92" s="37"/>
    </row>
    <row r="93" spans="1:20" x14ac:dyDescent="0.25">
      <c r="A93" s="35"/>
      <c r="B93" s="35"/>
      <c r="C93" s="35"/>
      <c r="D93" s="37"/>
      <c r="E93" s="37"/>
      <c r="F93" s="37"/>
      <c r="G93" s="35"/>
      <c r="H93" s="49"/>
      <c r="I93" s="49"/>
      <c r="J93" s="49"/>
      <c r="K93" s="49"/>
    </row>
    <row r="94" spans="1:20" x14ac:dyDescent="0.25">
      <c r="A94" s="35"/>
      <c r="B94" s="35"/>
      <c r="C94" s="35"/>
      <c r="D94" s="37"/>
      <c r="E94" s="37"/>
      <c r="F94" s="37"/>
      <c r="G94" s="35"/>
      <c r="H94" s="49"/>
      <c r="I94" s="49"/>
      <c r="J94" s="49"/>
      <c r="K94" s="49"/>
    </row>
    <row r="95" spans="1:20" s="6" customFormat="1" ht="15.75" x14ac:dyDescent="0.25">
      <c r="B95" s="63">
        <v>3</v>
      </c>
      <c r="C95" s="105" t="s">
        <v>99</v>
      </c>
      <c r="D95" s="19"/>
      <c r="E95" s="19"/>
      <c r="F95" s="19"/>
      <c r="G95" s="19"/>
      <c r="H95" s="2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spans="1:20" x14ac:dyDescent="0.25">
      <c r="A96" s="35"/>
      <c r="B96" s="35"/>
      <c r="C96" s="35"/>
      <c r="D96" s="37"/>
      <c r="E96" s="37"/>
      <c r="F96" s="37"/>
      <c r="G96" s="35"/>
      <c r="H96" s="49"/>
      <c r="I96" s="49"/>
      <c r="J96" s="49"/>
      <c r="K96" s="49"/>
    </row>
    <row r="97" spans="1:20" s="6" customFormat="1" ht="14.25" x14ac:dyDescent="0.2">
      <c r="B97" s="19">
        <v>1</v>
      </c>
      <c r="C97" s="19" t="s">
        <v>120</v>
      </c>
      <c r="D97" s="19"/>
      <c r="E97" s="19"/>
      <c r="F97" s="19"/>
      <c r="G97" s="19"/>
      <c r="H97" s="2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spans="1:20" x14ac:dyDescent="0.25">
      <c r="A98" s="35"/>
      <c r="B98" s="35"/>
      <c r="C98" s="35"/>
      <c r="D98" s="37"/>
      <c r="E98" s="37"/>
      <c r="F98" s="37"/>
      <c r="G98" s="35"/>
      <c r="H98" s="49"/>
      <c r="I98" s="49"/>
      <c r="J98" s="49"/>
      <c r="K98" s="49"/>
    </row>
    <row r="99" spans="1:20" x14ac:dyDescent="0.25">
      <c r="A99" s="6"/>
      <c r="B99" s="96" t="s">
        <v>171</v>
      </c>
      <c r="C99" s="97" t="s">
        <v>180</v>
      </c>
      <c r="D99" s="98"/>
      <c r="E99" s="6"/>
      <c r="F99" s="99"/>
      <c r="G99" s="100"/>
      <c r="H99" s="6"/>
      <c r="I99" s="6"/>
      <c r="J99" s="6"/>
      <c r="K99" s="6"/>
      <c r="L99" s="6"/>
      <c r="M99" s="6"/>
      <c r="N99" s="97"/>
      <c r="O99" s="101"/>
      <c r="P99" s="98"/>
      <c r="Q99" s="6"/>
    </row>
    <row r="100" spans="1:20" x14ac:dyDescent="0.25">
      <c r="A100" s="6"/>
      <c r="B100" s="6"/>
      <c r="C100" s="6"/>
      <c r="D100" s="6" t="s">
        <v>65</v>
      </c>
      <c r="E100" s="6" t="s">
        <v>170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20" x14ac:dyDescent="0.25">
      <c r="A101" s="6"/>
      <c r="B101" s="6"/>
      <c r="C101" s="6"/>
      <c r="D101" s="102">
        <v>2020</v>
      </c>
      <c r="E101" s="92">
        <v>2021</v>
      </c>
      <c r="F101" s="92">
        <f>E101+1</f>
        <v>2022</v>
      </c>
      <c r="G101" s="92">
        <f t="shared" ref="G101" si="99">F101+1</f>
        <v>2023</v>
      </c>
      <c r="H101" s="92">
        <f t="shared" ref="H101" si="100">G101+1</f>
        <v>2024</v>
      </c>
      <c r="I101" s="92">
        <f t="shared" ref="I101" si="101">H101+1</f>
        <v>2025</v>
      </c>
      <c r="J101" s="92">
        <f t="shared" ref="J101" si="102">I101+1</f>
        <v>2026</v>
      </c>
      <c r="K101" s="92">
        <f t="shared" ref="K101" si="103">J101+1</f>
        <v>2027</v>
      </c>
      <c r="L101" s="92">
        <f t="shared" ref="L101" si="104">K101+1</f>
        <v>2028</v>
      </c>
      <c r="M101" s="92">
        <f t="shared" ref="M101" si="105">L101+1</f>
        <v>2029</v>
      </c>
      <c r="N101" s="92">
        <f>M101+1</f>
        <v>2030</v>
      </c>
      <c r="O101" s="92">
        <f t="shared" ref="O101" si="106">N101+1</f>
        <v>2031</v>
      </c>
      <c r="P101" s="92">
        <f t="shared" ref="P101" si="107">O101+1</f>
        <v>2032</v>
      </c>
      <c r="Q101" s="92">
        <f t="shared" ref="Q101" si="108">P101+1</f>
        <v>2033</v>
      </c>
      <c r="R101" s="92">
        <f>Q101+1</f>
        <v>2034</v>
      </c>
      <c r="S101" s="92">
        <f>R101+1</f>
        <v>2035</v>
      </c>
    </row>
    <row r="102" spans="1:20" x14ac:dyDescent="0.25">
      <c r="A102" s="6"/>
      <c r="B102" s="6"/>
      <c r="C102" s="91" t="s">
        <v>3</v>
      </c>
      <c r="D102" s="103">
        <v>-0.05</v>
      </c>
      <c r="E102" s="76">
        <f>D102</f>
        <v>-0.05</v>
      </c>
      <c r="F102" s="76">
        <f t="shared" ref="F102:S102" si="109">E102</f>
        <v>-0.05</v>
      </c>
      <c r="G102" s="76">
        <f t="shared" si="109"/>
        <v>-0.05</v>
      </c>
      <c r="H102" s="76">
        <f t="shared" si="109"/>
        <v>-0.05</v>
      </c>
      <c r="I102" s="76">
        <f t="shared" si="109"/>
        <v>-0.05</v>
      </c>
      <c r="J102" s="76">
        <f t="shared" si="109"/>
        <v>-0.05</v>
      </c>
      <c r="K102" s="76">
        <f t="shared" si="109"/>
        <v>-0.05</v>
      </c>
      <c r="L102" s="76">
        <f t="shared" si="109"/>
        <v>-0.05</v>
      </c>
      <c r="M102" s="76">
        <f t="shared" si="109"/>
        <v>-0.05</v>
      </c>
      <c r="N102" s="76">
        <f t="shared" si="109"/>
        <v>-0.05</v>
      </c>
      <c r="O102" s="76">
        <f t="shared" si="109"/>
        <v>-0.05</v>
      </c>
      <c r="P102" s="76">
        <f t="shared" si="109"/>
        <v>-0.05</v>
      </c>
      <c r="Q102" s="76">
        <f t="shared" si="109"/>
        <v>-0.05</v>
      </c>
      <c r="R102" s="76">
        <f t="shared" si="109"/>
        <v>-0.05</v>
      </c>
      <c r="S102" s="76">
        <f t="shared" si="109"/>
        <v>-0.05</v>
      </c>
    </row>
    <row r="103" spans="1:20" x14ac:dyDescent="0.25">
      <c r="A103" s="6"/>
      <c r="B103" s="6"/>
      <c r="C103" s="91" t="s">
        <v>4</v>
      </c>
      <c r="D103" s="103">
        <v>-0.1</v>
      </c>
      <c r="E103" s="76">
        <f t="shared" ref="E103:S107" si="110">D103</f>
        <v>-0.1</v>
      </c>
      <c r="F103" s="76">
        <f t="shared" si="110"/>
        <v>-0.1</v>
      </c>
      <c r="G103" s="76">
        <f t="shared" si="110"/>
        <v>-0.1</v>
      </c>
      <c r="H103" s="76">
        <f t="shared" si="110"/>
        <v>-0.1</v>
      </c>
      <c r="I103" s="76">
        <f t="shared" si="110"/>
        <v>-0.1</v>
      </c>
      <c r="J103" s="76">
        <f t="shared" si="110"/>
        <v>-0.1</v>
      </c>
      <c r="K103" s="76">
        <f t="shared" si="110"/>
        <v>-0.1</v>
      </c>
      <c r="L103" s="76">
        <f t="shared" si="110"/>
        <v>-0.1</v>
      </c>
      <c r="M103" s="76">
        <f t="shared" si="110"/>
        <v>-0.1</v>
      </c>
      <c r="N103" s="76">
        <f t="shared" si="110"/>
        <v>-0.1</v>
      </c>
      <c r="O103" s="76">
        <f t="shared" si="110"/>
        <v>-0.1</v>
      </c>
      <c r="P103" s="76">
        <f t="shared" si="110"/>
        <v>-0.1</v>
      </c>
      <c r="Q103" s="76">
        <f t="shared" si="110"/>
        <v>-0.1</v>
      </c>
      <c r="R103" s="76">
        <f t="shared" si="110"/>
        <v>-0.1</v>
      </c>
      <c r="S103" s="76">
        <f t="shared" si="110"/>
        <v>-0.1</v>
      </c>
    </row>
    <row r="104" spans="1:20" x14ac:dyDescent="0.25">
      <c r="A104" s="6"/>
      <c r="B104" s="6"/>
      <c r="C104" s="91" t="s">
        <v>5</v>
      </c>
      <c r="D104" s="103">
        <v>0</v>
      </c>
      <c r="E104" s="76">
        <f t="shared" si="110"/>
        <v>0</v>
      </c>
      <c r="F104" s="76">
        <f t="shared" si="110"/>
        <v>0</v>
      </c>
      <c r="G104" s="76">
        <f t="shared" si="110"/>
        <v>0</v>
      </c>
      <c r="H104" s="76">
        <f t="shared" si="110"/>
        <v>0</v>
      </c>
      <c r="I104" s="76">
        <f t="shared" si="110"/>
        <v>0</v>
      </c>
      <c r="J104" s="76">
        <f t="shared" si="110"/>
        <v>0</v>
      </c>
      <c r="K104" s="76">
        <f t="shared" si="110"/>
        <v>0</v>
      </c>
      <c r="L104" s="76">
        <f t="shared" si="110"/>
        <v>0</v>
      </c>
      <c r="M104" s="76">
        <f t="shared" si="110"/>
        <v>0</v>
      </c>
      <c r="N104" s="76">
        <f t="shared" si="110"/>
        <v>0</v>
      </c>
      <c r="O104" s="76">
        <f t="shared" si="110"/>
        <v>0</v>
      </c>
      <c r="P104" s="76">
        <f t="shared" si="110"/>
        <v>0</v>
      </c>
      <c r="Q104" s="76">
        <f t="shared" si="110"/>
        <v>0</v>
      </c>
      <c r="R104" s="76">
        <f t="shared" si="110"/>
        <v>0</v>
      </c>
      <c r="S104" s="76">
        <f t="shared" si="110"/>
        <v>0</v>
      </c>
      <c r="T104" s="35"/>
    </row>
    <row r="105" spans="1:20" x14ac:dyDescent="0.25">
      <c r="A105" s="6"/>
      <c r="B105" s="6"/>
      <c r="C105" s="91" t="s">
        <v>6</v>
      </c>
      <c r="D105" s="103">
        <v>-0.05</v>
      </c>
      <c r="E105" s="76">
        <f t="shared" si="110"/>
        <v>-0.05</v>
      </c>
      <c r="F105" s="76">
        <f t="shared" si="110"/>
        <v>-0.05</v>
      </c>
      <c r="G105" s="76">
        <f t="shared" si="110"/>
        <v>-0.05</v>
      </c>
      <c r="H105" s="76">
        <f t="shared" si="110"/>
        <v>-0.05</v>
      </c>
      <c r="I105" s="76">
        <f t="shared" si="110"/>
        <v>-0.05</v>
      </c>
      <c r="J105" s="76">
        <f t="shared" si="110"/>
        <v>-0.05</v>
      </c>
      <c r="K105" s="76">
        <f t="shared" si="110"/>
        <v>-0.05</v>
      </c>
      <c r="L105" s="76">
        <f t="shared" si="110"/>
        <v>-0.05</v>
      </c>
      <c r="M105" s="76">
        <f t="shared" si="110"/>
        <v>-0.05</v>
      </c>
      <c r="N105" s="76">
        <f t="shared" si="110"/>
        <v>-0.05</v>
      </c>
      <c r="O105" s="76">
        <f t="shared" si="110"/>
        <v>-0.05</v>
      </c>
      <c r="P105" s="76">
        <f t="shared" si="110"/>
        <v>-0.05</v>
      </c>
      <c r="Q105" s="76">
        <f t="shared" si="110"/>
        <v>-0.05</v>
      </c>
      <c r="R105" s="76">
        <f t="shared" si="110"/>
        <v>-0.05</v>
      </c>
      <c r="S105" s="76">
        <f t="shared" si="110"/>
        <v>-0.05</v>
      </c>
      <c r="T105" s="35"/>
    </row>
    <row r="106" spans="1:20" x14ac:dyDescent="0.25">
      <c r="A106" s="6"/>
      <c r="B106" s="6"/>
      <c r="C106" s="91" t="s">
        <v>7</v>
      </c>
      <c r="D106" s="103">
        <v>0</v>
      </c>
      <c r="E106" s="76">
        <f t="shared" si="110"/>
        <v>0</v>
      </c>
      <c r="F106" s="76">
        <f t="shared" si="110"/>
        <v>0</v>
      </c>
      <c r="G106" s="76">
        <f t="shared" si="110"/>
        <v>0</v>
      </c>
      <c r="H106" s="76">
        <f t="shared" si="110"/>
        <v>0</v>
      </c>
      <c r="I106" s="76">
        <f t="shared" si="110"/>
        <v>0</v>
      </c>
      <c r="J106" s="76">
        <f t="shared" si="110"/>
        <v>0</v>
      </c>
      <c r="K106" s="76">
        <f t="shared" si="110"/>
        <v>0</v>
      </c>
      <c r="L106" s="76">
        <f t="shared" si="110"/>
        <v>0</v>
      </c>
      <c r="M106" s="76">
        <f t="shared" si="110"/>
        <v>0</v>
      </c>
      <c r="N106" s="76">
        <f t="shared" si="110"/>
        <v>0</v>
      </c>
      <c r="O106" s="76">
        <f t="shared" si="110"/>
        <v>0</v>
      </c>
      <c r="P106" s="76">
        <f t="shared" si="110"/>
        <v>0</v>
      </c>
      <c r="Q106" s="76">
        <f t="shared" si="110"/>
        <v>0</v>
      </c>
      <c r="R106" s="76">
        <f t="shared" si="110"/>
        <v>0</v>
      </c>
      <c r="S106" s="76">
        <f t="shared" si="110"/>
        <v>0</v>
      </c>
      <c r="T106" s="35"/>
    </row>
    <row r="107" spans="1:20" x14ac:dyDescent="0.25">
      <c r="A107" s="6"/>
      <c r="B107" s="6"/>
      <c r="C107" s="91" t="s">
        <v>9</v>
      </c>
      <c r="D107" s="103">
        <v>-0.05</v>
      </c>
      <c r="E107" s="76">
        <f t="shared" si="110"/>
        <v>-0.05</v>
      </c>
      <c r="F107" s="76">
        <f t="shared" si="110"/>
        <v>-0.05</v>
      </c>
      <c r="G107" s="76">
        <f t="shared" si="110"/>
        <v>-0.05</v>
      </c>
      <c r="H107" s="76">
        <f t="shared" si="110"/>
        <v>-0.05</v>
      </c>
      <c r="I107" s="76">
        <f t="shared" si="110"/>
        <v>-0.05</v>
      </c>
      <c r="J107" s="76">
        <f t="shared" si="110"/>
        <v>-0.05</v>
      </c>
      <c r="K107" s="76">
        <f t="shared" si="110"/>
        <v>-0.05</v>
      </c>
      <c r="L107" s="76">
        <f t="shared" si="110"/>
        <v>-0.05</v>
      </c>
      <c r="M107" s="76">
        <f t="shared" si="110"/>
        <v>-0.05</v>
      </c>
      <c r="N107" s="76">
        <f t="shared" si="110"/>
        <v>-0.05</v>
      </c>
      <c r="O107" s="76">
        <f t="shared" si="110"/>
        <v>-0.05</v>
      </c>
      <c r="P107" s="76">
        <f t="shared" si="110"/>
        <v>-0.05</v>
      </c>
      <c r="Q107" s="76">
        <f t="shared" si="110"/>
        <v>-0.05</v>
      </c>
      <c r="R107" s="76">
        <f t="shared" si="110"/>
        <v>-0.05</v>
      </c>
      <c r="S107" s="76">
        <f t="shared" si="110"/>
        <v>-0.05</v>
      </c>
      <c r="T107" s="35"/>
    </row>
    <row r="108" spans="1:20" x14ac:dyDescent="0.25">
      <c r="A108" s="35"/>
      <c r="B108" s="35"/>
      <c r="C108" s="35"/>
      <c r="D108" s="37"/>
      <c r="E108" s="37"/>
      <c r="F108" s="37"/>
      <c r="G108" s="35"/>
      <c r="H108" s="49"/>
      <c r="I108" s="49"/>
      <c r="J108" s="49"/>
      <c r="K108" s="49"/>
      <c r="T108" s="49"/>
    </row>
    <row r="109" spans="1:20" s="6" customFormat="1" ht="14.25" x14ac:dyDescent="0.2">
      <c r="B109" s="19">
        <v>2</v>
      </c>
      <c r="C109" s="19" t="s">
        <v>121</v>
      </c>
      <c r="D109" s="19"/>
      <c r="E109" s="19"/>
      <c r="F109" s="19"/>
      <c r="G109" s="19"/>
      <c r="H109" s="2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 spans="1:20" x14ac:dyDescent="0.25">
      <c r="A110" s="35"/>
      <c r="B110" s="35"/>
      <c r="C110" s="35"/>
      <c r="D110" s="37"/>
      <c r="E110" s="37"/>
      <c r="F110" s="37"/>
      <c r="G110" s="35"/>
      <c r="H110" s="49"/>
      <c r="I110" s="49"/>
      <c r="J110" s="49"/>
      <c r="K110" s="49"/>
    </row>
    <row r="111" spans="1:20" x14ac:dyDescent="0.25">
      <c r="A111" s="6"/>
      <c r="B111" s="96" t="s">
        <v>171</v>
      </c>
      <c r="C111" s="97" t="s">
        <v>180</v>
      </c>
      <c r="D111" s="98"/>
      <c r="E111" s="6"/>
      <c r="F111" s="99"/>
      <c r="G111" s="100"/>
      <c r="H111" s="6"/>
      <c r="I111" s="6"/>
      <c r="J111" s="6"/>
      <c r="K111" s="6"/>
      <c r="L111" s="6"/>
      <c r="M111" s="6"/>
      <c r="N111" s="97"/>
      <c r="O111" s="101"/>
      <c r="P111" s="98"/>
      <c r="Q111" s="6"/>
    </row>
    <row r="112" spans="1:20" x14ac:dyDescent="0.25">
      <c r="A112" s="6"/>
      <c r="B112" s="6"/>
      <c r="C112" s="6"/>
      <c r="D112" s="6" t="s">
        <v>65</v>
      </c>
      <c r="E112" s="6" t="s">
        <v>170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20" x14ac:dyDescent="0.25">
      <c r="A113" s="6"/>
      <c r="B113" s="6"/>
      <c r="C113" s="6"/>
      <c r="D113" s="102">
        <v>2020</v>
      </c>
      <c r="E113" s="92">
        <v>2021</v>
      </c>
      <c r="F113" s="92">
        <f>E113+1</f>
        <v>2022</v>
      </c>
      <c r="G113" s="92">
        <f t="shared" ref="G113" si="111">F113+1</f>
        <v>2023</v>
      </c>
      <c r="H113" s="92">
        <f t="shared" ref="H113" si="112">G113+1</f>
        <v>2024</v>
      </c>
      <c r="I113" s="92">
        <f t="shared" ref="I113" si="113">H113+1</f>
        <v>2025</v>
      </c>
      <c r="J113" s="92">
        <f t="shared" ref="J113" si="114">I113+1</f>
        <v>2026</v>
      </c>
      <c r="K113" s="92">
        <f t="shared" ref="K113" si="115">J113+1</f>
        <v>2027</v>
      </c>
      <c r="L113" s="92">
        <f t="shared" ref="L113" si="116">K113+1</f>
        <v>2028</v>
      </c>
      <c r="M113" s="92">
        <f t="shared" ref="M113" si="117">L113+1</f>
        <v>2029</v>
      </c>
      <c r="N113" s="92">
        <f>M113+1</f>
        <v>2030</v>
      </c>
      <c r="O113" s="92">
        <f t="shared" ref="O113" si="118">N113+1</f>
        <v>2031</v>
      </c>
      <c r="P113" s="92">
        <f t="shared" ref="P113" si="119">O113+1</f>
        <v>2032</v>
      </c>
      <c r="Q113" s="92">
        <f t="shared" ref="Q113" si="120">P113+1</f>
        <v>2033</v>
      </c>
      <c r="R113" s="92">
        <f>Q113+1</f>
        <v>2034</v>
      </c>
      <c r="S113" s="92">
        <f>R113+1</f>
        <v>2035</v>
      </c>
    </row>
    <row r="114" spans="1:20" x14ac:dyDescent="0.25">
      <c r="A114" s="6"/>
      <c r="B114" s="6"/>
      <c r="C114" s="91" t="s">
        <v>3</v>
      </c>
      <c r="D114" s="103">
        <v>-0.1</v>
      </c>
      <c r="E114" s="76">
        <f t="shared" ref="E114:S119" si="121">D114</f>
        <v>-0.1</v>
      </c>
      <c r="F114" s="76">
        <f t="shared" si="121"/>
        <v>-0.1</v>
      </c>
      <c r="G114" s="76">
        <f t="shared" si="121"/>
        <v>-0.1</v>
      </c>
      <c r="H114" s="76">
        <f t="shared" si="121"/>
        <v>-0.1</v>
      </c>
      <c r="I114" s="76">
        <f t="shared" si="121"/>
        <v>-0.1</v>
      </c>
      <c r="J114" s="76">
        <f t="shared" si="121"/>
        <v>-0.1</v>
      </c>
      <c r="K114" s="76">
        <f t="shared" si="121"/>
        <v>-0.1</v>
      </c>
      <c r="L114" s="76">
        <f t="shared" si="121"/>
        <v>-0.1</v>
      </c>
      <c r="M114" s="76">
        <f t="shared" si="121"/>
        <v>-0.1</v>
      </c>
      <c r="N114" s="76">
        <f t="shared" si="121"/>
        <v>-0.1</v>
      </c>
      <c r="O114" s="76">
        <f t="shared" si="121"/>
        <v>-0.1</v>
      </c>
      <c r="P114" s="76">
        <f t="shared" si="121"/>
        <v>-0.1</v>
      </c>
      <c r="Q114" s="76">
        <f t="shared" si="121"/>
        <v>-0.1</v>
      </c>
      <c r="R114" s="76">
        <f t="shared" si="121"/>
        <v>-0.1</v>
      </c>
      <c r="S114" s="76">
        <f t="shared" si="121"/>
        <v>-0.1</v>
      </c>
    </row>
    <row r="115" spans="1:20" x14ac:dyDescent="0.25">
      <c r="A115" s="6"/>
      <c r="B115" s="6"/>
      <c r="C115" s="91" t="s">
        <v>4</v>
      </c>
      <c r="D115" s="103">
        <v>-0.2</v>
      </c>
      <c r="E115" s="76">
        <f t="shared" si="121"/>
        <v>-0.2</v>
      </c>
      <c r="F115" s="76">
        <f t="shared" si="121"/>
        <v>-0.2</v>
      </c>
      <c r="G115" s="76">
        <f t="shared" si="121"/>
        <v>-0.2</v>
      </c>
      <c r="H115" s="76">
        <f t="shared" si="121"/>
        <v>-0.2</v>
      </c>
      <c r="I115" s="76">
        <f t="shared" si="121"/>
        <v>-0.2</v>
      </c>
      <c r="J115" s="76">
        <f t="shared" si="121"/>
        <v>-0.2</v>
      </c>
      <c r="K115" s="76">
        <f t="shared" si="121"/>
        <v>-0.2</v>
      </c>
      <c r="L115" s="76">
        <f t="shared" si="121"/>
        <v>-0.2</v>
      </c>
      <c r="M115" s="76">
        <f t="shared" si="121"/>
        <v>-0.2</v>
      </c>
      <c r="N115" s="76">
        <f t="shared" si="121"/>
        <v>-0.2</v>
      </c>
      <c r="O115" s="76">
        <f t="shared" si="121"/>
        <v>-0.2</v>
      </c>
      <c r="P115" s="76">
        <f t="shared" si="121"/>
        <v>-0.2</v>
      </c>
      <c r="Q115" s="76">
        <f t="shared" si="121"/>
        <v>-0.2</v>
      </c>
      <c r="R115" s="76">
        <f t="shared" si="121"/>
        <v>-0.2</v>
      </c>
      <c r="S115" s="76">
        <f t="shared" si="121"/>
        <v>-0.2</v>
      </c>
    </row>
    <row r="116" spans="1:20" x14ac:dyDescent="0.25">
      <c r="A116" s="6"/>
      <c r="B116" s="6"/>
      <c r="C116" s="91" t="s">
        <v>5</v>
      </c>
      <c r="D116" s="103">
        <v>0</v>
      </c>
      <c r="E116" s="76">
        <f t="shared" si="121"/>
        <v>0</v>
      </c>
      <c r="F116" s="76">
        <f t="shared" si="121"/>
        <v>0</v>
      </c>
      <c r="G116" s="76">
        <f t="shared" si="121"/>
        <v>0</v>
      </c>
      <c r="H116" s="76">
        <f t="shared" si="121"/>
        <v>0</v>
      </c>
      <c r="I116" s="76">
        <f t="shared" si="121"/>
        <v>0</v>
      </c>
      <c r="J116" s="76">
        <f t="shared" si="121"/>
        <v>0</v>
      </c>
      <c r="K116" s="76">
        <f t="shared" si="121"/>
        <v>0</v>
      </c>
      <c r="L116" s="76">
        <f t="shared" si="121"/>
        <v>0</v>
      </c>
      <c r="M116" s="76">
        <f t="shared" si="121"/>
        <v>0</v>
      </c>
      <c r="N116" s="76">
        <f t="shared" si="121"/>
        <v>0</v>
      </c>
      <c r="O116" s="76">
        <f t="shared" si="121"/>
        <v>0</v>
      </c>
      <c r="P116" s="76">
        <f t="shared" si="121"/>
        <v>0</v>
      </c>
      <c r="Q116" s="76">
        <f t="shared" si="121"/>
        <v>0</v>
      </c>
      <c r="R116" s="76">
        <f t="shared" si="121"/>
        <v>0</v>
      </c>
      <c r="S116" s="76">
        <f t="shared" si="121"/>
        <v>0</v>
      </c>
      <c r="T116" s="35"/>
    </row>
    <row r="117" spans="1:20" x14ac:dyDescent="0.25">
      <c r="A117" s="6"/>
      <c r="B117" s="6"/>
      <c r="C117" s="91" t="s">
        <v>6</v>
      </c>
      <c r="D117" s="103">
        <v>-0.1</v>
      </c>
      <c r="E117" s="76">
        <f t="shared" si="121"/>
        <v>-0.1</v>
      </c>
      <c r="F117" s="76">
        <f t="shared" si="121"/>
        <v>-0.1</v>
      </c>
      <c r="G117" s="76">
        <f t="shared" si="121"/>
        <v>-0.1</v>
      </c>
      <c r="H117" s="76">
        <f t="shared" si="121"/>
        <v>-0.1</v>
      </c>
      <c r="I117" s="76">
        <f t="shared" si="121"/>
        <v>-0.1</v>
      </c>
      <c r="J117" s="76">
        <f t="shared" si="121"/>
        <v>-0.1</v>
      </c>
      <c r="K117" s="76">
        <f t="shared" si="121"/>
        <v>-0.1</v>
      </c>
      <c r="L117" s="76">
        <f t="shared" si="121"/>
        <v>-0.1</v>
      </c>
      <c r="M117" s="76">
        <f t="shared" si="121"/>
        <v>-0.1</v>
      </c>
      <c r="N117" s="76">
        <f t="shared" si="121"/>
        <v>-0.1</v>
      </c>
      <c r="O117" s="76">
        <f t="shared" si="121"/>
        <v>-0.1</v>
      </c>
      <c r="P117" s="76">
        <f t="shared" si="121"/>
        <v>-0.1</v>
      </c>
      <c r="Q117" s="76">
        <f t="shared" si="121"/>
        <v>-0.1</v>
      </c>
      <c r="R117" s="76">
        <f t="shared" si="121"/>
        <v>-0.1</v>
      </c>
      <c r="S117" s="76">
        <f t="shared" si="121"/>
        <v>-0.1</v>
      </c>
      <c r="T117" s="35"/>
    </row>
    <row r="118" spans="1:20" x14ac:dyDescent="0.25">
      <c r="A118" s="6"/>
      <c r="B118" s="6"/>
      <c r="C118" s="91" t="s">
        <v>7</v>
      </c>
      <c r="D118" s="103">
        <v>0</v>
      </c>
      <c r="E118" s="76">
        <f t="shared" si="121"/>
        <v>0</v>
      </c>
      <c r="F118" s="76">
        <f t="shared" si="121"/>
        <v>0</v>
      </c>
      <c r="G118" s="76">
        <f t="shared" si="121"/>
        <v>0</v>
      </c>
      <c r="H118" s="76">
        <f t="shared" si="121"/>
        <v>0</v>
      </c>
      <c r="I118" s="76">
        <f t="shared" si="121"/>
        <v>0</v>
      </c>
      <c r="J118" s="76">
        <f t="shared" si="121"/>
        <v>0</v>
      </c>
      <c r="K118" s="76">
        <f t="shared" si="121"/>
        <v>0</v>
      </c>
      <c r="L118" s="76">
        <f t="shared" si="121"/>
        <v>0</v>
      </c>
      <c r="M118" s="76">
        <f t="shared" si="121"/>
        <v>0</v>
      </c>
      <c r="N118" s="76">
        <f t="shared" si="121"/>
        <v>0</v>
      </c>
      <c r="O118" s="76">
        <f t="shared" si="121"/>
        <v>0</v>
      </c>
      <c r="P118" s="76">
        <f t="shared" si="121"/>
        <v>0</v>
      </c>
      <c r="Q118" s="76">
        <f t="shared" si="121"/>
        <v>0</v>
      </c>
      <c r="R118" s="76">
        <f t="shared" si="121"/>
        <v>0</v>
      </c>
      <c r="S118" s="76">
        <f t="shared" si="121"/>
        <v>0</v>
      </c>
      <c r="T118" s="35"/>
    </row>
    <row r="119" spans="1:20" x14ac:dyDescent="0.25">
      <c r="A119" s="6"/>
      <c r="B119" s="6"/>
      <c r="C119" s="91" t="s">
        <v>9</v>
      </c>
      <c r="D119" s="103">
        <v>-0.05</v>
      </c>
      <c r="E119" s="76">
        <f t="shared" si="121"/>
        <v>-0.05</v>
      </c>
      <c r="F119" s="76">
        <f t="shared" si="121"/>
        <v>-0.05</v>
      </c>
      <c r="G119" s="76">
        <f t="shared" si="121"/>
        <v>-0.05</v>
      </c>
      <c r="H119" s="76">
        <f t="shared" si="121"/>
        <v>-0.05</v>
      </c>
      <c r="I119" s="76">
        <f t="shared" si="121"/>
        <v>-0.05</v>
      </c>
      <c r="J119" s="76">
        <f t="shared" si="121"/>
        <v>-0.05</v>
      </c>
      <c r="K119" s="76">
        <f t="shared" si="121"/>
        <v>-0.05</v>
      </c>
      <c r="L119" s="76">
        <f t="shared" si="121"/>
        <v>-0.05</v>
      </c>
      <c r="M119" s="76">
        <f t="shared" si="121"/>
        <v>-0.05</v>
      </c>
      <c r="N119" s="76">
        <f t="shared" si="121"/>
        <v>-0.05</v>
      </c>
      <c r="O119" s="76">
        <f t="shared" si="121"/>
        <v>-0.05</v>
      </c>
      <c r="P119" s="76">
        <f t="shared" si="121"/>
        <v>-0.05</v>
      </c>
      <c r="Q119" s="76">
        <f t="shared" si="121"/>
        <v>-0.05</v>
      </c>
      <c r="R119" s="76">
        <f t="shared" si="121"/>
        <v>-0.05</v>
      </c>
      <c r="S119" s="76">
        <f t="shared" si="121"/>
        <v>-0.05</v>
      </c>
      <c r="T119" s="35"/>
    </row>
    <row r="120" spans="1:20" x14ac:dyDescent="0.25">
      <c r="A120" s="35"/>
      <c r="B120" s="35"/>
      <c r="C120" s="35"/>
      <c r="D120" s="37"/>
      <c r="E120" s="37"/>
      <c r="F120" s="37"/>
      <c r="G120" s="35"/>
      <c r="H120" s="49"/>
      <c r="I120" s="49"/>
      <c r="J120" s="49"/>
      <c r="K120" s="49"/>
    </row>
    <row r="121" spans="1:20" x14ac:dyDescent="0.25">
      <c r="A121" s="35"/>
      <c r="B121" s="35"/>
      <c r="C121" s="35"/>
      <c r="D121" s="37"/>
      <c r="E121" s="37"/>
      <c r="F121" s="37"/>
      <c r="G121" s="35"/>
      <c r="H121" s="49"/>
      <c r="I121" s="49"/>
      <c r="J121" s="49"/>
      <c r="K121" s="49"/>
    </row>
    <row r="122" spans="1:20" x14ac:dyDescent="0.25">
      <c r="A122" s="35"/>
      <c r="B122" s="35"/>
      <c r="C122" s="35"/>
      <c r="D122" s="37"/>
      <c r="E122" s="37"/>
      <c r="F122" s="37"/>
      <c r="G122" s="35"/>
      <c r="H122" s="49"/>
      <c r="I122" s="49"/>
      <c r="J122" s="49"/>
      <c r="K122" s="49"/>
    </row>
    <row r="123" spans="1:20" x14ac:dyDescent="0.25">
      <c r="A123" s="35"/>
      <c r="B123" s="35"/>
      <c r="C123" s="35"/>
      <c r="D123" s="37"/>
      <c r="E123" s="37"/>
      <c r="F123" s="37"/>
      <c r="G123" s="35"/>
      <c r="H123" s="49"/>
      <c r="I123" s="49"/>
      <c r="J123" s="49"/>
      <c r="K123" s="49"/>
    </row>
    <row r="124" spans="1:20" x14ac:dyDescent="0.25">
      <c r="A124" s="35"/>
      <c r="B124" s="35"/>
      <c r="C124" s="35"/>
      <c r="D124" s="37"/>
      <c r="E124" s="37"/>
      <c r="F124" s="37"/>
      <c r="G124" s="35"/>
      <c r="H124" s="49"/>
      <c r="I124" s="49"/>
      <c r="J124" s="49"/>
      <c r="K124" s="49"/>
    </row>
    <row r="125" spans="1:20" x14ac:dyDescent="0.25">
      <c r="A125" s="35"/>
      <c r="B125" s="35"/>
      <c r="C125" s="35"/>
      <c r="D125" s="37"/>
      <c r="E125" s="37"/>
      <c r="F125" s="37"/>
      <c r="G125" s="35"/>
      <c r="H125" s="49"/>
      <c r="I125" s="49"/>
      <c r="J125" s="49"/>
      <c r="K125" s="49"/>
    </row>
    <row r="126" spans="1:20" x14ac:dyDescent="0.25">
      <c r="A126" s="35"/>
      <c r="B126" s="35"/>
      <c r="C126" s="35"/>
      <c r="D126" s="37"/>
      <c r="E126" s="37"/>
      <c r="F126" s="37"/>
      <c r="G126" s="35"/>
      <c r="H126" s="49"/>
      <c r="I126" s="49"/>
      <c r="J126" s="49"/>
      <c r="K126" s="49"/>
    </row>
    <row r="127" spans="1:20" x14ac:dyDescent="0.25">
      <c r="A127" s="35"/>
      <c r="B127" s="35"/>
      <c r="C127" s="35"/>
      <c r="D127" s="37"/>
      <c r="E127" s="37"/>
      <c r="F127" s="37"/>
      <c r="G127" s="35"/>
      <c r="H127" s="49"/>
      <c r="I127" s="49"/>
      <c r="J127" s="49"/>
      <c r="K127" s="49"/>
    </row>
    <row r="128" spans="1:20" x14ac:dyDescent="0.25">
      <c r="A128" s="35"/>
      <c r="B128" s="35"/>
      <c r="C128" s="35"/>
      <c r="D128" s="37"/>
      <c r="E128" s="37"/>
      <c r="F128" s="37"/>
      <c r="G128" s="35"/>
      <c r="H128" s="49"/>
      <c r="I128" s="49"/>
      <c r="J128" s="49"/>
      <c r="K128" s="49"/>
    </row>
    <row r="129" spans="1:11" x14ac:dyDescent="0.25">
      <c r="A129" s="35"/>
      <c r="B129" s="35"/>
      <c r="C129" s="35"/>
      <c r="D129" s="37"/>
      <c r="E129" s="37"/>
      <c r="F129" s="37"/>
      <c r="G129" s="35"/>
      <c r="H129" s="49"/>
      <c r="I129" s="49"/>
      <c r="J129" s="49"/>
      <c r="K129" s="49"/>
    </row>
    <row r="130" spans="1:11" x14ac:dyDescent="0.25">
      <c r="A130" s="35"/>
      <c r="B130" s="35"/>
      <c r="C130" s="35"/>
      <c r="D130" s="37"/>
      <c r="E130" s="37"/>
      <c r="F130" s="37"/>
      <c r="G130" s="35"/>
      <c r="H130" s="49"/>
      <c r="I130" s="49"/>
      <c r="J130" s="49"/>
      <c r="K130" s="49"/>
    </row>
    <row r="131" spans="1:11" x14ac:dyDescent="0.25">
      <c r="A131" s="35"/>
      <c r="B131" s="35"/>
      <c r="C131" s="35"/>
      <c r="D131" s="37"/>
      <c r="E131" s="37"/>
      <c r="F131" s="37"/>
      <c r="G131" s="35"/>
      <c r="H131" s="49"/>
      <c r="I131" s="49"/>
      <c r="J131" s="49"/>
      <c r="K131" s="49"/>
    </row>
    <row r="132" spans="1:11" x14ac:dyDescent="0.25">
      <c r="A132" s="35"/>
      <c r="B132" s="35"/>
      <c r="C132" s="35"/>
      <c r="D132" s="37"/>
      <c r="E132" s="37"/>
      <c r="F132" s="37"/>
      <c r="G132" s="35"/>
      <c r="H132" s="49"/>
      <c r="I132" s="49"/>
      <c r="J132" s="49"/>
      <c r="K132" s="49"/>
    </row>
    <row r="133" spans="1:11" x14ac:dyDescent="0.25">
      <c r="A133" s="35"/>
      <c r="B133" s="35"/>
      <c r="C133" s="35"/>
      <c r="D133" s="37"/>
      <c r="E133" s="37"/>
      <c r="F133" s="37"/>
      <c r="G133" s="35"/>
      <c r="H133" s="49"/>
      <c r="I133" s="49"/>
      <c r="J133" s="49"/>
      <c r="K133" s="49"/>
    </row>
    <row r="134" spans="1:11" x14ac:dyDescent="0.25">
      <c r="A134" s="35"/>
      <c r="B134" s="35"/>
      <c r="C134" s="35"/>
      <c r="D134" s="37"/>
      <c r="E134" s="37"/>
      <c r="F134" s="37"/>
      <c r="G134" s="35"/>
      <c r="H134" s="49"/>
      <c r="I134" s="49"/>
      <c r="J134" s="49"/>
      <c r="K134" s="49"/>
    </row>
    <row r="135" spans="1:11" x14ac:dyDescent="0.25">
      <c r="A135" s="35"/>
      <c r="B135" s="35"/>
      <c r="C135" s="35"/>
      <c r="D135" s="37"/>
      <c r="E135" s="37"/>
      <c r="F135" s="37"/>
      <c r="G135" s="35"/>
      <c r="H135" s="49"/>
      <c r="I135" s="49"/>
      <c r="J135" s="49"/>
      <c r="K135" s="49"/>
    </row>
    <row r="136" spans="1:11" x14ac:dyDescent="0.25">
      <c r="A136" s="35"/>
      <c r="B136" s="35"/>
      <c r="C136" s="35"/>
      <c r="D136" s="37"/>
      <c r="E136" s="37"/>
      <c r="F136" s="37"/>
      <c r="G136" s="35"/>
      <c r="H136" s="49"/>
      <c r="I136" s="49"/>
      <c r="J136" s="49"/>
      <c r="K136" s="49"/>
    </row>
    <row r="137" spans="1:11" x14ac:dyDescent="0.25">
      <c r="A137" s="35"/>
      <c r="B137" s="35"/>
      <c r="C137" s="35"/>
      <c r="D137" s="37"/>
      <c r="E137" s="37"/>
      <c r="F137" s="37"/>
      <c r="G137" s="35"/>
      <c r="H137" s="49"/>
      <c r="I137" s="49"/>
      <c r="J137" s="49"/>
      <c r="K137" s="49"/>
    </row>
    <row r="138" spans="1:11" x14ac:dyDescent="0.25">
      <c r="A138" s="35"/>
      <c r="B138" s="35"/>
      <c r="C138" s="35"/>
      <c r="D138" s="37"/>
      <c r="E138" s="37"/>
      <c r="F138" s="37"/>
      <c r="G138" s="35"/>
      <c r="H138" s="49"/>
      <c r="I138" s="49"/>
      <c r="J138" s="49"/>
      <c r="K138" s="49"/>
    </row>
    <row r="139" spans="1:11" x14ac:dyDescent="0.25">
      <c r="A139" s="35"/>
      <c r="B139" s="35"/>
      <c r="C139" s="35"/>
      <c r="D139" s="37"/>
      <c r="E139" s="37"/>
      <c r="F139" s="37"/>
      <c r="G139" s="35"/>
      <c r="H139" s="49"/>
      <c r="I139" s="49"/>
      <c r="J139" s="49"/>
      <c r="K139" s="49"/>
    </row>
    <row r="140" spans="1:11" x14ac:dyDescent="0.25">
      <c r="A140" s="35"/>
      <c r="B140" s="35"/>
      <c r="C140" s="35"/>
      <c r="D140" s="37"/>
      <c r="E140" s="37"/>
      <c r="F140" s="37"/>
      <c r="G140" s="35"/>
      <c r="H140" s="49"/>
      <c r="I140" s="49"/>
      <c r="J140" s="49"/>
      <c r="K140" s="49"/>
    </row>
    <row r="141" spans="1:11" x14ac:dyDescent="0.25">
      <c r="A141" s="35"/>
      <c r="B141" s="35"/>
      <c r="C141" s="35"/>
      <c r="D141" s="37"/>
      <c r="E141" s="37"/>
      <c r="F141" s="37"/>
      <c r="G141" s="35"/>
      <c r="H141" s="49"/>
      <c r="I141" s="49"/>
      <c r="J141" s="49"/>
      <c r="K141" s="49"/>
    </row>
    <row r="142" spans="1:11" x14ac:dyDescent="0.25">
      <c r="A142" s="35"/>
      <c r="B142" s="35"/>
      <c r="C142" s="35"/>
      <c r="D142" s="37"/>
      <c r="E142" s="37"/>
      <c r="F142" s="37"/>
      <c r="G142" s="35"/>
      <c r="H142" s="49"/>
      <c r="I142" s="49"/>
      <c r="J142" s="49"/>
      <c r="K142" s="49"/>
    </row>
    <row r="143" spans="1:11" x14ac:dyDescent="0.25">
      <c r="A143" s="35"/>
      <c r="B143" s="35"/>
      <c r="C143" s="35"/>
      <c r="D143" s="37"/>
      <c r="E143" s="37"/>
      <c r="F143" s="37"/>
      <c r="G143" s="35"/>
      <c r="H143" s="49"/>
      <c r="I143" s="49"/>
      <c r="J143" s="49"/>
      <c r="K143" s="49"/>
    </row>
    <row r="144" spans="1:11" x14ac:dyDescent="0.25">
      <c r="A144" s="35"/>
      <c r="B144" s="35"/>
      <c r="C144" s="35"/>
      <c r="D144" s="37"/>
      <c r="E144" s="37"/>
      <c r="F144" s="37"/>
      <c r="G144" s="35"/>
      <c r="H144" s="49"/>
      <c r="I144" s="49"/>
      <c r="J144" s="49"/>
      <c r="K144" s="49"/>
    </row>
    <row r="145" spans="1:11" x14ac:dyDescent="0.25">
      <c r="A145" s="35"/>
      <c r="B145" s="35"/>
      <c r="C145" s="35"/>
      <c r="D145" s="37"/>
      <c r="E145" s="37"/>
      <c r="F145" s="37"/>
      <c r="G145" s="35"/>
      <c r="H145" s="49"/>
      <c r="I145" s="49"/>
      <c r="J145" s="49"/>
      <c r="K145" s="49"/>
    </row>
    <row r="146" spans="1:11" x14ac:dyDescent="0.25">
      <c r="A146" s="35"/>
      <c r="B146" s="35"/>
      <c r="C146" s="35"/>
      <c r="D146" s="37"/>
      <c r="E146" s="37"/>
      <c r="F146" s="37"/>
      <c r="G146" s="35"/>
      <c r="H146" s="49"/>
      <c r="I146" s="49"/>
      <c r="J146" s="49"/>
      <c r="K146" s="49"/>
    </row>
    <row r="147" spans="1:11" x14ac:dyDescent="0.25">
      <c r="A147" s="35"/>
      <c r="B147" s="35"/>
      <c r="C147" s="35"/>
      <c r="D147" s="37"/>
      <c r="E147" s="37"/>
      <c r="F147" s="37"/>
      <c r="G147" s="35"/>
      <c r="H147" s="49"/>
      <c r="I147" s="49"/>
      <c r="J147" s="49"/>
      <c r="K147" s="49"/>
    </row>
    <row r="148" spans="1:11" x14ac:dyDescent="0.25">
      <c r="A148" s="35"/>
      <c r="B148" s="35"/>
      <c r="C148" s="35"/>
      <c r="D148" s="37"/>
      <c r="E148" s="37"/>
      <c r="F148" s="37"/>
      <c r="G148" s="35"/>
      <c r="H148" s="49"/>
      <c r="I148" s="49"/>
      <c r="J148" s="49"/>
      <c r="K148" s="49"/>
    </row>
    <row r="149" spans="1:11" x14ac:dyDescent="0.25">
      <c r="A149" s="35"/>
      <c r="B149" s="35"/>
      <c r="C149" s="35"/>
      <c r="D149" s="37"/>
      <c r="E149" s="37"/>
      <c r="F149" s="37"/>
      <c r="G149" s="35"/>
      <c r="H149" s="49"/>
      <c r="I149" s="49"/>
      <c r="J149" s="49"/>
      <c r="K149" s="49"/>
    </row>
    <row r="150" spans="1:11" x14ac:dyDescent="0.25">
      <c r="A150" s="35"/>
      <c r="B150" s="35"/>
      <c r="C150" s="35"/>
      <c r="D150" s="37"/>
      <c r="E150" s="37"/>
      <c r="F150" s="37"/>
      <c r="G150" s="35"/>
      <c r="H150" s="49"/>
      <c r="I150" s="49"/>
      <c r="J150" s="49"/>
      <c r="K150" s="49"/>
    </row>
    <row r="151" spans="1:11" x14ac:dyDescent="0.25">
      <c r="A151" s="35"/>
      <c r="B151" s="35"/>
      <c r="C151" s="35"/>
      <c r="D151" s="37"/>
      <c r="E151" s="37"/>
      <c r="F151" s="37"/>
      <c r="G151" s="35"/>
      <c r="H151" s="49"/>
      <c r="I151" s="49"/>
      <c r="J151" s="49"/>
      <c r="K151" s="49"/>
    </row>
    <row r="152" spans="1:11" x14ac:dyDescent="0.25">
      <c r="A152" s="35"/>
      <c r="B152" s="35"/>
      <c r="C152" s="35"/>
      <c r="D152" s="37"/>
      <c r="E152" s="37"/>
      <c r="F152" s="37"/>
      <c r="G152" s="35"/>
      <c r="H152" s="49"/>
      <c r="I152" s="49"/>
      <c r="J152" s="49"/>
      <c r="K152" s="49"/>
    </row>
    <row r="153" spans="1:11" x14ac:dyDescent="0.25">
      <c r="A153" s="35"/>
      <c r="B153" s="35"/>
      <c r="C153" s="35"/>
      <c r="D153" s="37"/>
      <c r="E153" s="37"/>
      <c r="F153" s="37"/>
      <c r="G153" s="35"/>
      <c r="H153" s="49"/>
      <c r="I153" s="49"/>
      <c r="J153" s="49"/>
      <c r="K153" s="49"/>
    </row>
    <row r="154" spans="1:11" x14ac:dyDescent="0.25">
      <c r="A154" s="35"/>
      <c r="B154" s="35"/>
      <c r="C154" s="35"/>
      <c r="D154" s="37"/>
      <c r="E154" s="37"/>
      <c r="F154" s="37"/>
      <c r="G154" s="35"/>
      <c r="H154" s="49"/>
      <c r="I154" s="49"/>
      <c r="J154" s="49"/>
      <c r="K154" s="49"/>
    </row>
    <row r="155" spans="1:11" x14ac:dyDescent="0.25">
      <c r="A155" s="35"/>
      <c r="B155" s="35"/>
      <c r="C155" s="35"/>
      <c r="D155" s="37"/>
      <c r="E155" s="37"/>
      <c r="F155" s="37"/>
      <c r="G155" s="35"/>
      <c r="H155" s="49"/>
      <c r="I155" s="49"/>
      <c r="J155" s="49"/>
      <c r="K155" s="49"/>
    </row>
    <row r="156" spans="1:11" x14ac:dyDescent="0.25">
      <c r="A156" s="35"/>
      <c r="B156" s="35"/>
      <c r="C156" s="35"/>
      <c r="D156" s="37"/>
      <c r="E156" s="37"/>
      <c r="F156" s="37"/>
      <c r="G156" s="35"/>
      <c r="H156" s="49"/>
      <c r="I156" s="49"/>
      <c r="J156" s="49"/>
      <c r="K156" s="49"/>
    </row>
    <row r="157" spans="1:11" x14ac:dyDescent="0.25">
      <c r="A157" s="35"/>
      <c r="B157" s="35"/>
      <c r="C157" s="35"/>
      <c r="D157" s="37"/>
      <c r="E157" s="37"/>
      <c r="F157" s="37"/>
      <c r="G157" s="35"/>
      <c r="H157" s="49"/>
      <c r="I157" s="49"/>
      <c r="J157" s="49"/>
      <c r="K157" s="49"/>
    </row>
    <row r="158" spans="1:11" x14ac:dyDescent="0.25">
      <c r="A158" s="35"/>
      <c r="B158" s="35"/>
      <c r="C158" s="35"/>
      <c r="D158" s="37"/>
      <c r="E158" s="37"/>
      <c r="F158" s="37"/>
      <c r="G158" s="35"/>
      <c r="H158" s="49"/>
      <c r="I158" s="49"/>
      <c r="J158" s="49"/>
      <c r="K158" s="49"/>
    </row>
    <row r="159" spans="1:11" x14ac:dyDescent="0.25">
      <c r="A159" s="35"/>
      <c r="B159" s="35"/>
      <c r="C159" s="35"/>
      <c r="D159" s="37"/>
      <c r="E159" s="37"/>
      <c r="F159" s="37"/>
      <c r="G159" s="35"/>
      <c r="H159" s="49"/>
      <c r="I159" s="49"/>
      <c r="J159" s="49"/>
      <c r="K159" s="49"/>
    </row>
    <row r="160" spans="1:11" x14ac:dyDescent="0.25">
      <c r="A160" s="35"/>
      <c r="B160" s="35"/>
      <c r="C160" s="35"/>
      <c r="D160" s="37"/>
      <c r="E160" s="37"/>
      <c r="F160" s="37"/>
      <c r="G160" s="35"/>
      <c r="H160" s="49"/>
      <c r="I160" s="49"/>
      <c r="J160" s="49"/>
      <c r="K160" s="49"/>
    </row>
    <row r="161" spans="1:11" x14ac:dyDescent="0.25">
      <c r="A161" s="35"/>
      <c r="B161" s="35"/>
      <c r="C161" s="35"/>
      <c r="D161" s="37"/>
      <c r="E161" s="37"/>
      <c r="F161" s="37"/>
      <c r="G161" s="35"/>
      <c r="H161" s="49"/>
      <c r="I161" s="49"/>
      <c r="J161" s="49"/>
      <c r="K161" s="49"/>
    </row>
    <row r="162" spans="1:11" x14ac:dyDescent="0.25">
      <c r="A162" s="35"/>
      <c r="B162" s="35"/>
      <c r="C162" s="35"/>
      <c r="D162" s="37"/>
      <c r="E162" s="37"/>
      <c r="F162" s="37"/>
      <c r="G162" s="35"/>
      <c r="H162" s="49"/>
      <c r="I162" s="49"/>
      <c r="J162" s="49"/>
      <c r="K162" s="49"/>
    </row>
    <row r="163" spans="1:11" x14ac:dyDescent="0.25">
      <c r="A163" s="35"/>
      <c r="B163" s="35"/>
      <c r="C163" s="35"/>
      <c r="D163" s="37"/>
      <c r="E163" s="37"/>
      <c r="F163" s="37"/>
      <c r="G163" s="35"/>
      <c r="H163" s="49"/>
      <c r="I163" s="49"/>
      <c r="J163" s="49"/>
      <c r="K163" s="49"/>
    </row>
    <row r="164" spans="1:11" x14ac:dyDescent="0.25">
      <c r="A164" s="35"/>
      <c r="B164" s="35"/>
      <c r="C164" s="35"/>
      <c r="D164" s="37"/>
      <c r="E164" s="37"/>
      <c r="F164" s="37"/>
      <c r="G164" s="35"/>
      <c r="H164" s="49"/>
      <c r="I164" s="49"/>
      <c r="J164" s="49"/>
      <c r="K164" s="49"/>
    </row>
    <row r="165" spans="1:11" x14ac:dyDescent="0.25">
      <c r="A165" s="35"/>
      <c r="B165" s="35"/>
      <c r="C165" s="35"/>
      <c r="D165" s="37"/>
      <c r="E165" s="37"/>
      <c r="F165" s="37"/>
      <c r="G165" s="35"/>
      <c r="H165" s="49"/>
      <c r="I165" s="49"/>
      <c r="J165" s="49"/>
      <c r="K165" s="49"/>
    </row>
    <row r="166" spans="1:11" x14ac:dyDescent="0.25">
      <c r="A166" s="35"/>
      <c r="B166" s="35"/>
      <c r="C166" s="35"/>
      <c r="D166" s="37"/>
      <c r="E166" s="37"/>
      <c r="F166" s="37"/>
      <c r="G166" s="35"/>
      <c r="H166" s="49"/>
      <c r="I166" s="49"/>
      <c r="J166" s="49"/>
      <c r="K166" s="49"/>
    </row>
    <row r="167" spans="1:11" x14ac:dyDescent="0.25">
      <c r="A167" s="35"/>
      <c r="B167" s="35"/>
      <c r="C167" s="35"/>
      <c r="D167" s="37"/>
      <c r="E167" s="37"/>
      <c r="F167" s="37"/>
      <c r="G167" s="35"/>
      <c r="H167" s="49"/>
      <c r="I167" s="49"/>
      <c r="J167" s="49"/>
      <c r="K167" s="49"/>
    </row>
    <row r="168" spans="1:11" x14ac:dyDescent="0.25">
      <c r="A168" s="35"/>
      <c r="B168" s="35"/>
      <c r="C168" s="35"/>
      <c r="D168" s="35"/>
      <c r="E168" s="35"/>
      <c r="F168" s="35"/>
      <c r="G168" s="35"/>
      <c r="H168" s="49"/>
      <c r="I168" s="49"/>
      <c r="J168" s="49"/>
      <c r="K168" s="49"/>
    </row>
    <row r="169" spans="1:11" x14ac:dyDescent="0.25">
      <c r="A169" s="35"/>
      <c r="B169" s="35"/>
      <c r="C169" s="35"/>
      <c r="D169" s="35"/>
      <c r="E169" s="35"/>
      <c r="F169" s="35"/>
      <c r="G169" s="35"/>
      <c r="H169" s="49"/>
      <c r="I169" s="49"/>
      <c r="J169" s="49"/>
      <c r="K169" s="49"/>
    </row>
    <row r="170" spans="1:11" x14ac:dyDescent="0.25">
      <c r="A170" s="35"/>
      <c r="B170" s="35"/>
      <c r="C170" s="35"/>
      <c r="D170" s="35"/>
      <c r="E170" s="35"/>
      <c r="F170" s="35"/>
      <c r="G170" s="35"/>
      <c r="H170" s="49"/>
      <c r="I170" s="49"/>
      <c r="J170" s="49"/>
      <c r="K170" s="49"/>
    </row>
    <row r="171" spans="1:11" x14ac:dyDescent="0.25">
      <c r="A171" s="35"/>
      <c r="B171" s="35"/>
      <c r="C171" s="35"/>
      <c r="D171" s="37"/>
      <c r="E171" s="37"/>
      <c r="F171" s="37"/>
      <c r="G171" s="35"/>
      <c r="H171" s="49"/>
      <c r="I171" s="49"/>
      <c r="J171" s="49"/>
      <c r="K171" s="49"/>
    </row>
    <row r="172" spans="1:11" x14ac:dyDescent="0.25">
      <c r="A172" s="35"/>
      <c r="B172" s="35"/>
      <c r="C172" s="35"/>
      <c r="D172" s="37"/>
      <c r="E172" s="37"/>
      <c r="F172" s="37"/>
      <c r="G172" s="35"/>
      <c r="H172" s="49"/>
      <c r="I172" s="49"/>
      <c r="J172" s="49"/>
      <c r="K172" s="49"/>
    </row>
    <row r="173" spans="1:11" x14ac:dyDescent="0.25">
      <c r="A173" s="35"/>
      <c r="B173" s="35"/>
      <c r="C173" s="35"/>
      <c r="D173" s="37"/>
      <c r="E173" s="37"/>
      <c r="F173" s="37"/>
      <c r="G173" s="35"/>
      <c r="H173" s="49"/>
      <c r="I173" s="49"/>
      <c r="J173" s="49"/>
      <c r="K173" s="49"/>
    </row>
    <row r="174" spans="1:11" x14ac:dyDescent="0.25">
      <c r="A174" s="35"/>
      <c r="B174" s="35"/>
      <c r="C174" s="35"/>
      <c r="D174" s="37"/>
      <c r="E174" s="37"/>
      <c r="F174" s="37"/>
      <c r="G174" s="35"/>
      <c r="H174" s="49"/>
      <c r="I174" s="49"/>
      <c r="J174" s="49"/>
      <c r="K174" s="49"/>
    </row>
    <row r="175" spans="1:11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1:11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  <row r="177" spans="1:11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</row>
    <row r="178" spans="1:11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</row>
    <row r="179" spans="1:11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</row>
    <row r="180" spans="1:11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</row>
    <row r="181" spans="1:11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</row>
    <row r="182" spans="1:11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</row>
    <row r="183" spans="1:11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</row>
    <row r="184" spans="1:11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</row>
    <row r="185" spans="1:11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AH110"/>
  <sheetViews>
    <sheetView zoomScale="55" zoomScaleNormal="55" workbookViewId="0">
      <selection activeCell="I4" sqref="I4"/>
    </sheetView>
  </sheetViews>
  <sheetFormatPr defaultRowHeight="15" x14ac:dyDescent="0.25"/>
  <cols>
    <col min="1" max="1" width="3.85546875" style="4" customWidth="1"/>
    <col min="2" max="2" width="9.140625" style="4"/>
    <col min="3" max="3" width="18.42578125" style="4" customWidth="1"/>
    <col min="4" max="4" width="12.5703125" style="4" customWidth="1"/>
    <col min="5" max="5" width="10.7109375" style="4" bestFit="1" customWidth="1"/>
    <col min="6" max="6" width="13" style="4" bestFit="1" customWidth="1"/>
    <col min="7" max="7" width="6.28515625" style="4" customWidth="1"/>
    <col min="8" max="8" width="9.140625" style="4"/>
    <col min="9" max="9" width="9.42578125" style="4" customWidth="1"/>
    <col min="10" max="23" width="9.140625" style="4"/>
    <col min="24" max="24" width="13.42578125" style="4" bestFit="1" customWidth="1"/>
    <col min="25" max="16384" width="9.140625" style="4"/>
  </cols>
  <sheetData>
    <row r="2" spans="2:34" ht="18" x14ac:dyDescent="0.25">
      <c r="B2" s="80" t="s">
        <v>105</v>
      </c>
    </row>
    <row r="4" spans="2:34" s="6" customFormat="1" ht="14.25" x14ac:dyDescent="0.2">
      <c r="G4" s="35"/>
    </row>
    <row r="5" spans="2:34" s="6" customFormat="1" ht="14.25" x14ac:dyDescent="0.2">
      <c r="B5" s="19">
        <v>1</v>
      </c>
      <c r="C5" s="19" t="s">
        <v>3</v>
      </c>
      <c r="D5" s="19"/>
      <c r="E5" s="19"/>
      <c r="F5" s="19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2:34" s="6" customFormat="1" ht="14.25" x14ac:dyDescent="0.2">
      <c r="G6" s="35"/>
    </row>
    <row r="7" spans="2:34" x14ac:dyDescent="0.25">
      <c r="D7" s="6"/>
      <c r="E7" s="6" t="s">
        <v>65</v>
      </c>
      <c r="F7" s="6"/>
      <c r="G7" s="6"/>
      <c r="H7" s="6" t="s">
        <v>170</v>
      </c>
      <c r="I7" s="6"/>
      <c r="J7" s="6"/>
      <c r="K7" s="6"/>
    </row>
    <row r="8" spans="2:34" x14ac:dyDescent="0.25">
      <c r="C8" s="6"/>
      <c r="E8" s="111">
        <v>2020</v>
      </c>
      <c r="F8" s="50"/>
      <c r="G8" s="50"/>
      <c r="H8" s="112">
        <v>2020</v>
      </c>
      <c r="I8" s="112">
        <f>H8+1</f>
        <v>2021</v>
      </c>
      <c r="J8" s="112">
        <f t="shared" ref="J8:W8" si="0">I8+1</f>
        <v>2022</v>
      </c>
      <c r="K8" s="112">
        <f t="shared" si="0"/>
        <v>2023</v>
      </c>
      <c r="L8" s="112">
        <f t="shared" si="0"/>
        <v>2024</v>
      </c>
      <c r="M8" s="112">
        <f t="shared" si="0"/>
        <v>2025</v>
      </c>
      <c r="N8" s="112">
        <f t="shared" si="0"/>
        <v>2026</v>
      </c>
      <c r="O8" s="112">
        <f t="shared" si="0"/>
        <v>2027</v>
      </c>
      <c r="P8" s="112">
        <f t="shared" si="0"/>
        <v>2028</v>
      </c>
      <c r="Q8" s="112">
        <f t="shared" si="0"/>
        <v>2029</v>
      </c>
      <c r="R8" s="112">
        <f t="shared" si="0"/>
        <v>2030</v>
      </c>
      <c r="S8" s="112">
        <f t="shared" si="0"/>
        <v>2031</v>
      </c>
      <c r="T8" s="112">
        <f t="shared" si="0"/>
        <v>2032</v>
      </c>
      <c r="U8" s="112">
        <f t="shared" si="0"/>
        <v>2033</v>
      </c>
      <c r="V8" s="112">
        <f>U8+1</f>
        <v>2034</v>
      </c>
      <c r="W8" s="112">
        <f t="shared" si="0"/>
        <v>2035</v>
      </c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2:34" x14ac:dyDescent="0.25">
      <c r="C9" s="91" t="s">
        <v>22</v>
      </c>
      <c r="D9" s="91" t="s">
        <v>129</v>
      </c>
      <c r="E9" s="113">
        <v>0</v>
      </c>
      <c r="F9" s="35" t="s">
        <v>8</v>
      </c>
      <c r="G9" s="35"/>
      <c r="H9" s="114">
        <f>$E$9</f>
        <v>0</v>
      </c>
      <c r="I9" s="114">
        <f t="shared" ref="I9:W9" si="1">$E$9</f>
        <v>0</v>
      </c>
      <c r="J9" s="114">
        <f t="shared" si="1"/>
        <v>0</v>
      </c>
      <c r="K9" s="114">
        <f t="shared" si="1"/>
        <v>0</v>
      </c>
      <c r="L9" s="114">
        <f t="shared" si="1"/>
        <v>0</v>
      </c>
      <c r="M9" s="114">
        <f t="shared" si="1"/>
        <v>0</v>
      </c>
      <c r="N9" s="114">
        <f t="shared" si="1"/>
        <v>0</v>
      </c>
      <c r="O9" s="114">
        <f t="shared" si="1"/>
        <v>0</v>
      </c>
      <c r="P9" s="114">
        <f t="shared" si="1"/>
        <v>0</v>
      </c>
      <c r="Q9" s="114">
        <f t="shared" si="1"/>
        <v>0</v>
      </c>
      <c r="R9" s="114">
        <f t="shared" si="1"/>
        <v>0</v>
      </c>
      <c r="S9" s="114">
        <f t="shared" si="1"/>
        <v>0</v>
      </c>
      <c r="T9" s="114">
        <f t="shared" si="1"/>
        <v>0</v>
      </c>
      <c r="U9" s="114">
        <f t="shared" si="1"/>
        <v>0</v>
      </c>
      <c r="V9" s="114">
        <f t="shared" si="1"/>
        <v>0</v>
      </c>
      <c r="W9" s="114">
        <f t="shared" si="1"/>
        <v>0</v>
      </c>
      <c r="X9" s="35" t="s">
        <v>8</v>
      </c>
      <c r="Y9" s="115"/>
      <c r="Z9" s="115"/>
      <c r="AA9" s="115"/>
      <c r="AB9" s="115"/>
      <c r="AC9" s="115"/>
      <c r="AD9" s="115"/>
      <c r="AE9" s="115"/>
      <c r="AF9" s="115"/>
      <c r="AG9" s="115"/>
      <c r="AH9" s="51"/>
    </row>
    <row r="10" spans="2:34" x14ac:dyDescent="0.25">
      <c r="C10" s="91"/>
      <c r="D10" s="91" t="s">
        <v>130</v>
      </c>
      <c r="E10" s="113">
        <v>0</v>
      </c>
      <c r="F10" s="35" t="s">
        <v>8</v>
      </c>
      <c r="G10" s="35"/>
      <c r="H10" s="114">
        <f t="shared" ref="H10:W20" si="2">$E$9</f>
        <v>0</v>
      </c>
      <c r="I10" s="114">
        <f t="shared" si="2"/>
        <v>0</v>
      </c>
      <c r="J10" s="114">
        <f t="shared" si="2"/>
        <v>0</v>
      </c>
      <c r="K10" s="114">
        <f t="shared" si="2"/>
        <v>0</v>
      </c>
      <c r="L10" s="114">
        <f t="shared" si="2"/>
        <v>0</v>
      </c>
      <c r="M10" s="114">
        <f t="shared" si="2"/>
        <v>0</v>
      </c>
      <c r="N10" s="114">
        <f t="shared" si="2"/>
        <v>0</v>
      </c>
      <c r="O10" s="114">
        <f t="shared" si="2"/>
        <v>0</v>
      </c>
      <c r="P10" s="114">
        <f t="shared" si="2"/>
        <v>0</v>
      </c>
      <c r="Q10" s="114">
        <f t="shared" si="2"/>
        <v>0</v>
      </c>
      <c r="R10" s="114">
        <f t="shared" si="2"/>
        <v>0</v>
      </c>
      <c r="S10" s="114">
        <f t="shared" si="2"/>
        <v>0</v>
      </c>
      <c r="T10" s="114">
        <f t="shared" si="2"/>
        <v>0</v>
      </c>
      <c r="U10" s="114">
        <f t="shared" si="2"/>
        <v>0</v>
      </c>
      <c r="V10" s="114">
        <f t="shared" si="2"/>
        <v>0</v>
      </c>
      <c r="W10" s="114">
        <f t="shared" si="2"/>
        <v>0</v>
      </c>
      <c r="X10" s="35" t="s">
        <v>8</v>
      </c>
      <c r="Y10" s="115"/>
      <c r="Z10" s="115"/>
      <c r="AA10" s="115"/>
      <c r="AB10" s="115"/>
      <c r="AC10" s="115"/>
      <c r="AD10" s="115"/>
      <c r="AE10" s="115"/>
      <c r="AF10" s="115"/>
      <c r="AG10" s="115"/>
      <c r="AH10" s="51"/>
    </row>
    <row r="11" spans="2:34" x14ac:dyDescent="0.25">
      <c r="C11" s="91"/>
      <c r="D11" s="91" t="s">
        <v>1</v>
      </c>
      <c r="E11" s="113">
        <v>0</v>
      </c>
      <c r="F11" s="35" t="s">
        <v>8</v>
      </c>
      <c r="G11" s="35"/>
      <c r="H11" s="114">
        <f t="shared" si="2"/>
        <v>0</v>
      </c>
      <c r="I11" s="114">
        <f t="shared" si="2"/>
        <v>0</v>
      </c>
      <c r="J11" s="114">
        <f t="shared" si="2"/>
        <v>0</v>
      </c>
      <c r="K11" s="114">
        <f t="shared" si="2"/>
        <v>0</v>
      </c>
      <c r="L11" s="114">
        <f t="shared" si="2"/>
        <v>0</v>
      </c>
      <c r="M11" s="114">
        <f t="shared" si="2"/>
        <v>0</v>
      </c>
      <c r="N11" s="114">
        <f t="shared" si="2"/>
        <v>0</v>
      </c>
      <c r="O11" s="114">
        <f t="shared" si="2"/>
        <v>0</v>
      </c>
      <c r="P11" s="114">
        <f t="shared" si="2"/>
        <v>0</v>
      </c>
      <c r="Q11" s="114">
        <f t="shared" si="2"/>
        <v>0</v>
      </c>
      <c r="R11" s="114">
        <f t="shared" si="2"/>
        <v>0</v>
      </c>
      <c r="S11" s="114">
        <f t="shared" si="2"/>
        <v>0</v>
      </c>
      <c r="T11" s="114">
        <f t="shared" si="2"/>
        <v>0</v>
      </c>
      <c r="U11" s="114">
        <f t="shared" si="2"/>
        <v>0</v>
      </c>
      <c r="V11" s="114">
        <f t="shared" si="2"/>
        <v>0</v>
      </c>
      <c r="W11" s="114">
        <f t="shared" si="2"/>
        <v>0</v>
      </c>
      <c r="X11" s="35" t="s">
        <v>8</v>
      </c>
      <c r="Y11" s="115"/>
      <c r="Z11" s="115"/>
      <c r="AA11" s="115"/>
      <c r="AB11" s="115"/>
      <c r="AC11" s="115"/>
      <c r="AD11" s="115"/>
      <c r="AE11" s="115"/>
      <c r="AF11" s="115"/>
      <c r="AG11" s="115"/>
      <c r="AH11" s="51"/>
    </row>
    <row r="12" spans="2:34" x14ac:dyDescent="0.25">
      <c r="C12" s="91"/>
      <c r="D12" s="91" t="s">
        <v>2</v>
      </c>
      <c r="E12" s="113">
        <v>0</v>
      </c>
      <c r="F12" s="35" t="s">
        <v>8</v>
      </c>
      <c r="G12" s="35"/>
      <c r="H12" s="114">
        <f t="shared" si="2"/>
        <v>0</v>
      </c>
      <c r="I12" s="114">
        <f t="shared" si="2"/>
        <v>0</v>
      </c>
      <c r="J12" s="114">
        <f t="shared" si="2"/>
        <v>0</v>
      </c>
      <c r="K12" s="114">
        <f t="shared" si="2"/>
        <v>0</v>
      </c>
      <c r="L12" s="114">
        <f t="shared" si="2"/>
        <v>0</v>
      </c>
      <c r="M12" s="114">
        <f t="shared" si="2"/>
        <v>0</v>
      </c>
      <c r="N12" s="114">
        <f t="shared" si="2"/>
        <v>0</v>
      </c>
      <c r="O12" s="114">
        <f t="shared" si="2"/>
        <v>0</v>
      </c>
      <c r="P12" s="114">
        <f t="shared" si="2"/>
        <v>0</v>
      </c>
      <c r="Q12" s="114">
        <f t="shared" si="2"/>
        <v>0</v>
      </c>
      <c r="R12" s="114">
        <f t="shared" si="2"/>
        <v>0</v>
      </c>
      <c r="S12" s="114">
        <f t="shared" si="2"/>
        <v>0</v>
      </c>
      <c r="T12" s="114">
        <f t="shared" si="2"/>
        <v>0</v>
      </c>
      <c r="U12" s="114">
        <f t="shared" si="2"/>
        <v>0</v>
      </c>
      <c r="V12" s="114">
        <f t="shared" si="2"/>
        <v>0</v>
      </c>
      <c r="W12" s="114">
        <f t="shared" si="2"/>
        <v>0</v>
      </c>
      <c r="X12" s="35" t="s">
        <v>8</v>
      </c>
      <c r="Y12" s="115"/>
      <c r="Z12" s="115"/>
      <c r="AA12" s="115"/>
      <c r="AB12" s="115"/>
      <c r="AC12" s="115"/>
      <c r="AD12" s="115"/>
      <c r="AE12" s="115"/>
      <c r="AF12" s="115"/>
      <c r="AG12" s="115"/>
      <c r="AH12" s="51"/>
    </row>
    <row r="13" spans="2:34" x14ac:dyDescent="0.25">
      <c r="C13" s="91" t="s">
        <v>35</v>
      </c>
      <c r="D13" s="91" t="s">
        <v>129</v>
      </c>
      <c r="E13" s="113">
        <v>0</v>
      </c>
      <c r="F13" s="35" t="s">
        <v>8</v>
      </c>
      <c r="G13" s="35"/>
      <c r="H13" s="114">
        <f t="shared" si="2"/>
        <v>0</v>
      </c>
      <c r="I13" s="114">
        <f t="shared" si="2"/>
        <v>0</v>
      </c>
      <c r="J13" s="114">
        <f t="shared" si="2"/>
        <v>0</v>
      </c>
      <c r="K13" s="114">
        <f t="shared" si="2"/>
        <v>0</v>
      </c>
      <c r="L13" s="114">
        <f t="shared" si="2"/>
        <v>0</v>
      </c>
      <c r="M13" s="114">
        <f t="shared" si="2"/>
        <v>0</v>
      </c>
      <c r="N13" s="114">
        <f t="shared" si="2"/>
        <v>0</v>
      </c>
      <c r="O13" s="114">
        <f t="shared" si="2"/>
        <v>0</v>
      </c>
      <c r="P13" s="114">
        <f t="shared" si="2"/>
        <v>0</v>
      </c>
      <c r="Q13" s="114">
        <f t="shared" si="2"/>
        <v>0</v>
      </c>
      <c r="R13" s="114">
        <f t="shared" si="2"/>
        <v>0</v>
      </c>
      <c r="S13" s="114">
        <f t="shared" si="2"/>
        <v>0</v>
      </c>
      <c r="T13" s="114">
        <f t="shared" si="2"/>
        <v>0</v>
      </c>
      <c r="U13" s="114">
        <f t="shared" si="2"/>
        <v>0</v>
      </c>
      <c r="V13" s="114">
        <f t="shared" si="2"/>
        <v>0</v>
      </c>
      <c r="W13" s="114">
        <f t="shared" si="2"/>
        <v>0</v>
      </c>
      <c r="X13" s="35" t="s">
        <v>8</v>
      </c>
      <c r="Y13" s="115"/>
      <c r="Z13" s="115"/>
      <c r="AA13" s="115"/>
      <c r="AB13" s="115"/>
      <c r="AC13" s="115"/>
      <c r="AD13" s="115"/>
      <c r="AE13" s="115"/>
      <c r="AF13" s="115"/>
      <c r="AG13" s="115"/>
      <c r="AH13" s="51"/>
    </row>
    <row r="14" spans="2:34" x14ac:dyDescent="0.25">
      <c r="C14" s="91"/>
      <c r="D14" s="91" t="s">
        <v>130</v>
      </c>
      <c r="E14" s="113">
        <v>0</v>
      </c>
      <c r="F14" s="35" t="s">
        <v>8</v>
      </c>
      <c r="G14" s="35"/>
      <c r="H14" s="114">
        <f t="shared" si="2"/>
        <v>0</v>
      </c>
      <c r="I14" s="114">
        <f t="shared" si="2"/>
        <v>0</v>
      </c>
      <c r="J14" s="114">
        <f t="shared" si="2"/>
        <v>0</v>
      </c>
      <c r="K14" s="114">
        <f t="shared" si="2"/>
        <v>0</v>
      </c>
      <c r="L14" s="114">
        <f t="shared" si="2"/>
        <v>0</v>
      </c>
      <c r="M14" s="114">
        <f t="shared" si="2"/>
        <v>0</v>
      </c>
      <c r="N14" s="114">
        <f t="shared" si="2"/>
        <v>0</v>
      </c>
      <c r="O14" s="114">
        <f t="shared" si="2"/>
        <v>0</v>
      </c>
      <c r="P14" s="114">
        <f t="shared" si="2"/>
        <v>0</v>
      </c>
      <c r="Q14" s="114">
        <f t="shared" si="2"/>
        <v>0</v>
      </c>
      <c r="R14" s="114">
        <f t="shared" si="2"/>
        <v>0</v>
      </c>
      <c r="S14" s="114">
        <f t="shared" si="2"/>
        <v>0</v>
      </c>
      <c r="T14" s="114">
        <f t="shared" si="2"/>
        <v>0</v>
      </c>
      <c r="U14" s="114">
        <f t="shared" si="2"/>
        <v>0</v>
      </c>
      <c r="V14" s="114">
        <f t="shared" si="2"/>
        <v>0</v>
      </c>
      <c r="W14" s="114">
        <f t="shared" si="2"/>
        <v>0</v>
      </c>
      <c r="X14" s="35" t="s">
        <v>8</v>
      </c>
      <c r="Y14" s="115"/>
      <c r="Z14" s="115"/>
      <c r="AA14" s="115"/>
      <c r="AB14" s="115"/>
      <c r="AC14" s="115"/>
      <c r="AD14" s="115"/>
      <c r="AE14" s="115"/>
      <c r="AF14" s="115"/>
      <c r="AG14" s="115"/>
      <c r="AH14" s="51"/>
    </row>
    <row r="15" spans="2:34" x14ac:dyDescent="0.25">
      <c r="C15" s="91"/>
      <c r="D15" s="91" t="s">
        <v>1</v>
      </c>
      <c r="E15" s="113">
        <v>0</v>
      </c>
      <c r="F15" s="35" t="s">
        <v>8</v>
      </c>
      <c r="G15" s="35"/>
      <c r="H15" s="114">
        <f t="shared" si="2"/>
        <v>0</v>
      </c>
      <c r="I15" s="114">
        <f t="shared" si="2"/>
        <v>0</v>
      </c>
      <c r="J15" s="114">
        <f t="shared" si="2"/>
        <v>0</v>
      </c>
      <c r="K15" s="114">
        <f t="shared" si="2"/>
        <v>0</v>
      </c>
      <c r="L15" s="114">
        <f t="shared" si="2"/>
        <v>0</v>
      </c>
      <c r="M15" s="114">
        <f t="shared" si="2"/>
        <v>0</v>
      </c>
      <c r="N15" s="114">
        <f t="shared" si="2"/>
        <v>0</v>
      </c>
      <c r="O15" s="114">
        <f t="shared" si="2"/>
        <v>0</v>
      </c>
      <c r="P15" s="114">
        <f t="shared" si="2"/>
        <v>0</v>
      </c>
      <c r="Q15" s="114">
        <f t="shared" si="2"/>
        <v>0</v>
      </c>
      <c r="R15" s="114">
        <f t="shared" si="2"/>
        <v>0</v>
      </c>
      <c r="S15" s="114">
        <f t="shared" si="2"/>
        <v>0</v>
      </c>
      <c r="T15" s="114">
        <f t="shared" si="2"/>
        <v>0</v>
      </c>
      <c r="U15" s="114">
        <f t="shared" si="2"/>
        <v>0</v>
      </c>
      <c r="V15" s="114">
        <f t="shared" si="2"/>
        <v>0</v>
      </c>
      <c r="W15" s="114">
        <f t="shared" si="2"/>
        <v>0</v>
      </c>
      <c r="X15" s="35" t="s">
        <v>8</v>
      </c>
      <c r="Y15" s="115"/>
      <c r="Z15" s="115"/>
      <c r="AA15" s="115"/>
      <c r="AB15" s="115"/>
      <c r="AC15" s="115"/>
      <c r="AD15" s="115"/>
      <c r="AE15" s="115"/>
      <c r="AF15" s="115"/>
      <c r="AG15" s="115"/>
      <c r="AH15" s="51"/>
    </row>
    <row r="16" spans="2:34" x14ac:dyDescent="0.25">
      <c r="C16" s="91"/>
      <c r="D16" s="91" t="s">
        <v>2</v>
      </c>
      <c r="E16" s="113">
        <v>0</v>
      </c>
      <c r="F16" s="35" t="s">
        <v>8</v>
      </c>
      <c r="G16" s="35"/>
      <c r="H16" s="114">
        <f t="shared" si="2"/>
        <v>0</v>
      </c>
      <c r="I16" s="114">
        <f t="shared" si="2"/>
        <v>0</v>
      </c>
      <c r="J16" s="114">
        <f t="shared" si="2"/>
        <v>0</v>
      </c>
      <c r="K16" s="114">
        <f t="shared" si="2"/>
        <v>0</v>
      </c>
      <c r="L16" s="114">
        <f t="shared" si="2"/>
        <v>0</v>
      </c>
      <c r="M16" s="114">
        <f t="shared" si="2"/>
        <v>0</v>
      </c>
      <c r="N16" s="114">
        <f t="shared" si="2"/>
        <v>0</v>
      </c>
      <c r="O16" s="114">
        <f t="shared" si="2"/>
        <v>0</v>
      </c>
      <c r="P16" s="114">
        <f t="shared" si="2"/>
        <v>0</v>
      </c>
      <c r="Q16" s="114">
        <f t="shared" si="2"/>
        <v>0</v>
      </c>
      <c r="R16" s="114">
        <f t="shared" si="2"/>
        <v>0</v>
      </c>
      <c r="S16" s="114">
        <f t="shared" si="2"/>
        <v>0</v>
      </c>
      <c r="T16" s="114">
        <f t="shared" si="2"/>
        <v>0</v>
      </c>
      <c r="U16" s="114">
        <f t="shared" si="2"/>
        <v>0</v>
      </c>
      <c r="V16" s="114">
        <f t="shared" si="2"/>
        <v>0</v>
      </c>
      <c r="W16" s="114">
        <f t="shared" si="2"/>
        <v>0</v>
      </c>
      <c r="X16" s="35" t="s">
        <v>8</v>
      </c>
      <c r="Y16" s="115"/>
      <c r="Z16" s="115"/>
      <c r="AA16" s="115"/>
      <c r="AB16" s="115"/>
      <c r="AC16" s="115"/>
      <c r="AD16" s="115"/>
      <c r="AE16" s="115"/>
      <c r="AF16" s="115"/>
      <c r="AG16" s="115"/>
      <c r="AH16" s="51"/>
    </row>
    <row r="17" spans="2:34" x14ac:dyDescent="0.25">
      <c r="C17" s="91" t="s">
        <v>36</v>
      </c>
      <c r="D17" s="91" t="s">
        <v>129</v>
      </c>
      <c r="E17" s="113">
        <v>0</v>
      </c>
      <c r="F17" s="35" t="s">
        <v>8</v>
      </c>
      <c r="G17" s="35"/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35" t="s">
        <v>8</v>
      </c>
      <c r="Y17" s="115"/>
      <c r="Z17" s="115"/>
      <c r="AA17" s="115"/>
      <c r="AB17" s="115"/>
      <c r="AC17" s="115"/>
      <c r="AD17" s="115"/>
      <c r="AE17" s="115"/>
      <c r="AF17" s="115"/>
      <c r="AG17" s="115"/>
      <c r="AH17" s="51"/>
    </row>
    <row r="18" spans="2:34" x14ac:dyDescent="0.25">
      <c r="C18" s="91"/>
      <c r="D18" s="91" t="s">
        <v>130</v>
      </c>
      <c r="E18" s="113">
        <v>0</v>
      </c>
      <c r="F18" s="35" t="s">
        <v>8</v>
      </c>
      <c r="G18" s="35"/>
      <c r="H18" s="114">
        <f t="shared" si="2"/>
        <v>0</v>
      </c>
      <c r="I18" s="114">
        <f t="shared" si="2"/>
        <v>0</v>
      </c>
      <c r="J18" s="114">
        <f t="shared" si="2"/>
        <v>0</v>
      </c>
      <c r="K18" s="114">
        <f t="shared" si="2"/>
        <v>0</v>
      </c>
      <c r="L18" s="114">
        <f t="shared" si="2"/>
        <v>0</v>
      </c>
      <c r="M18" s="114">
        <f t="shared" si="2"/>
        <v>0</v>
      </c>
      <c r="N18" s="114">
        <f t="shared" si="2"/>
        <v>0</v>
      </c>
      <c r="O18" s="114">
        <f t="shared" si="2"/>
        <v>0</v>
      </c>
      <c r="P18" s="114">
        <f t="shared" si="2"/>
        <v>0</v>
      </c>
      <c r="Q18" s="114">
        <f t="shared" si="2"/>
        <v>0</v>
      </c>
      <c r="R18" s="114">
        <f t="shared" si="2"/>
        <v>0</v>
      </c>
      <c r="S18" s="114">
        <f t="shared" si="2"/>
        <v>0</v>
      </c>
      <c r="T18" s="114">
        <f t="shared" si="2"/>
        <v>0</v>
      </c>
      <c r="U18" s="114">
        <f t="shared" si="2"/>
        <v>0</v>
      </c>
      <c r="V18" s="114">
        <f t="shared" si="2"/>
        <v>0</v>
      </c>
      <c r="W18" s="114">
        <f t="shared" si="2"/>
        <v>0</v>
      </c>
      <c r="X18" s="35" t="s">
        <v>8</v>
      </c>
      <c r="Y18" s="115"/>
      <c r="Z18" s="115"/>
      <c r="AA18" s="115"/>
      <c r="AB18" s="115"/>
      <c r="AC18" s="115"/>
      <c r="AD18" s="115"/>
      <c r="AE18" s="115"/>
      <c r="AF18" s="115"/>
      <c r="AG18" s="115"/>
      <c r="AH18" s="51"/>
    </row>
    <row r="19" spans="2:34" x14ac:dyDescent="0.25">
      <c r="C19" s="121"/>
      <c r="D19" s="91" t="s">
        <v>1</v>
      </c>
      <c r="E19" s="113">
        <v>0</v>
      </c>
      <c r="F19" s="35" t="s">
        <v>8</v>
      </c>
      <c r="G19" s="35"/>
      <c r="H19" s="114">
        <f t="shared" si="2"/>
        <v>0</v>
      </c>
      <c r="I19" s="114">
        <f t="shared" si="2"/>
        <v>0</v>
      </c>
      <c r="J19" s="114">
        <f t="shared" si="2"/>
        <v>0</v>
      </c>
      <c r="K19" s="114">
        <f t="shared" si="2"/>
        <v>0</v>
      </c>
      <c r="L19" s="114">
        <f t="shared" si="2"/>
        <v>0</v>
      </c>
      <c r="M19" s="114">
        <f t="shared" si="2"/>
        <v>0</v>
      </c>
      <c r="N19" s="114">
        <f t="shared" si="2"/>
        <v>0</v>
      </c>
      <c r="O19" s="114">
        <f t="shared" si="2"/>
        <v>0</v>
      </c>
      <c r="P19" s="114">
        <f t="shared" si="2"/>
        <v>0</v>
      </c>
      <c r="Q19" s="114">
        <f t="shared" si="2"/>
        <v>0</v>
      </c>
      <c r="R19" s="114">
        <f t="shared" si="2"/>
        <v>0</v>
      </c>
      <c r="S19" s="114">
        <f t="shared" si="2"/>
        <v>0</v>
      </c>
      <c r="T19" s="114">
        <f t="shared" si="2"/>
        <v>0</v>
      </c>
      <c r="U19" s="114">
        <f t="shared" si="2"/>
        <v>0</v>
      </c>
      <c r="V19" s="114">
        <f t="shared" si="2"/>
        <v>0</v>
      </c>
      <c r="W19" s="114">
        <f t="shared" si="2"/>
        <v>0</v>
      </c>
      <c r="X19" s="35" t="s">
        <v>8</v>
      </c>
      <c r="Y19" s="115"/>
      <c r="Z19" s="115"/>
      <c r="AA19" s="115"/>
      <c r="AB19" s="115"/>
      <c r="AC19" s="115"/>
      <c r="AD19" s="115"/>
      <c r="AE19" s="115"/>
      <c r="AF19" s="115"/>
      <c r="AG19" s="115"/>
      <c r="AH19" s="51"/>
    </row>
    <row r="20" spans="2:34" x14ac:dyDescent="0.25">
      <c r="C20" s="121"/>
      <c r="D20" s="91" t="s">
        <v>2</v>
      </c>
      <c r="E20" s="113">
        <v>0</v>
      </c>
      <c r="F20" s="35" t="s">
        <v>8</v>
      </c>
      <c r="G20" s="35"/>
      <c r="H20" s="114">
        <f t="shared" si="2"/>
        <v>0</v>
      </c>
      <c r="I20" s="114">
        <f t="shared" si="2"/>
        <v>0</v>
      </c>
      <c r="J20" s="114">
        <f t="shared" si="2"/>
        <v>0</v>
      </c>
      <c r="K20" s="114">
        <f t="shared" si="2"/>
        <v>0</v>
      </c>
      <c r="L20" s="114">
        <f t="shared" si="2"/>
        <v>0</v>
      </c>
      <c r="M20" s="114">
        <f t="shared" si="2"/>
        <v>0</v>
      </c>
      <c r="N20" s="114">
        <f t="shared" si="2"/>
        <v>0</v>
      </c>
      <c r="O20" s="114">
        <f t="shared" si="2"/>
        <v>0</v>
      </c>
      <c r="P20" s="114">
        <f t="shared" si="2"/>
        <v>0</v>
      </c>
      <c r="Q20" s="114">
        <f t="shared" si="2"/>
        <v>0</v>
      </c>
      <c r="R20" s="114">
        <f t="shared" si="2"/>
        <v>0</v>
      </c>
      <c r="S20" s="114">
        <f t="shared" si="2"/>
        <v>0</v>
      </c>
      <c r="T20" s="114">
        <f t="shared" si="2"/>
        <v>0</v>
      </c>
      <c r="U20" s="114">
        <f t="shared" si="2"/>
        <v>0</v>
      </c>
      <c r="V20" s="114">
        <f t="shared" si="2"/>
        <v>0</v>
      </c>
      <c r="W20" s="114">
        <f t="shared" si="2"/>
        <v>0</v>
      </c>
      <c r="X20" s="35" t="s">
        <v>8</v>
      </c>
      <c r="Y20" s="115"/>
      <c r="Z20" s="115"/>
      <c r="AA20" s="115"/>
      <c r="AB20" s="115"/>
      <c r="AC20" s="115"/>
      <c r="AD20" s="115"/>
      <c r="AE20" s="115"/>
      <c r="AF20" s="115"/>
      <c r="AG20" s="115"/>
      <c r="AH20" s="51"/>
    </row>
    <row r="21" spans="2:34" s="49" customFormat="1" x14ac:dyDescent="0.25">
      <c r="D21" s="35"/>
      <c r="E21" s="35"/>
      <c r="F21" s="35"/>
      <c r="G21" s="3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51"/>
    </row>
    <row r="22" spans="2:34" s="49" customFormat="1" x14ac:dyDescent="0.25">
      <c r="D22" s="35"/>
      <c r="E22" s="35"/>
      <c r="F22" s="35"/>
      <c r="G22" s="3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51"/>
    </row>
    <row r="23" spans="2:34" s="6" customFormat="1" ht="14.25" x14ac:dyDescent="0.2">
      <c r="B23" s="19">
        <v>2</v>
      </c>
      <c r="C23" s="19" t="s">
        <v>4</v>
      </c>
      <c r="D23" s="19"/>
      <c r="E23" s="19"/>
      <c r="F23" s="19"/>
      <c r="G23" s="19"/>
      <c r="H23" s="19"/>
      <c r="I23" s="20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20"/>
      <c r="Y23" s="35"/>
      <c r="Z23" s="35"/>
      <c r="AA23" s="35"/>
      <c r="AB23" s="35"/>
      <c r="AC23" s="35"/>
      <c r="AD23" s="35"/>
      <c r="AE23" s="35"/>
      <c r="AF23" s="35"/>
      <c r="AG23" s="35"/>
    </row>
    <row r="24" spans="2:34" s="49" customFormat="1" x14ac:dyDescent="0.25">
      <c r="D24" s="35"/>
      <c r="E24" s="35"/>
      <c r="F24" s="35"/>
      <c r="G24" s="3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51"/>
    </row>
    <row r="25" spans="2:34" x14ac:dyDescent="0.25">
      <c r="D25" s="6"/>
      <c r="E25" s="6" t="s">
        <v>65</v>
      </c>
      <c r="F25" s="6"/>
      <c r="G25" s="6"/>
      <c r="H25" s="6" t="s">
        <v>170</v>
      </c>
      <c r="I25" s="6"/>
      <c r="J25" s="6"/>
      <c r="K25" s="6"/>
      <c r="X25" s="49"/>
      <c r="Y25" s="49"/>
      <c r="Z25" s="49"/>
      <c r="AA25" s="49"/>
      <c r="AB25" s="49"/>
      <c r="AC25" s="49"/>
      <c r="AD25" s="49"/>
      <c r="AE25" s="49"/>
      <c r="AF25" s="49"/>
      <c r="AG25" s="49"/>
    </row>
    <row r="26" spans="2:34" x14ac:dyDescent="0.25">
      <c r="C26" s="6"/>
      <c r="E26" s="111">
        <v>2020</v>
      </c>
      <c r="F26" s="50"/>
      <c r="G26" s="50"/>
      <c r="H26" s="112">
        <v>2020</v>
      </c>
      <c r="I26" s="112">
        <f>H26+1</f>
        <v>2021</v>
      </c>
      <c r="J26" s="112">
        <f t="shared" ref="J26" si="3">I26+1</f>
        <v>2022</v>
      </c>
      <c r="K26" s="112">
        <f t="shared" ref="K26" si="4">J26+1</f>
        <v>2023</v>
      </c>
      <c r="L26" s="112">
        <f t="shared" ref="L26" si="5">K26+1</f>
        <v>2024</v>
      </c>
      <c r="M26" s="112">
        <f t="shared" ref="M26" si="6">L26+1</f>
        <v>2025</v>
      </c>
      <c r="N26" s="112">
        <f t="shared" ref="N26" si="7">M26+1</f>
        <v>2026</v>
      </c>
      <c r="O26" s="112">
        <f t="shared" ref="O26" si="8">N26+1</f>
        <v>2027</v>
      </c>
      <c r="P26" s="112">
        <f t="shared" ref="P26" si="9">O26+1</f>
        <v>2028</v>
      </c>
      <c r="Q26" s="112">
        <f t="shared" ref="Q26" si="10">P26+1</f>
        <v>2029</v>
      </c>
      <c r="R26" s="112">
        <f t="shared" ref="R26" si="11">Q26+1</f>
        <v>2030</v>
      </c>
      <c r="S26" s="112">
        <f t="shared" ref="S26" si="12">R26+1</f>
        <v>2031</v>
      </c>
      <c r="T26" s="112">
        <f t="shared" ref="T26" si="13">S26+1</f>
        <v>2032</v>
      </c>
      <c r="U26" s="112">
        <f t="shared" ref="U26" si="14">T26+1</f>
        <v>2033</v>
      </c>
      <c r="V26" s="112">
        <f>U26+1</f>
        <v>2034</v>
      </c>
      <c r="W26" s="112">
        <f t="shared" ref="W26" si="15">V26+1</f>
        <v>2035</v>
      </c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4" x14ac:dyDescent="0.25">
      <c r="C27" s="91" t="s">
        <v>22</v>
      </c>
      <c r="D27" s="91" t="s">
        <v>129</v>
      </c>
      <c r="E27" s="113">
        <v>0</v>
      </c>
      <c r="F27" s="35" t="s">
        <v>8</v>
      </c>
      <c r="G27" s="35"/>
      <c r="H27" s="114">
        <f>$E27</f>
        <v>0</v>
      </c>
      <c r="I27" s="114">
        <f t="shared" ref="I27:W27" si="16">$E27</f>
        <v>0</v>
      </c>
      <c r="J27" s="114">
        <f t="shared" si="16"/>
        <v>0</v>
      </c>
      <c r="K27" s="114">
        <f t="shared" si="16"/>
        <v>0</v>
      </c>
      <c r="L27" s="114">
        <f t="shared" si="16"/>
        <v>0</v>
      </c>
      <c r="M27" s="114">
        <f t="shared" si="16"/>
        <v>0</v>
      </c>
      <c r="N27" s="114">
        <f t="shared" si="16"/>
        <v>0</v>
      </c>
      <c r="O27" s="114">
        <f t="shared" si="16"/>
        <v>0</v>
      </c>
      <c r="P27" s="114">
        <f t="shared" si="16"/>
        <v>0</v>
      </c>
      <c r="Q27" s="114">
        <f t="shared" si="16"/>
        <v>0</v>
      </c>
      <c r="R27" s="114">
        <f t="shared" si="16"/>
        <v>0</v>
      </c>
      <c r="S27" s="114">
        <f t="shared" si="16"/>
        <v>0</v>
      </c>
      <c r="T27" s="114">
        <f t="shared" si="16"/>
        <v>0</v>
      </c>
      <c r="U27" s="114">
        <f t="shared" si="16"/>
        <v>0</v>
      </c>
      <c r="V27" s="114">
        <f t="shared" si="16"/>
        <v>0</v>
      </c>
      <c r="W27" s="114">
        <f t="shared" si="16"/>
        <v>0</v>
      </c>
      <c r="X27" s="35" t="s">
        <v>8</v>
      </c>
      <c r="Y27" s="115"/>
      <c r="Z27" s="115"/>
      <c r="AA27" s="115"/>
      <c r="AB27" s="115"/>
      <c r="AC27" s="115"/>
      <c r="AD27" s="115"/>
      <c r="AE27" s="115"/>
      <c r="AF27" s="115"/>
      <c r="AG27" s="115"/>
    </row>
    <row r="28" spans="2:34" x14ac:dyDescent="0.25">
      <c r="C28" s="91"/>
      <c r="D28" s="91" t="s">
        <v>130</v>
      </c>
      <c r="E28" s="113">
        <v>0</v>
      </c>
      <c r="F28" s="35" t="s">
        <v>8</v>
      </c>
      <c r="G28" s="35"/>
      <c r="H28" s="114">
        <f t="shared" ref="H28:W38" si="17">$E28</f>
        <v>0</v>
      </c>
      <c r="I28" s="114">
        <f t="shared" si="17"/>
        <v>0</v>
      </c>
      <c r="J28" s="114">
        <f t="shared" si="17"/>
        <v>0</v>
      </c>
      <c r="K28" s="114">
        <f t="shared" si="17"/>
        <v>0</v>
      </c>
      <c r="L28" s="114">
        <f t="shared" si="17"/>
        <v>0</v>
      </c>
      <c r="M28" s="114">
        <f t="shared" si="17"/>
        <v>0</v>
      </c>
      <c r="N28" s="114">
        <f t="shared" si="17"/>
        <v>0</v>
      </c>
      <c r="O28" s="114">
        <f t="shared" si="17"/>
        <v>0</v>
      </c>
      <c r="P28" s="114">
        <f t="shared" si="17"/>
        <v>0</v>
      </c>
      <c r="Q28" s="114">
        <f t="shared" si="17"/>
        <v>0</v>
      </c>
      <c r="R28" s="114">
        <f t="shared" si="17"/>
        <v>0</v>
      </c>
      <c r="S28" s="114">
        <f t="shared" si="17"/>
        <v>0</v>
      </c>
      <c r="T28" s="114">
        <f t="shared" si="17"/>
        <v>0</v>
      </c>
      <c r="U28" s="114">
        <f t="shared" si="17"/>
        <v>0</v>
      </c>
      <c r="V28" s="114">
        <f t="shared" si="17"/>
        <v>0</v>
      </c>
      <c r="W28" s="114">
        <f t="shared" si="17"/>
        <v>0</v>
      </c>
      <c r="X28" s="35" t="s">
        <v>8</v>
      </c>
      <c r="Y28" s="115"/>
      <c r="Z28" s="115"/>
      <c r="AA28" s="115"/>
      <c r="AB28" s="115"/>
      <c r="AC28" s="115"/>
      <c r="AD28" s="115"/>
      <c r="AE28" s="115"/>
      <c r="AF28" s="115"/>
      <c r="AG28" s="115"/>
    </row>
    <row r="29" spans="2:34" x14ac:dyDescent="0.25">
      <c r="C29" s="91"/>
      <c r="D29" s="91" t="s">
        <v>1</v>
      </c>
      <c r="E29" s="113">
        <v>0</v>
      </c>
      <c r="F29" s="35" t="s">
        <v>8</v>
      </c>
      <c r="G29" s="35"/>
      <c r="H29" s="114">
        <f t="shared" si="17"/>
        <v>0</v>
      </c>
      <c r="I29" s="114">
        <f t="shared" si="17"/>
        <v>0</v>
      </c>
      <c r="J29" s="114">
        <f t="shared" si="17"/>
        <v>0</v>
      </c>
      <c r="K29" s="114">
        <f t="shared" si="17"/>
        <v>0</v>
      </c>
      <c r="L29" s="114">
        <f t="shared" si="17"/>
        <v>0</v>
      </c>
      <c r="M29" s="114">
        <f t="shared" si="17"/>
        <v>0</v>
      </c>
      <c r="N29" s="114">
        <f t="shared" si="17"/>
        <v>0</v>
      </c>
      <c r="O29" s="114">
        <f t="shared" si="17"/>
        <v>0</v>
      </c>
      <c r="P29" s="114">
        <f t="shared" si="17"/>
        <v>0</v>
      </c>
      <c r="Q29" s="114">
        <f t="shared" si="17"/>
        <v>0</v>
      </c>
      <c r="R29" s="114">
        <f t="shared" si="17"/>
        <v>0</v>
      </c>
      <c r="S29" s="114">
        <f t="shared" si="17"/>
        <v>0</v>
      </c>
      <c r="T29" s="114">
        <f t="shared" si="17"/>
        <v>0</v>
      </c>
      <c r="U29" s="114">
        <f t="shared" si="17"/>
        <v>0</v>
      </c>
      <c r="V29" s="114">
        <f t="shared" si="17"/>
        <v>0</v>
      </c>
      <c r="W29" s="114">
        <f t="shared" si="17"/>
        <v>0</v>
      </c>
      <c r="X29" s="35" t="s">
        <v>8</v>
      </c>
      <c r="Y29" s="115"/>
      <c r="Z29" s="115"/>
      <c r="AA29" s="115"/>
      <c r="AB29" s="115"/>
      <c r="AC29" s="115"/>
      <c r="AD29" s="115"/>
      <c r="AE29" s="115"/>
      <c r="AF29" s="115"/>
      <c r="AG29" s="115"/>
    </row>
    <row r="30" spans="2:34" x14ac:dyDescent="0.25">
      <c r="C30" s="91"/>
      <c r="D30" s="91" t="s">
        <v>2</v>
      </c>
      <c r="E30" s="113">
        <v>0</v>
      </c>
      <c r="F30" s="35" t="s">
        <v>8</v>
      </c>
      <c r="G30" s="35"/>
      <c r="H30" s="114">
        <f t="shared" si="17"/>
        <v>0</v>
      </c>
      <c r="I30" s="114">
        <f t="shared" si="17"/>
        <v>0</v>
      </c>
      <c r="J30" s="114">
        <f t="shared" si="17"/>
        <v>0</v>
      </c>
      <c r="K30" s="114">
        <f t="shared" si="17"/>
        <v>0</v>
      </c>
      <c r="L30" s="114">
        <f t="shared" si="17"/>
        <v>0</v>
      </c>
      <c r="M30" s="114">
        <f t="shared" si="17"/>
        <v>0</v>
      </c>
      <c r="N30" s="114">
        <f t="shared" si="17"/>
        <v>0</v>
      </c>
      <c r="O30" s="114">
        <f t="shared" si="17"/>
        <v>0</v>
      </c>
      <c r="P30" s="114">
        <f t="shared" si="17"/>
        <v>0</v>
      </c>
      <c r="Q30" s="114">
        <f t="shared" si="17"/>
        <v>0</v>
      </c>
      <c r="R30" s="114">
        <f t="shared" si="17"/>
        <v>0</v>
      </c>
      <c r="S30" s="114">
        <f t="shared" si="17"/>
        <v>0</v>
      </c>
      <c r="T30" s="114">
        <f t="shared" si="17"/>
        <v>0</v>
      </c>
      <c r="U30" s="114">
        <f t="shared" si="17"/>
        <v>0</v>
      </c>
      <c r="V30" s="114">
        <f t="shared" si="17"/>
        <v>0</v>
      </c>
      <c r="W30" s="114">
        <f t="shared" si="17"/>
        <v>0</v>
      </c>
      <c r="X30" s="35" t="s">
        <v>8</v>
      </c>
      <c r="Y30" s="115"/>
      <c r="Z30" s="115"/>
      <c r="AA30" s="115"/>
      <c r="AB30" s="115"/>
      <c r="AC30" s="115"/>
      <c r="AD30" s="115"/>
      <c r="AE30" s="115"/>
      <c r="AF30" s="115"/>
      <c r="AG30" s="115"/>
    </row>
    <row r="31" spans="2:34" x14ac:dyDescent="0.25">
      <c r="C31" s="91" t="s">
        <v>35</v>
      </c>
      <c r="D31" s="91" t="s">
        <v>129</v>
      </c>
      <c r="E31" s="113">
        <v>0</v>
      </c>
      <c r="F31" s="35" t="s">
        <v>8</v>
      </c>
      <c r="G31" s="35"/>
      <c r="H31" s="114">
        <f t="shared" si="17"/>
        <v>0</v>
      </c>
      <c r="I31" s="114">
        <f t="shared" si="17"/>
        <v>0</v>
      </c>
      <c r="J31" s="114">
        <f t="shared" si="17"/>
        <v>0</v>
      </c>
      <c r="K31" s="114">
        <f t="shared" si="17"/>
        <v>0</v>
      </c>
      <c r="L31" s="114">
        <f t="shared" si="17"/>
        <v>0</v>
      </c>
      <c r="M31" s="114">
        <f t="shared" si="17"/>
        <v>0</v>
      </c>
      <c r="N31" s="114">
        <f t="shared" si="17"/>
        <v>0</v>
      </c>
      <c r="O31" s="114">
        <f t="shared" si="17"/>
        <v>0</v>
      </c>
      <c r="P31" s="114">
        <f t="shared" si="17"/>
        <v>0</v>
      </c>
      <c r="Q31" s="114">
        <f t="shared" si="17"/>
        <v>0</v>
      </c>
      <c r="R31" s="114">
        <f t="shared" si="17"/>
        <v>0</v>
      </c>
      <c r="S31" s="114">
        <f t="shared" si="17"/>
        <v>0</v>
      </c>
      <c r="T31" s="114">
        <f t="shared" si="17"/>
        <v>0</v>
      </c>
      <c r="U31" s="114">
        <f t="shared" si="17"/>
        <v>0</v>
      </c>
      <c r="V31" s="114">
        <f t="shared" si="17"/>
        <v>0</v>
      </c>
      <c r="W31" s="114">
        <f t="shared" si="17"/>
        <v>0</v>
      </c>
      <c r="X31" s="35" t="s">
        <v>8</v>
      </c>
      <c r="Y31" s="115"/>
      <c r="Z31" s="115"/>
      <c r="AA31" s="115"/>
      <c r="AB31" s="115"/>
      <c r="AC31" s="115"/>
      <c r="AD31" s="115"/>
      <c r="AE31" s="115"/>
      <c r="AF31" s="115"/>
      <c r="AG31" s="115"/>
    </row>
    <row r="32" spans="2:34" x14ac:dyDescent="0.25">
      <c r="C32" s="91"/>
      <c r="D32" s="91" t="s">
        <v>130</v>
      </c>
      <c r="E32" s="113">
        <v>0</v>
      </c>
      <c r="F32" s="35" t="s">
        <v>8</v>
      </c>
      <c r="G32" s="35"/>
      <c r="H32" s="114">
        <f t="shared" si="17"/>
        <v>0</v>
      </c>
      <c r="I32" s="114">
        <f t="shared" si="17"/>
        <v>0</v>
      </c>
      <c r="J32" s="114">
        <f t="shared" si="17"/>
        <v>0</v>
      </c>
      <c r="K32" s="114">
        <f t="shared" si="17"/>
        <v>0</v>
      </c>
      <c r="L32" s="114">
        <f t="shared" si="17"/>
        <v>0</v>
      </c>
      <c r="M32" s="114">
        <f t="shared" si="17"/>
        <v>0</v>
      </c>
      <c r="N32" s="114">
        <f t="shared" si="17"/>
        <v>0</v>
      </c>
      <c r="O32" s="114">
        <f t="shared" si="17"/>
        <v>0</v>
      </c>
      <c r="P32" s="114">
        <f t="shared" si="17"/>
        <v>0</v>
      </c>
      <c r="Q32" s="114">
        <f t="shared" si="17"/>
        <v>0</v>
      </c>
      <c r="R32" s="114">
        <f t="shared" si="17"/>
        <v>0</v>
      </c>
      <c r="S32" s="114">
        <f t="shared" si="17"/>
        <v>0</v>
      </c>
      <c r="T32" s="114">
        <f t="shared" si="17"/>
        <v>0</v>
      </c>
      <c r="U32" s="114">
        <f t="shared" si="17"/>
        <v>0</v>
      </c>
      <c r="V32" s="114">
        <f t="shared" si="17"/>
        <v>0</v>
      </c>
      <c r="W32" s="114">
        <f t="shared" si="17"/>
        <v>0</v>
      </c>
      <c r="X32" s="35" t="s">
        <v>8</v>
      </c>
      <c r="Y32" s="115"/>
      <c r="Z32" s="115"/>
      <c r="AA32" s="115"/>
      <c r="AB32" s="115"/>
      <c r="AC32" s="115"/>
      <c r="AD32" s="115"/>
      <c r="AE32" s="115"/>
      <c r="AF32" s="115"/>
      <c r="AG32" s="115"/>
    </row>
    <row r="33" spans="2:33" x14ac:dyDescent="0.25">
      <c r="C33" s="91"/>
      <c r="D33" s="91" t="s">
        <v>1</v>
      </c>
      <c r="E33" s="113">
        <v>0</v>
      </c>
      <c r="F33" s="35" t="s">
        <v>8</v>
      </c>
      <c r="G33" s="35"/>
      <c r="H33" s="114">
        <f t="shared" si="17"/>
        <v>0</v>
      </c>
      <c r="I33" s="114">
        <f t="shared" si="17"/>
        <v>0</v>
      </c>
      <c r="J33" s="114">
        <f t="shared" si="17"/>
        <v>0</v>
      </c>
      <c r="K33" s="114">
        <f t="shared" si="17"/>
        <v>0</v>
      </c>
      <c r="L33" s="114">
        <f t="shared" si="17"/>
        <v>0</v>
      </c>
      <c r="M33" s="114">
        <f t="shared" si="17"/>
        <v>0</v>
      </c>
      <c r="N33" s="114">
        <f t="shared" si="17"/>
        <v>0</v>
      </c>
      <c r="O33" s="114">
        <f t="shared" si="17"/>
        <v>0</v>
      </c>
      <c r="P33" s="114">
        <f t="shared" si="17"/>
        <v>0</v>
      </c>
      <c r="Q33" s="114">
        <f t="shared" si="17"/>
        <v>0</v>
      </c>
      <c r="R33" s="114">
        <f t="shared" si="17"/>
        <v>0</v>
      </c>
      <c r="S33" s="114">
        <f t="shared" si="17"/>
        <v>0</v>
      </c>
      <c r="T33" s="114">
        <f t="shared" si="17"/>
        <v>0</v>
      </c>
      <c r="U33" s="114">
        <f t="shared" si="17"/>
        <v>0</v>
      </c>
      <c r="V33" s="114">
        <f t="shared" si="17"/>
        <v>0</v>
      </c>
      <c r="W33" s="114">
        <f t="shared" si="17"/>
        <v>0</v>
      </c>
      <c r="X33" s="35" t="s">
        <v>8</v>
      </c>
      <c r="Y33" s="115"/>
      <c r="Z33" s="115"/>
      <c r="AA33" s="115"/>
      <c r="AB33" s="115"/>
      <c r="AC33" s="115"/>
      <c r="AD33" s="115"/>
      <c r="AE33" s="115"/>
      <c r="AF33" s="115"/>
      <c r="AG33" s="115"/>
    </row>
    <row r="34" spans="2:33" x14ac:dyDescent="0.25">
      <c r="C34" s="91"/>
      <c r="D34" s="91" t="s">
        <v>2</v>
      </c>
      <c r="E34" s="113">
        <v>0</v>
      </c>
      <c r="F34" s="35" t="s">
        <v>8</v>
      </c>
      <c r="G34" s="35"/>
      <c r="H34" s="114">
        <f t="shared" si="17"/>
        <v>0</v>
      </c>
      <c r="I34" s="114">
        <f t="shared" si="17"/>
        <v>0</v>
      </c>
      <c r="J34" s="114">
        <f t="shared" si="17"/>
        <v>0</v>
      </c>
      <c r="K34" s="114">
        <f t="shared" si="17"/>
        <v>0</v>
      </c>
      <c r="L34" s="114">
        <f t="shared" si="17"/>
        <v>0</v>
      </c>
      <c r="M34" s="114">
        <f t="shared" si="17"/>
        <v>0</v>
      </c>
      <c r="N34" s="114">
        <f t="shared" si="17"/>
        <v>0</v>
      </c>
      <c r="O34" s="114">
        <f t="shared" si="17"/>
        <v>0</v>
      </c>
      <c r="P34" s="114">
        <f t="shared" si="17"/>
        <v>0</v>
      </c>
      <c r="Q34" s="114">
        <f t="shared" si="17"/>
        <v>0</v>
      </c>
      <c r="R34" s="114">
        <f t="shared" si="17"/>
        <v>0</v>
      </c>
      <c r="S34" s="114">
        <f t="shared" si="17"/>
        <v>0</v>
      </c>
      <c r="T34" s="114">
        <f t="shared" si="17"/>
        <v>0</v>
      </c>
      <c r="U34" s="114">
        <f t="shared" si="17"/>
        <v>0</v>
      </c>
      <c r="V34" s="114">
        <f t="shared" si="17"/>
        <v>0</v>
      </c>
      <c r="W34" s="114">
        <f t="shared" si="17"/>
        <v>0</v>
      </c>
      <c r="X34" s="35" t="s">
        <v>8</v>
      </c>
      <c r="Y34" s="115"/>
      <c r="Z34" s="115"/>
      <c r="AA34" s="115"/>
      <c r="AB34" s="115"/>
      <c r="AC34" s="115"/>
      <c r="AD34" s="115"/>
      <c r="AE34" s="115"/>
      <c r="AF34" s="115"/>
      <c r="AG34" s="115"/>
    </row>
    <row r="35" spans="2:33" x14ac:dyDescent="0.25">
      <c r="C35" s="91" t="s">
        <v>36</v>
      </c>
      <c r="D35" s="91" t="s">
        <v>129</v>
      </c>
      <c r="E35" s="113">
        <v>0</v>
      </c>
      <c r="F35" s="35" t="s">
        <v>8</v>
      </c>
      <c r="G35" s="35"/>
      <c r="H35" s="114">
        <f t="shared" si="17"/>
        <v>0</v>
      </c>
      <c r="I35" s="114">
        <f t="shared" si="17"/>
        <v>0</v>
      </c>
      <c r="J35" s="114">
        <f t="shared" si="17"/>
        <v>0</v>
      </c>
      <c r="K35" s="114">
        <f t="shared" si="17"/>
        <v>0</v>
      </c>
      <c r="L35" s="114">
        <f t="shared" si="17"/>
        <v>0</v>
      </c>
      <c r="M35" s="114">
        <f t="shared" si="17"/>
        <v>0</v>
      </c>
      <c r="N35" s="114">
        <f t="shared" si="17"/>
        <v>0</v>
      </c>
      <c r="O35" s="114">
        <f t="shared" si="17"/>
        <v>0</v>
      </c>
      <c r="P35" s="114">
        <f t="shared" si="17"/>
        <v>0</v>
      </c>
      <c r="Q35" s="114">
        <f t="shared" si="17"/>
        <v>0</v>
      </c>
      <c r="R35" s="114">
        <f t="shared" si="17"/>
        <v>0</v>
      </c>
      <c r="S35" s="114">
        <f t="shared" si="17"/>
        <v>0</v>
      </c>
      <c r="T35" s="114">
        <f t="shared" si="17"/>
        <v>0</v>
      </c>
      <c r="U35" s="114">
        <f t="shared" si="17"/>
        <v>0</v>
      </c>
      <c r="V35" s="114">
        <f t="shared" si="17"/>
        <v>0</v>
      </c>
      <c r="W35" s="114">
        <f t="shared" si="17"/>
        <v>0</v>
      </c>
      <c r="X35" s="35" t="s">
        <v>8</v>
      </c>
      <c r="Y35" s="115"/>
      <c r="Z35" s="115"/>
      <c r="AA35" s="115"/>
      <c r="AB35" s="115"/>
      <c r="AC35" s="115"/>
      <c r="AD35" s="115"/>
      <c r="AE35" s="115"/>
      <c r="AF35" s="115"/>
      <c r="AG35" s="115"/>
    </row>
    <row r="36" spans="2:33" x14ac:dyDescent="0.25">
      <c r="C36" s="91"/>
      <c r="D36" s="91" t="s">
        <v>130</v>
      </c>
      <c r="E36" s="113">
        <v>0</v>
      </c>
      <c r="F36" s="35" t="s">
        <v>8</v>
      </c>
      <c r="G36" s="35"/>
      <c r="H36" s="114">
        <f t="shared" si="17"/>
        <v>0</v>
      </c>
      <c r="I36" s="114">
        <f t="shared" si="17"/>
        <v>0</v>
      </c>
      <c r="J36" s="114">
        <f t="shared" si="17"/>
        <v>0</v>
      </c>
      <c r="K36" s="114">
        <f t="shared" si="17"/>
        <v>0</v>
      </c>
      <c r="L36" s="114">
        <f t="shared" si="17"/>
        <v>0</v>
      </c>
      <c r="M36" s="114">
        <f t="shared" si="17"/>
        <v>0</v>
      </c>
      <c r="N36" s="114">
        <f t="shared" si="17"/>
        <v>0</v>
      </c>
      <c r="O36" s="114">
        <f t="shared" si="17"/>
        <v>0</v>
      </c>
      <c r="P36" s="114">
        <f t="shared" si="17"/>
        <v>0</v>
      </c>
      <c r="Q36" s="114">
        <f t="shared" si="17"/>
        <v>0</v>
      </c>
      <c r="R36" s="114">
        <f t="shared" si="17"/>
        <v>0</v>
      </c>
      <c r="S36" s="114">
        <f t="shared" si="17"/>
        <v>0</v>
      </c>
      <c r="T36" s="114">
        <f t="shared" si="17"/>
        <v>0</v>
      </c>
      <c r="U36" s="114">
        <f t="shared" si="17"/>
        <v>0</v>
      </c>
      <c r="V36" s="114">
        <f t="shared" si="17"/>
        <v>0</v>
      </c>
      <c r="W36" s="114">
        <f t="shared" si="17"/>
        <v>0</v>
      </c>
      <c r="X36" s="35" t="s">
        <v>8</v>
      </c>
      <c r="Y36" s="115"/>
      <c r="Z36" s="115"/>
      <c r="AA36" s="115"/>
      <c r="AB36" s="115"/>
      <c r="AC36" s="115"/>
      <c r="AD36" s="115"/>
      <c r="AE36" s="115"/>
      <c r="AF36" s="115"/>
      <c r="AG36" s="115"/>
    </row>
    <row r="37" spans="2:33" x14ac:dyDescent="0.25">
      <c r="C37" s="121"/>
      <c r="D37" s="91" t="s">
        <v>1</v>
      </c>
      <c r="E37" s="113">
        <v>0</v>
      </c>
      <c r="F37" s="35" t="s">
        <v>8</v>
      </c>
      <c r="G37" s="35"/>
      <c r="H37" s="114">
        <f t="shared" si="17"/>
        <v>0</v>
      </c>
      <c r="I37" s="114">
        <f t="shared" si="17"/>
        <v>0</v>
      </c>
      <c r="J37" s="114">
        <f t="shared" si="17"/>
        <v>0</v>
      </c>
      <c r="K37" s="114">
        <f t="shared" si="17"/>
        <v>0</v>
      </c>
      <c r="L37" s="114">
        <f t="shared" si="17"/>
        <v>0</v>
      </c>
      <c r="M37" s="114">
        <f t="shared" si="17"/>
        <v>0</v>
      </c>
      <c r="N37" s="114">
        <f t="shared" si="17"/>
        <v>0</v>
      </c>
      <c r="O37" s="114">
        <f t="shared" si="17"/>
        <v>0</v>
      </c>
      <c r="P37" s="114">
        <f t="shared" si="17"/>
        <v>0</v>
      </c>
      <c r="Q37" s="114">
        <f t="shared" si="17"/>
        <v>0</v>
      </c>
      <c r="R37" s="114">
        <f t="shared" si="17"/>
        <v>0</v>
      </c>
      <c r="S37" s="114">
        <f t="shared" si="17"/>
        <v>0</v>
      </c>
      <c r="T37" s="114">
        <f t="shared" si="17"/>
        <v>0</v>
      </c>
      <c r="U37" s="114">
        <f t="shared" si="17"/>
        <v>0</v>
      </c>
      <c r="V37" s="114">
        <f t="shared" si="17"/>
        <v>0</v>
      </c>
      <c r="W37" s="114">
        <f t="shared" si="17"/>
        <v>0</v>
      </c>
      <c r="X37" s="35" t="s">
        <v>8</v>
      </c>
      <c r="Y37" s="115"/>
      <c r="Z37" s="115"/>
      <c r="AA37" s="115"/>
      <c r="AB37" s="115"/>
      <c r="AC37" s="115"/>
      <c r="AD37" s="115"/>
      <c r="AE37" s="115"/>
      <c r="AF37" s="115"/>
      <c r="AG37" s="115"/>
    </row>
    <row r="38" spans="2:33" x14ac:dyDescent="0.25">
      <c r="C38" s="121"/>
      <c r="D38" s="91" t="s">
        <v>2</v>
      </c>
      <c r="E38" s="113">
        <v>0</v>
      </c>
      <c r="F38" s="35" t="s">
        <v>8</v>
      </c>
      <c r="G38" s="35"/>
      <c r="H38" s="114">
        <f t="shared" si="17"/>
        <v>0</v>
      </c>
      <c r="I38" s="114">
        <f t="shared" si="17"/>
        <v>0</v>
      </c>
      <c r="J38" s="114">
        <f t="shared" si="17"/>
        <v>0</v>
      </c>
      <c r="K38" s="114">
        <f t="shared" si="17"/>
        <v>0</v>
      </c>
      <c r="L38" s="114">
        <f t="shared" si="17"/>
        <v>0</v>
      </c>
      <c r="M38" s="114">
        <f t="shared" si="17"/>
        <v>0</v>
      </c>
      <c r="N38" s="114">
        <f t="shared" si="17"/>
        <v>0</v>
      </c>
      <c r="O38" s="114">
        <f t="shared" si="17"/>
        <v>0</v>
      </c>
      <c r="P38" s="114">
        <f t="shared" si="17"/>
        <v>0</v>
      </c>
      <c r="Q38" s="114">
        <f t="shared" si="17"/>
        <v>0</v>
      </c>
      <c r="R38" s="114">
        <f t="shared" si="17"/>
        <v>0</v>
      </c>
      <c r="S38" s="114">
        <f t="shared" si="17"/>
        <v>0</v>
      </c>
      <c r="T38" s="114">
        <f t="shared" si="17"/>
        <v>0</v>
      </c>
      <c r="U38" s="114">
        <f t="shared" si="17"/>
        <v>0</v>
      </c>
      <c r="V38" s="114">
        <f t="shared" si="17"/>
        <v>0</v>
      </c>
      <c r="W38" s="114">
        <f t="shared" si="17"/>
        <v>0</v>
      </c>
      <c r="X38" s="35" t="s">
        <v>8</v>
      </c>
      <c r="Y38" s="115"/>
      <c r="Z38" s="115"/>
      <c r="AA38" s="115"/>
      <c r="AB38" s="115"/>
      <c r="AC38" s="115"/>
      <c r="AD38" s="115"/>
      <c r="AE38" s="115"/>
      <c r="AF38" s="115"/>
      <c r="AG38" s="115"/>
    </row>
    <row r="39" spans="2:33" x14ac:dyDescent="0.25">
      <c r="D39" s="6"/>
      <c r="E39" s="35"/>
      <c r="F39" s="35"/>
      <c r="G39" s="35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</row>
    <row r="40" spans="2:33" x14ac:dyDescent="0.25">
      <c r="D40" s="6"/>
      <c r="E40" s="35"/>
      <c r="F40" s="35"/>
      <c r="G40" s="35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</row>
    <row r="41" spans="2:33" s="6" customFormat="1" ht="14.25" x14ac:dyDescent="0.2">
      <c r="B41" s="19">
        <v>3</v>
      </c>
      <c r="C41" s="19" t="s">
        <v>5</v>
      </c>
      <c r="D41" s="19"/>
      <c r="E41" s="20"/>
      <c r="F41" s="19"/>
      <c r="G41" s="19"/>
      <c r="H41" s="19"/>
      <c r="I41" s="20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20"/>
      <c r="Y41" s="35"/>
      <c r="Z41" s="35"/>
      <c r="AA41" s="35"/>
      <c r="AB41" s="35"/>
      <c r="AC41" s="35"/>
      <c r="AD41" s="35"/>
      <c r="AE41" s="35"/>
      <c r="AF41" s="35"/>
      <c r="AG41" s="35"/>
    </row>
    <row r="42" spans="2:33" x14ac:dyDescent="0.25">
      <c r="D42" s="6"/>
      <c r="E42" s="35"/>
      <c r="F42" s="35"/>
      <c r="G42" s="35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</row>
    <row r="43" spans="2:33" x14ac:dyDescent="0.25">
      <c r="D43" s="6"/>
      <c r="E43" s="6" t="s">
        <v>65</v>
      </c>
      <c r="F43" s="6"/>
      <c r="G43" s="6"/>
      <c r="H43" s="6" t="s">
        <v>170</v>
      </c>
      <c r="I43" s="6"/>
      <c r="J43" s="6"/>
      <c r="K43" s="6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2:33" x14ac:dyDescent="0.25">
      <c r="C44" s="6"/>
      <c r="E44" s="111">
        <v>2020</v>
      </c>
      <c r="F44" s="50"/>
      <c r="G44" s="50"/>
      <c r="H44" s="112">
        <v>2020</v>
      </c>
      <c r="I44" s="112">
        <f>H44+1</f>
        <v>2021</v>
      </c>
      <c r="J44" s="112">
        <f t="shared" ref="J44" si="18">I44+1</f>
        <v>2022</v>
      </c>
      <c r="K44" s="112">
        <f t="shared" ref="K44" si="19">J44+1</f>
        <v>2023</v>
      </c>
      <c r="L44" s="112">
        <f t="shared" ref="L44" si="20">K44+1</f>
        <v>2024</v>
      </c>
      <c r="M44" s="112">
        <f t="shared" ref="M44" si="21">L44+1</f>
        <v>2025</v>
      </c>
      <c r="N44" s="112">
        <f t="shared" ref="N44" si="22">M44+1</f>
        <v>2026</v>
      </c>
      <c r="O44" s="112">
        <f t="shared" ref="O44" si="23">N44+1</f>
        <v>2027</v>
      </c>
      <c r="P44" s="112">
        <f t="shared" ref="P44" si="24">O44+1</f>
        <v>2028</v>
      </c>
      <c r="Q44" s="112">
        <f t="shared" ref="Q44" si="25">P44+1</f>
        <v>2029</v>
      </c>
      <c r="R44" s="112">
        <f t="shared" ref="R44" si="26">Q44+1</f>
        <v>2030</v>
      </c>
      <c r="S44" s="112">
        <f t="shared" ref="S44" si="27">R44+1</f>
        <v>2031</v>
      </c>
      <c r="T44" s="112">
        <f t="shared" ref="T44" si="28">S44+1</f>
        <v>2032</v>
      </c>
      <c r="U44" s="112">
        <f t="shared" ref="U44" si="29">T44+1</f>
        <v>2033</v>
      </c>
      <c r="V44" s="112">
        <f>U44+1</f>
        <v>2034</v>
      </c>
      <c r="W44" s="112">
        <f t="shared" ref="W44" si="30">V44+1</f>
        <v>2035</v>
      </c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2:33" x14ac:dyDescent="0.25">
      <c r="C45" s="91" t="s">
        <v>22</v>
      </c>
      <c r="D45" s="91" t="s">
        <v>129</v>
      </c>
      <c r="E45" s="113">
        <v>0</v>
      </c>
      <c r="F45" s="35" t="s">
        <v>8</v>
      </c>
      <c r="G45" s="35"/>
      <c r="H45" s="114">
        <f>$E45</f>
        <v>0</v>
      </c>
      <c r="I45" s="114">
        <f t="shared" ref="I45:W45" si="31">$E45</f>
        <v>0</v>
      </c>
      <c r="J45" s="114">
        <f t="shared" si="31"/>
        <v>0</v>
      </c>
      <c r="K45" s="114">
        <f t="shared" si="31"/>
        <v>0</v>
      </c>
      <c r="L45" s="114">
        <f t="shared" si="31"/>
        <v>0</v>
      </c>
      <c r="M45" s="114">
        <f t="shared" si="31"/>
        <v>0</v>
      </c>
      <c r="N45" s="114">
        <f t="shared" si="31"/>
        <v>0</v>
      </c>
      <c r="O45" s="114">
        <f t="shared" si="31"/>
        <v>0</v>
      </c>
      <c r="P45" s="114">
        <f t="shared" si="31"/>
        <v>0</v>
      </c>
      <c r="Q45" s="114">
        <f t="shared" si="31"/>
        <v>0</v>
      </c>
      <c r="R45" s="114">
        <f t="shared" si="31"/>
        <v>0</v>
      </c>
      <c r="S45" s="114">
        <f t="shared" si="31"/>
        <v>0</v>
      </c>
      <c r="T45" s="114">
        <f t="shared" si="31"/>
        <v>0</v>
      </c>
      <c r="U45" s="114">
        <f t="shared" si="31"/>
        <v>0</v>
      </c>
      <c r="V45" s="114">
        <f t="shared" si="31"/>
        <v>0</v>
      </c>
      <c r="W45" s="114">
        <f t="shared" si="31"/>
        <v>0</v>
      </c>
      <c r="X45" s="35" t="s">
        <v>8</v>
      </c>
      <c r="Y45" s="115"/>
      <c r="Z45" s="115"/>
      <c r="AA45" s="115"/>
      <c r="AB45" s="115"/>
      <c r="AC45" s="115"/>
      <c r="AD45" s="115"/>
      <c r="AE45" s="115"/>
      <c r="AF45" s="115"/>
      <c r="AG45" s="115"/>
    </row>
    <row r="46" spans="2:33" x14ac:dyDescent="0.25">
      <c r="C46" s="91"/>
      <c r="D46" s="91" t="s">
        <v>130</v>
      </c>
      <c r="E46" s="113">
        <v>0</v>
      </c>
      <c r="F46" s="35" t="s">
        <v>8</v>
      </c>
      <c r="G46" s="35"/>
      <c r="H46" s="114">
        <f t="shared" ref="H46:W56" si="32">$E46</f>
        <v>0</v>
      </c>
      <c r="I46" s="114">
        <f t="shared" si="32"/>
        <v>0</v>
      </c>
      <c r="J46" s="114">
        <f t="shared" si="32"/>
        <v>0</v>
      </c>
      <c r="K46" s="114">
        <f t="shared" si="32"/>
        <v>0</v>
      </c>
      <c r="L46" s="114">
        <f t="shared" si="32"/>
        <v>0</v>
      </c>
      <c r="M46" s="114">
        <f t="shared" si="32"/>
        <v>0</v>
      </c>
      <c r="N46" s="114">
        <f t="shared" si="32"/>
        <v>0</v>
      </c>
      <c r="O46" s="114">
        <f t="shared" si="32"/>
        <v>0</v>
      </c>
      <c r="P46" s="114">
        <f t="shared" si="32"/>
        <v>0</v>
      </c>
      <c r="Q46" s="114">
        <f t="shared" si="32"/>
        <v>0</v>
      </c>
      <c r="R46" s="114">
        <f t="shared" si="32"/>
        <v>0</v>
      </c>
      <c r="S46" s="114">
        <f t="shared" si="32"/>
        <v>0</v>
      </c>
      <c r="T46" s="114">
        <f t="shared" si="32"/>
        <v>0</v>
      </c>
      <c r="U46" s="114">
        <f t="shared" si="32"/>
        <v>0</v>
      </c>
      <c r="V46" s="114">
        <f t="shared" si="32"/>
        <v>0</v>
      </c>
      <c r="W46" s="114">
        <f t="shared" si="32"/>
        <v>0</v>
      </c>
      <c r="X46" s="35" t="s">
        <v>8</v>
      </c>
      <c r="Y46" s="115"/>
      <c r="Z46" s="115"/>
      <c r="AA46" s="115"/>
      <c r="AB46" s="115"/>
      <c r="AC46" s="115"/>
      <c r="AD46" s="115"/>
      <c r="AE46" s="115"/>
      <c r="AF46" s="115"/>
      <c r="AG46" s="115"/>
    </row>
    <row r="47" spans="2:33" s="49" customFormat="1" x14ac:dyDescent="0.25">
      <c r="C47" s="91"/>
      <c r="D47" s="91" t="s">
        <v>1</v>
      </c>
      <c r="E47" s="113">
        <v>0</v>
      </c>
      <c r="F47" s="35" t="s">
        <v>8</v>
      </c>
      <c r="G47" s="35"/>
      <c r="H47" s="114">
        <f t="shared" si="32"/>
        <v>0</v>
      </c>
      <c r="I47" s="114">
        <f t="shared" si="32"/>
        <v>0</v>
      </c>
      <c r="J47" s="114">
        <f t="shared" si="32"/>
        <v>0</v>
      </c>
      <c r="K47" s="114">
        <f t="shared" si="32"/>
        <v>0</v>
      </c>
      <c r="L47" s="114">
        <f t="shared" si="32"/>
        <v>0</v>
      </c>
      <c r="M47" s="114">
        <f t="shared" si="32"/>
        <v>0</v>
      </c>
      <c r="N47" s="114">
        <f t="shared" si="32"/>
        <v>0</v>
      </c>
      <c r="O47" s="114">
        <f t="shared" si="32"/>
        <v>0</v>
      </c>
      <c r="P47" s="114">
        <f t="shared" si="32"/>
        <v>0</v>
      </c>
      <c r="Q47" s="114">
        <f t="shared" si="32"/>
        <v>0</v>
      </c>
      <c r="R47" s="114">
        <f t="shared" si="32"/>
        <v>0</v>
      </c>
      <c r="S47" s="114">
        <f t="shared" si="32"/>
        <v>0</v>
      </c>
      <c r="T47" s="114">
        <f t="shared" si="32"/>
        <v>0</v>
      </c>
      <c r="U47" s="114">
        <f t="shared" si="32"/>
        <v>0</v>
      </c>
      <c r="V47" s="114">
        <f t="shared" si="32"/>
        <v>0</v>
      </c>
      <c r="W47" s="114">
        <f t="shared" si="32"/>
        <v>0</v>
      </c>
      <c r="X47" s="35" t="s">
        <v>8</v>
      </c>
      <c r="Y47" s="115"/>
      <c r="Z47" s="115"/>
      <c r="AA47" s="115"/>
      <c r="AB47" s="115"/>
      <c r="AC47" s="115"/>
      <c r="AD47" s="115"/>
      <c r="AE47" s="115"/>
      <c r="AF47" s="115"/>
      <c r="AG47" s="115"/>
    </row>
    <row r="48" spans="2:33" s="35" customFormat="1" ht="14.25" x14ac:dyDescent="0.2">
      <c r="C48" s="91"/>
      <c r="D48" s="91" t="s">
        <v>2</v>
      </c>
      <c r="E48" s="113">
        <v>0</v>
      </c>
      <c r="F48" s="35" t="s">
        <v>8</v>
      </c>
      <c r="H48" s="114">
        <f t="shared" si="32"/>
        <v>0</v>
      </c>
      <c r="I48" s="114">
        <f t="shared" si="32"/>
        <v>0</v>
      </c>
      <c r="J48" s="114">
        <f t="shared" si="32"/>
        <v>0</v>
      </c>
      <c r="K48" s="114">
        <f t="shared" si="32"/>
        <v>0</v>
      </c>
      <c r="L48" s="114">
        <f t="shared" si="32"/>
        <v>0</v>
      </c>
      <c r="M48" s="114">
        <f t="shared" si="32"/>
        <v>0</v>
      </c>
      <c r="N48" s="114">
        <f t="shared" si="32"/>
        <v>0</v>
      </c>
      <c r="O48" s="114">
        <f t="shared" si="32"/>
        <v>0</v>
      </c>
      <c r="P48" s="114">
        <f t="shared" si="32"/>
        <v>0</v>
      </c>
      <c r="Q48" s="114">
        <f t="shared" si="32"/>
        <v>0</v>
      </c>
      <c r="R48" s="114">
        <f t="shared" si="32"/>
        <v>0</v>
      </c>
      <c r="S48" s="114">
        <f t="shared" si="32"/>
        <v>0</v>
      </c>
      <c r="T48" s="114">
        <f t="shared" si="32"/>
        <v>0</v>
      </c>
      <c r="U48" s="114">
        <f t="shared" si="32"/>
        <v>0</v>
      </c>
      <c r="V48" s="114">
        <f t="shared" si="32"/>
        <v>0</v>
      </c>
      <c r="W48" s="114">
        <f t="shared" si="32"/>
        <v>0</v>
      </c>
      <c r="X48" s="35" t="s">
        <v>8</v>
      </c>
      <c r="Y48" s="115"/>
      <c r="Z48" s="115"/>
      <c r="AA48" s="115"/>
      <c r="AB48" s="115"/>
      <c r="AC48" s="115"/>
      <c r="AD48" s="115"/>
      <c r="AE48" s="115"/>
      <c r="AF48" s="115"/>
      <c r="AG48" s="115"/>
    </row>
    <row r="49" spans="2:34" s="35" customFormat="1" ht="14.25" x14ac:dyDescent="0.2">
      <c r="C49" s="91" t="s">
        <v>35</v>
      </c>
      <c r="D49" s="91" t="s">
        <v>129</v>
      </c>
      <c r="E49" s="113">
        <v>0</v>
      </c>
      <c r="F49" s="35" t="s">
        <v>8</v>
      </c>
      <c r="H49" s="114">
        <f t="shared" si="32"/>
        <v>0</v>
      </c>
      <c r="I49" s="114">
        <f t="shared" si="32"/>
        <v>0</v>
      </c>
      <c r="J49" s="114">
        <f t="shared" si="32"/>
        <v>0</v>
      </c>
      <c r="K49" s="114">
        <f t="shared" si="32"/>
        <v>0</v>
      </c>
      <c r="L49" s="114">
        <f t="shared" si="32"/>
        <v>0</v>
      </c>
      <c r="M49" s="114">
        <f t="shared" si="32"/>
        <v>0</v>
      </c>
      <c r="N49" s="114">
        <f t="shared" si="32"/>
        <v>0</v>
      </c>
      <c r="O49" s="114">
        <f t="shared" si="32"/>
        <v>0</v>
      </c>
      <c r="P49" s="114">
        <f t="shared" si="32"/>
        <v>0</v>
      </c>
      <c r="Q49" s="114">
        <f t="shared" si="32"/>
        <v>0</v>
      </c>
      <c r="R49" s="114">
        <f t="shared" si="32"/>
        <v>0</v>
      </c>
      <c r="S49" s="114">
        <f t="shared" si="32"/>
        <v>0</v>
      </c>
      <c r="T49" s="114">
        <f t="shared" si="32"/>
        <v>0</v>
      </c>
      <c r="U49" s="114">
        <f t="shared" si="32"/>
        <v>0</v>
      </c>
      <c r="V49" s="114">
        <f t="shared" si="32"/>
        <v>0</v>
      </c>
      <c r="W49" s="114">
        <f t="shared" si="32"/>
        <v>0</v>
      </c>
      <c r="X49" s="35" t="s">
        <v>8</v>
      </c>
      <c r="Y49" s="115"/>
      <c r="Z49" s="115"/>
      <c r="AA49" s="115"/>
      <c r="AB49" s="115"/>
      <c r="AC49" s="115"/>
      <c r="AD49" s="115"/>
      <c r="AE49" s="115"/>
      <c r="AF49" s="115"/>
      <c r="AG49" s="115"/>
    </row>
    <row r="50" spans="2:34" s="49" customFormat="1" x14ac:dyDescent="0.25">
      <c r="C50" s="91"/>
      <c r="D50" s="91" t="s">
        <v>130</v>
      </c>
      <c r="E50" s="113">
        <v>0</v>
      </c>
      <c r="F50" s="35" t="s">
        <v>8</v>
      </c>
      <c r="G50" s="35"/>
      <c r="H50" s="114">
        <f t="shared" si="32"/>
        <v>0</v>
      </c>
      <c r="I50" s="114">
        <f t="shared" si="32"/>
        <v>0</v>
      </c>
      <c r="J50" s="114">
        <f t="shared" si="32"/>
        <v>0</v>
      </c>
      <c r="K50" s="114">
        <f t="shared" si="32"/>
        <v>0</v>
      </c>
      <c r="L50" s="114">
        <f t="shared" si="32"/>
        <v>0</v>
      </c>
      <c r="M50" s="114">
        <f t="shared" si="32"/>
        <v>0</v>
      </c>
      <c r="N50" s="114">
        <f t="shared" si="32"/>
        <v>0</v>
      </c>
      <c r="O50" s="114">
        <f t="shared" si="32"/>
        <v>0</v>
      </c>
      <c r="P50" s="114">
        <f t="shared" si="32"/>
        <v>0</v>
      </c>
      <c r="Q50" s="114">
        <f t="shared" si="32"/>
        <v>0</v>
      </c>
      <c r="R50" s="114">
        <f t="shared" si="32"/>
        <v>0</v>
      </c>
      <c r="S50" s="114">
        <f t="shared" si="32"/>
        <v>0</v>
      </c>
      <c r="T50" s="114">
        <f t="shared" si="32"/>
        <v>0</v>
      </c>
      <c r="U50" s="114">
        <f t="shared" si="32"/>
        <v>0</v>
      </c>
      <c r="V50" s="114">
        <f t="shared" si="32"/>
        <v>0</v>
      </c>
      <c r="W50" s="114">
        <f t="shared" si="32"/>
        <v>0</v>
      </c>
      <c r="X50" s="35" t="s">
        <v>8</v>
      </c>
      <c r="Y50" s="115"/>
      <c r="Z50" s="115"/>
      <c r="AA50" s="115"/>
      <c r="AB50" s="115"/>
      <c r="AC50" s="115"/>
      <c r="AD50" s="115"/>
      <c r="AE50" s="115"/>
      <c r="AF50" s="115"/>
      <c r="AG50" s="115"/>
    </row>
    <row r="51" spans="2:34" s="49" customFormat="1" x14ac:dyDescent="0.25">
      <c r="C51" s="91"/>
      <c r="D51" s="91" t="s">
        <v>1</v>
      </c>
      <c r="E51" s="113">
        <v>0</v>
      </c>
      <c r="F51" s="35" t="s">
        <v>8</v>
      </c>
      <c r="G51" s="35"/>
      <c r="H51" s="114">
        <f t="shared" si="32"/>
        <v>0</v>
      </c>
      <c r="I51" s="114">
        <f t="shared" si="32"/>
        <v>0</v>
      </c>
      <c r="J51" s="114">
        <f t="shared" si="32"/>
        <v>0</v>
      </c>
      <c r="K51" s="114">
        <f t="shared" si="32"/>
        <v>0</v>
      </c>
      <c r="L51" s="114">
        <f t="shared" si="32"/>
        <v>0</v>
      </c>
      <c r="M51" s="114">
        <f t="shared" si="32"/>
        <v>0</v>
      </c>
      <c r="N51" s="114">
        <f t="shared" si="32"/>
        <v>0</v>
      </c>
      <c r="O51" s="114">
        <f t="shared" si="32"/>
        <v>0</v>
      </c>
      <c r="P51" s="114">
        <f t="shared" si="32"/>
        <v>0</v>
      </c>
      <c r="Q51" s="114">
        <f t="shared" si="32"/>
        <v>0</v>
      </c>
      <c r="R51" s="114">
        <f t="shared" si="32"/>
        <v>0</v>
      </c>
      <c r="S51" s="114">
        <f t="shared" si="32"/>
        <v>0</v>
      </c>
      <c r="T51" s="114">
        <f t="shared" si="32"/>
        <v>0</v>
      </c>
      <c r="U51" s="114">
        <f t="shared" si="32"/>
        <v>0</v>
      </c>
      <c r="V51" s="114">
        <f t="shared" si="32"/>
        <v>0</v>
      </c>
      <c r="W51" s="114">
        <f t="shared" si="32"/>
        <v>0</v>
      </c>
      <c r="X51" s="35" t="s">
        <v>8</v>
      </c>
      <c r="Y51" s="115"/>
      <c r="Z51" s="115"/>
      <c r="AA51" s="115"/>
      <c r="AB51" s="115"/>
      <c r="AC51" s="115"/>
      <c r="AD51" s="115"/>
      <c r="AE51" s="115"/>
      <c r="AF51" s="115"/>
      <c r="AG51" s="115"/>
      <c r="AH51" s="51"/>
    </row>
    <row r="52" spans="2:34" s="49" customFormat="1" x14ac:dyDescent="0.25">
      <c r="C52" s="91"/>
      <c r="D52" s="91" t="s">
        <v>2</v>
      </c>
      <c r="E52" s="113">
        <v>0</v>
      </c>
      <c r="F52" s="35" t="s">
        <v>8</v>
      </c>
      <c r="G52" s="35"/>
      <c r="H52" s="114">
        <f t="shared" si="32"/>
        <v>0</v>
      </c>
      <c r="I52" s="114">
        <f t="shared" si="32"/>
        <v>0</v>
      </c>
      <c r="J52" s="114">
        <f t="shared" si="32"/>
        <v>0</v>
      </c>
      <c r="K52" s="114">
        <f t="shared" si="32"/>
        <v>0</v>
      </c>
      <c r="L52" s="114">
        <f t="shared" si="32"/>
        <v>0</v>
      </c>
      <c r="M52" s="114">
        <f t="shared" si="32"/>
        <v>0</v>
      </c>
      <c r="N52" s="114">
        <f t="shared" si="32"/>
        <v>0</v>
      </c>
      <c r="O52" s="114">
        <f t="shared" si="32"/>
        <v>0</v>
      </c>
      <c r="P52" s="114">
        <f t="shared" si="32"/>
        <v>0</v>
      </c>
      <c r="Q52" s="114">
        <f t="shared" si="32"/>
        <v>0</v>
      </c>
      <c r="R52" s="114">
        <f t="shared" si="32"/>
        <v>0</v>
      </c>
      <c r="S52" s="114">
        <f t="shared" si="32"/>
        <v>0</v>
      </c>
      <c r="T52" s="114">
        <f t="shared" si="32"/>
        <v>0</v>
      </c>
      <c r="U52" s="114">
        <f t="shared" si="32"/>
        <v>0</v>
      </c>
      <c r="V52" s="114">
        <f t="shared" si="32"/>
        <v>0</v>
      </c>
      <c r="W52" s="114">
        <f t="shared" si="32"/>
        <v>0</v>
      </c>
      <c r="X52" s="35" t="s">
        <v>8</v>
      </c>
      <c r="Y52" s="115"/>
      <c r="Z52" s="115"/>
      <c r="AA52" s="115"/>
      <c r="AB52" s="115"/>
      <c r="AC52" s="115"/>
      <c r="AD52" s="115"/>
      <c r="AE52" s="115"/>
      <c r="AF52" s="115"/>
      <c r="AG52" s="115"/>
      <c r="AH52" s="51"/>
    </row>
    <row r="53" spans="2:34" s="49" customFormat="1" x14ac:dyDescent="0.25">
      <c r="C53" s="91" t="s">
        <v>36</v>
      </c>
      <c r="D53" s="91" t="s">
        <v>129</v>
      </c>
      <c r="E53" s="113">
        <v>0</v>
      </c>
      <c r="F53" s="35" t="s">
        <v>8</v>
      </c>
      <c r="G53" s="35"/>
      <c r="H53" s="114">
        <f t="shared" si="32"/>
        <v>0</v>
      </c>
      <c r="I53" s="114">
        <f t="shared" si="32"/>
        <v>0</v>
      </c>
      <c r="J53" s="114">
        <f t="shared" si="32"/>
        <v>0</v>
      </c>
      <c r="K53" s="114">
        <f t="shared" si="32"/>
        <v>0</v>
      </c>
      <c r="L53" s="114">
        <f t="shared" si="32"/>
        <v>0</v>
      </c>
      <c r="M53" s="114">
        <f t="shared" si="32"/>
        <v>0</v>
      </c>
      <c r="N53" s="114">
        <f t="shared" si="32"/>
        <v>0</v>
      </c>
      <c r="O53" s="114">
        <f t="shared" si="32"/>
        <v>0</v>
      </c>
      <c r="P53" s="114">
        <f t="shared" si="32"/>
        <v>0</v>
      </c>
      <c r="Q53" s="114">
        <f t="shared" si="32"/>
        <v>0</v>
      </c>
      <c r="R53" s="114">
        <f t="shared" si="32"/>
        <v>0</v>
      </c>
      <c r="S53" s="114">
        <f t="shared" si="32"/>
        <v>0</v>
      </c>
      <c r="T53" s="114">
        <f t="shared" si="32"/>
        <v>0</v>
      </c>
      <c r="U53" s="114">
        <f t="shared" si="32"/>
        <v>0</v>
      </c>
      <c r="V53" s="114">
        <f t="shared" si="32"/>
        <v>0</v>
      </c>
      <c r="W53" s="114">
        <f t="shared" si="32"/>
        <v>0</v>
      </c>
      <c r="X53" s="35" t="s">
        <v>8</v>
      </c>
      <c r="Y53" s="115"/>
      <c r="Z53" s="115"/>
      <c r="AA53" s="115"/>
      <c r="AB53" s="115"/>
      <c r="AC53" s="115"/>
      <c r="AD53" s="115"/>
      <c r="AE53" s="115"/>
      <c r="AF53" s="115"/>
      <c r="AG53" s="115"/>
      <c r="AH53" s="51"/>
    </row>
    <row r="54" spans="2:34" s="49" customFormat="1" x14ac:dyDescent="0.25">
      <c r="C54" s="91"/>
      <c r="D54" s="91" t="s">
        <v>130</v>
      </c>
      <c r="E54" s="113">
        <v>0</v>
      </c>
      <c r="F54" s="35" t="s">
        <v>8</v>
      </c>
      <c r="G54" s="35"/>
      <c r="H54" s="114">
        <f t="shared" si="32"/>
        <v>0</v>
      </c>
      <c r="I54" s="114">
        <f t="shared" si="32"/>
        <v>0</v>
      </c>
      <c r="J54" s="114">
        <f t="shared" si="32"/>
        <v>0</v>
      </c>
      <c r="K54" s="114">
        <f t="shared" si="32"/>
        <v>0</v>
      </c>
      <c r="L54" s="114">
        <f t="shared" si="32"/>
        <v>0</v>
      </c>
      <c r="M54" s="114">
        <f t="shared" si="32"/>
        <v>0</v>
      </c>
      <c r="N54" s="114">
        <f t="shared" si="32"/>
        <v>0</v>
      </c>
      <c r="O54" s="114">
        <f t="shared" si="32"/>
        <v>0</v>
      </c>
      <c r="P54" s="114">
        <f t="shared" si="32"/>
        <v>0</v>
      </c>
      <c r="Q54" s="114">
        <f t="shared" si="32"/>
        <v>0</v>
      </c>
      <c r="R54" s="114">
        <f t="shared" si="32"/>
        <v>0</v>
      </c>
      <c r="S54" s="114">
        <f t="shared" si="32"/>
        <v>0</v>
      </c>
      <c r="T54" s="114">
        <f t="shared" si="32"/>
        <v>0</v>
      </c>
      <c r="U54" s="114">
        <f t="shared" si="32"/>
        <v>0</v>
      </c>
      <c r="V54" s="114">
        <f t="shared" si="32"/>
        <v>0</v>
      </c>
      <c r="W54" s="114">
        <f t="shared" si="32"/>
        <v>0</v>
      </c>
      <c r="X54" s="35" t="s">
        <v>8</v>
      </c>
      <c r="Y54" s="115"/>
      <c r="Z54" s="115"/>
      <c r="AA54" s="115"/>
      <c r="AB54" s="115"/>
      <c r="AC54" s="115"/>
      <c r="AD54" s="115"/>
      <c r="AE54" s="115"/>
      <c r="AF54" s="115"/>
      <c r="AG54" s="115"/>
      <c r="AH54" s="51"/>
    </row>
    <row r="55" spans="2:34" s="49" customFormat="1" x14ac:dyDescent="0.25">
      <c r="C55" s="121"/>
      <c r="D55" s="91" t="s">
        <v>1</v>
      </c>
      <c r="E55" s="113">
        <v>0</v>
      </c>
      <c r="F55" s="35" t="s">
        <v>8</v>
      </c>
      <c r="G55" s="35"/>
      <c r="H55" s="114">
        <f t="shared" si="32"/>
        <v>0</v>
      </c>
      <c r="I55" s="114">
        <f t="shared" si="32"/>
        <v>0</v>
      </c>
      <c r="J55" s="114">
        <f t="shared" si="32"/>
        <v>0</v>
      </c>
      <c r="K55" s="114">
        <f t="shared" si="32"/>
        <v>0</v>
      </c>
      <c r="L55" s="114">
        <f t="shared" si="32"/>
        <v>0</v>
      </c>
      <c r="M55" s="114">
        <f t="shared" si="32"/>
        <v>0</v>
      </c>
      <c r="N55" s="114">
        <f t="shared" si="32"/>
        <v>0</v>
      </c>
      <c r="O55" s="114">
        <f t="shared" si="32"/>
        <v>0</v>
      </c>
      <c r="P55" s="114">
        <f t="shared" si="32"/>
        <v>0</v>
      </c>
      <c r="Q55" s="114">
        <f t="shared" si="32"/>
        <v>0</v>
      </c>
      <c r="R55" s="114">
        <f t="shared" si="32"/>
        <v>0</v>
      </c>
      <c r="S55" s="114">
        <f t="shared" si="32"/>
        <v>0</v>
      </c>
      <c r="T55" s="114">
        <f t="shared" si="32"/>
        <v>0</v>
      </c>
      <c r="U55" s="114">
        <f t="shared" si="32"/>
        <v>0</v>
      </c>
      <c r="V55" s="114">
        <f t="shared" si="32"/>
        <v>0</v>
      </c>
      <c r="W55" s="114">
        <f t="shared" si="32"/>
        <v>0</v>
      </c>
      <c r="X55" s="35" t="s">
        <v>8</v>
      </c>
      <c r="Y55" s="115"/>
      <c r="Z55" s="115"/>
      <c r="AA55" s="115"/>
      <c r="AB55" s="115"/>
      <c r="AC55" s="115"/>
      <c r="AD55" s="115"/>
      <c r="AE55" s="115"/>
      <c r="AF55" s="115"/>
      <c r="AG55" s="115"/>
      <c r="AH55" s="51"/>
    </row>
    <row r="56" spans="2:34" s="49" customFormat="1" x14ac:dyDescent="0.25">
      <c r="C56" s="121"/>
      <c r="D56" s="91" t="s">
        <v>2</v>
      </c>
      <c r="E56" s="113">
        <v>0</v>
      </c>
      <c r="F56" s="35" t="s">
        <v>8</v>
      </c>
      <c r="G56" s="35"/>
      <c r="H56" s="114">
        <f t="shared" si="32"/>
        <v>0</v>
      </c>
      <c r="I56" s="114">
        <f t="shared" si="32"/>
        <v>0</v>
      </c>
      <c r="J56" s="114">
        <f t="shared" si="32"/>
        <v>0</v>
      </c>
      <c r="K56" s="114">
        <f t="shared" si="32"/>
        <v>0</v>
      </c>
      <c r="L56" s="114">
        <f t="shared" si="32"/>
        <v>0</v>
      </c>
      <c r="M56" s="114">
        <f t="shared" si="32"/>
        <v>0</v>
      </c>
      <c r="N56" s="114">
        <f t="shared" si="32"/>
        <v>0</v>
      </c>
      <c r="O56" s="114">
        <f t="shared" si="32"/>
        <v>0</v>
      </c>
      <c r="P56" s="114">
        <f t="shared" si="32"/>
        <v>0</v>
      </c>
      <c r="Q56" s="114">
        <f t="shared" si="32"/>
        <v>0</v>
      </c>
      <c r="R56" s="114">
        <f t="shared" si="32"/>
        <v>0</v>
      </c>
      <c r="S56" s="114">
        <f t="shared" si="32"/>
        <v>0</v>
      </c>
      <c r="T56" s="114">
        <f t="shared" si="32"/>
        <v>0</v>
      </c>
      <c r="U56" s="114">
        <f t="shared" si="32"/>
        <v>0</v>
      </c>
      <c r="V56" s="114">
        <f t="shared" si="32"/>
        <v>0</v>
      </c>
      <c r="W56" s="114">
        <f t="shared" si="32"/>
        <v>0</v>
      </c>
      <c r="X56" s="35" t="s">
        <v>8</v>
      </c>
      <c r="Y56" s="115"/>
      <c r="Z56" s="115"/>
      <c r="AA56" s="115"/>
      <c r="AB56" s="115"/>
      <c r="AC56" s="115"/>
      <c r="AD56" s="115"/>
      <c r="AE56" s="115"/>
      <c r="AF56" s="115"/>
      <c r="AG56" s="115"/>
      <c r="AH56" s="51"/>
    </row>
    <row r="57" spans="2:34" s="49" customFormat="1" x14ac:dyDescent="0.25">
      <c r="C57" s="4"/>
      <c r="D57" s="6"/>
      <c r="E57" s="35"/>
      <c r="F57" s="35"/>
      <c r="G57" s="35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51"/>
    </row>
    <row r="58" spans="2:34" s="49" customFormat="1" x14ac:dyDescent="0.25">
      <c r="C58" s="4"/>
      <c r="D58" s="6"/>
      <c r="E58" s="35"/>
      <c r="F58" s="35"/>
      <c r="G58" s="35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51"/>
    </row>
    <row r="59" spans="2:34" s="6" customFormat="1" ht="14.25" x14ac:dyDescent="0.2">
      <c r="B59" s="19">
        <v>4</v>
      </c>
      <c r="C59" s="19" t="s">
        <v>6</v>
      </c>
      <c r="D59" s="19"/>
      <c r="E59" s="19"/>
      <c r="F59" s="19"/>
      <c r="G59" s="19"/>
      <c r="H59" s="19"/>
      <c r="I59" s="20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35"/>
      <c r="Z59" s="35"/>
      <c r="AA59" s="35"/>
      <c r="AB59" s="35"/>
      <c r="AC59" s="35"/>
      <c r="AD59" s="35"/>
      <c r="AE59" s="35"/>
      <c r="AF59" s="35"/>
      <c r="AG59" s="35"/>
    </row>
    <row r="60" spans="2:34" s="49" customFormat="1" x14ac:dyDescent="0.25">
      <c r="C60" s="4"/>
      <c r="D60" s="6"/>
      <c r="E60" s="35"/>
      <c r="F60" s="35"/>
      <c r="G60" s="35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51"/>
    </row>
    <row r="61" spans="2:34" s="49" customFormat="1" x14ac:dyDescent="0.25">
      <c r="C61" s="4"/>
      <c r="D61" s="6"/>
      <c r="E61" s="35" t="s">
        <v>65</v>
      </c>
      <c r="F61" s="6"/>
      <c r="G61" s="6"/>
      <c r="H61" s="6" t="s">
        <v>170</v>
      </c>
      <c r="I61" s="6"/>
      <c r="J61" s="6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H61" s="51"/>
    </row>
    <row r="62" spans="2:34" s="49" customFormat="1" x14ac:dyDescent="0.25">
      <c r="C62" s="6"/>
      <c r="D62" s="4"/>
      <c r="E62" s="111">
        <v>2020</v>
      </c>
      <c r="F62" s="50"/>
      <c r="G62" s="50"/>
      <c r="H62" s="112">
        <v>2020</v>
      </c>
      <c r="I62" s="112">
        <f>H62+1</f>
        <v>2021</v>
      </c>
      <c r="J62" s="112">
        <f t="shared" ref="J62" si="33">I62+1</f>
        <v>2022</v>
      </c>
      <c r="K62" s="112">
        <f t="shared" ref="K62" si="34">J62+1</f>
        <v>2023</v>
      </c>
      <c r="L62" s="112">
        <f t="shared" ref="L62" si="35">K62+1</f>
        <v>2024</v>
      </c>
      <c r="M62" s="112">
        <f t="shared" ref="M62" si="36">L62+1</f>
        <v>2025</v>
      </c>
      <c r="N62" s="112">
        <f t="shared" ref="N62" si="37">M62+1</f>
        <v>2026</v>
      </c>
      <c r="O62" s="112">
        <f t="shared" ref="O62" si="38">N62+1</f>
        <v>2027</v>
      </c>
      <c r="P62" s="112">
        <f t="shared" ref="P62" si="39">O62+1</f>
        <v>2028</v>
      </c>
      <c r="Q62" s="112">
        <f t="shared" ref="Q62" si="40">P62+1</f>
        <v>2029</v>
      </c>
      <c r="R62" s="112">
        <f t="shared" ref="R62" si="41">Q62+1</f>
        <v>2030</v>
      </c>
      <c r="S62" s="112">
        <f t="shared" ref="S62" si="42">R62+1</f>
        <v>2031</v>
      </c>
      <c r="T62" s="112">
        <f t="shared" ref="T62" si="43">S62+1</f>
        <v>2032</v>
      </c>
      <c r="U62" s="112">
        <f t="shared" ref="U62" si="44">T62+1</f>
        <v>2033</v>
      </c>
      <c r="V62" s="112">
        <f>U62+1</f>
        <v>2034</v>
      </c>
      <c r="W62" s="112">
        <f t="shared" ref="W62" si="45">V62+1</f>
        <v>2035</v>
      </c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1"/>
    </row>
    <row r="63" spans="2:34" s="49" customFormat="1" x14ac:dyDescent="0.25">
      <c r="C63" s="91" t="s">
        <v>22</v>
      </c>
      <c r="D63" s="91" t="s">
        <v>129</v>
      </c>
      <c r="E63" s="113">
        <v>0</v>
      </c>
      <c r="F63" s="35" t="s">
        <v>8</v>
      </c>
      <c r="G63" s="35"/>
      <c r="H63" s="114">
        <f>$E63</f>
        <v>0</v>
      </c>
      <c r="I63" s="114">
        <f t="shared" ref="I63:W63" si="46">$E63</f>
        <v>0</v>
      </c>
      <c r="J63" s="114">
        <f t="shared" si="46"/>
        <v>0</v>
      </c>
      <c r="K63" s="114">
        <f t="shared" si="46"/>
        <v>0</v>
      </c>
      <c r="L63" s="114">
        <f t="shared" si="46"/>
        <v>0</v>
      </c>
      <c r="M63" s="114">
        <f t="shared" si="46"/>
        <v>0</v>
      </c>
      <c r="N63" s="114">
        <f t="shared" si="46"/>
        <v>0</v>
      </c>
      <c r="O63" s="114">
        <f t="shared" si="46"/>
        <v>0</v>
      </c>
      <c r="P63" s="114">
        <f t="shared" si="46"/>
        <v>0</v>
      </c>
      <c r="Q63" s="114">
        <f t="shared" si="46"/>
        <v>0</v>
      </c>
      <c r="R63" s="114">
        <f t="shared" si="46"/>
        <v>0</v>
      </c>
      <c r="S63" s="114">
        <f t="shared" si="46"/>
        <v>0</v>
      </c>
      <c r="T63" s="114">
        <f t="shared" si="46"/>
        <v>0</v>
      </c>
      <c r="U63" s="114">
        <f t="shared" si="46"/>
        <v>0</v>
      </c>
      <c r="V63" s="114">
        <f t="shared" si="46"/>
        <v>0</v>
      </c>
      <c r="W63" s="114">
        <f t="shared" si="46"/>
        <v>0</v>
      </c>
      <c r="X63" s="35" t="s">
        <v>8</v>
      </c>
      <c r="Y63" s="115"/>
      <c r="Z63" s="115"/>
      <c r="AA63" s="115"/>
      <c r="AB63" s="115"/>
      <c r="AC63" s="115"/>
      <c r="AD63" s="115"/>
      <c r="AE63" s="115"/>
      <c r="AF63" s="115"/>
      <c r="AG63" s="115"/>
      <c r="AH63" s="51"/>
    </row>
    <row r="64" spans="2:34" s="49" customFormat="1" x14ac:dyDescent="0.25">
      <c r="C64" s="91"/>
      <c r="D64" s="91" t="s">
        <v>130</v>
      </c>
      <c r="E64" s="113">
        <v>0</v>
      </c>
      <c r="F64" s="35" t="s">
        <v>8</v>
      </c>
      <c r="G64" s="35"/>
      <c r="H64" s="114">
        <f t="shared" ref="H64:W74" si="47">$E64</f>
        <v>0</v>
      </c>
      <c r="I64" s="114">
        <f t="shared" si="47"/>
        <v>0</v>
      </c>
      <c r="J64" s="114">
        <f t="shared" si="47"/>
        <v>0</v>
      </c>
      <c r="K64" s="114">
        <f t="shared" si="47"/>
        <v>0</v>
      </c>
      <c r="L64" s="114">
        <f t="shared" si="47"/>
        <v>0</v>
      </c>
      <c r="M64" s="114">
        <f t="shared" si="47"/>
        <v>0</v>
      </c>
      <c r="N64" s="114">
        <f t="shared" si="47"/>
        <v>0</v>
      </c>
      <c r="O64" s="114">
        <f t="shared" si="47"/>
        <v>0</v>
      </c>
      <c r="P64" s="114">
        <f t="shared" si="47"/>
        <v>0</v>
      </c>
      <c r="Q64" s="114">
        <f t="shared" si="47"/>
        <v>0</v>
      </c>
      <c r="R64" s="114">
        <f t="shared" si="47"/>
        <v>0</v>
      </c>
      <c r="S64" s="114">
        <f t="shared" si="47"/>
        <v>0</v>
      </c>
      <c r="T64" s="114">
        <f t="shared" si="47"/>
        <v>0</v>
      </c>
      <c r="U64" s="114">
        <f t="shared" si="47"/>
        <v>0</v>
      </c>
      <c r="V64" s="114">
        <f t="shared" si="47"/>
        <v>0</v>
      </c>
      <c r="W64" s="114">
        <f t="shared" si="47"/>
        <v>0</v>
      </c>
      <c r="X64" s="35" t="s">
        <v>8</v>
      </c>
      <c r="Y64" s="115"/>
      <c r="Z64" s="115"/>
      <c r="AA64" s="115"/>
      <c r="AB64" s="115"/>
      <c r="AC64" s="115"/>
      <c r="AD64" s="115"/>
      <c r="AE64" s="115"/>
      <c r="AF64" s="115"/>
      <c r="AG64" s="115"/>
      <c r="AH64" s="51"/>
    </row>
    <row r="65" spans="2:34" s="49" customFormat="1" x14ac:dyDescent="0.25">
      <c r="C65" s="91"/>
      <c r="D65" s="91" t="s">
        <v>1</v>
      </c>
      <c r="E65" s="113">
        <v>0</v>
      </c>
      <c r="F65" s="35" t="s">
        <v>8</v>
      </c>
      <c r="G65" s="35"/>
      <c r="H65" s="114">
        <f t="shared" si="47"/>
        <v>0</v>
      </c>
      <c r="I65" s="114">
        <f t="shared" si="47"/>
        <v>0</v>
      </c>
      <c r="J65" s="114">
        <f t="shared" si="47"/>
        <v>0</v>
      </c>
      <c r="K65" s="114">
        <f t="shared" si="47"/>
        <v>0</v>
      </c>
      <c r="L65" s="114">
        <f t="shared" si="47"/>
        <v>0</v>
      </c>
      <c r="M65" s="114">
        <f t="shared" si="47"/>
        <v>0</v>
      </c>
      <c r="N65" s="114">
        <f t="shared" si="47"/>
        <v>0</v>
      </c>
      <c r="O65" s="114">
        <f t="shared" si="47"/>
        <v>0</v>
      </c>
      <c r="P65" s="114">
        <f t="shared" si="47"/>
        <v>0</v>
      </c>
      <c r="Q65" s="114">
        <f t="shared" si="47"/>
        <v>0</v>
      </c>
      <c r="R65" s="114">
        <f t="shared" si="47"/>
        <v>0</v>
      </c>
      <c r="S65" s="114">
        <f t="shared" si="47"/>
        <v>0</v>
      </c>
      <c r="T65" s="114">
        <f t="shared" si="47"/>
        <v>0</v>
      </c>
      <c r="U65" s="114">
        <f t="shared" si="47"/>
        <v>0</v>
      </c>
      <c r="V65" s="114">
        <f t="shared" si="47"/>
        <v>0</v>
      </c>
      <c r="W65" s="114">
        <f t="shared" si="47"/>
        <v>0</v>
      </c>
      <c r="X65" s="35" t="s">
        <v>8</v>
      </c>
      <c r="Y65" s="115"/>
      <c r="Z65" s="115"/>
      <c r="AA65" s="115"/>
      <c r="AB65" s="115"/>
      <c r="AC65" s="115"/>
      <c r="AD65" s="115"/>
      <c r="AE65" s="115"/>
      <c r="AF65" s="115"/>
      <c r="AG65" s="115"/>
      <c r="AH65" s="51"/>
    </row>
    <row r="66" spans="2:34" s="49" customFormat="1" x14ac:dyDescent="0.25">
      <c r="C66" s="91"/>
      <c r="D66" s="91" t="s">
        <v>2</v>
      </c>
      <c r="E66" s="113">
        <v>0</v>
      </c>
      <c r="F66" s="35" t="s">
        <v>8</v>
      </c>
      <c r="G66" s="35"/>
      <c r="H66" s="114">
        <f t="shared" si="47"/>
        <v>0</v>
      </c>
      <c r="I66" s="114">
        <f t="shared" si="47"/>
        <v>0</v>
      </c>
      <c r="J66" s="114">
        <f t="shared" si="47"/>
        <v>0</v>
      </c>
      <c r="K66" s="114">
        <f t="shared" si="47"/>
        <v>0</v>
      </c>
      <c r="L66" s="114">
        <f t="shared" si="47"/>
        <v>0</v>
      </c>
      <c r="M66" s="114">
        <f t="shared" si="47"/>
        <v>0</v>
      </c>
      <c r="N66" s="114">
        <f t="shared" si="47"/>
        <v>0</v>
      </c>
      <c r="O66" s="114">
        <f t="shared" si="47"/>
        <v>0</v>
      </c>
      <c r="P66" s="114">
        <f t="shared" si="47"/>
        <v>0</v>
      </c>
      <c r="Q66" s="114">
        <f t="shared" si="47"/>
        <v>0</v>
      </c>
      <c r="R66" s="114">
        <f t="shared" si="47"/>
        <v>0</v>
      </c>
      <c r="S66" s="114">
        <f t="shared" si="47"/>
        <v>0</v>
      </c>
      <c r="T66" s="114">
        <f t="shared" si="47"/>
        <v>0</v>
      </c>
      <c r="U66" s="114">
        <f t="shared" si="47"/>
        <v>0</v>
      </c>
      <c r="V66" s="114">
        <f t="shared" si="47"/>
        <v>0</v>
      </c>
      <c r="W66" s="114">
        <f t="shared" si="47"/>
        <v>0</v>
      </c>
      <c r="X66" s="35" t="s">
        <v>8</v>
      </c>
      <c r="Y66" s="115"/>
      <c r="Z66" s="115"/>
      <c r="AA66" s="115"/>
      <c r="AB66" s="115"/>
      <c r="AC66" s="115"/>
      <c r="AD66" s="115"/>
      <c r="AE66" s="115"/>
      <c r="AF66" s="115"/>
      <c r="AG66" s="115"/>
      <c r="AH66" s="51"/>
    </row>
    <row r="67" spans="2:34" s="49" customFormat="1" x14ac:dyDescent="0.25">
      <c r="C67" s="91" t="s">
        <v>35</v>
      </c>
      <c r="D67" s="91" t="s">
        <v>129</v>
      </c>
      <c r="E67" s="113">
        <v>0</v>
      </c>
      <c r="F67" s="35" t="s">
        <v>8</v>
      </c>
      <c r="G67" s="35"/>
      <c r="H67" s="114">
        <f t="shared" si="47"/>
        <v>0</v>
      </c>
      <c r="I67" s="114">
        <f t="shared" si="47"/>
        <v>0</v>
      </c>
      <c r="J67" s="114">
        <f t="shared" si="47"/>
        <v>0</v>
      </c>
      <c r="K67" s="114">
        <f t="shared" si="47"/>
        <v>0</v>
      </c>
      <c r="L67" s="114">
        <f t="shared" si="47"/>
        <v>0</v>
      </c>
      <c r="M67" s="114">
        <f t="shared" si="47"/>
        <v>0</v>
      </c>
      <c r="N67" s="114">
        <f t="shared" si="47"/>
        <v>0</v>
      </c>
      <c r="O67" s="114">
        <f t="shared" si="47"/>
        <v>0</v>
      </c>
      <c r="P67" s="114">
        <f t="shared" si="47"/>
        <v>0</v>
      </c>
      <c r="Q67" s="114">
        <f t="shared" si="47"/>
        <v>0</v>
      </c>
      <c r="R67" s="114">
        <f t="shared" si="47"/>
        <v>0</v>
      </c>
      <c r="S67" s="114">
        <f t="shared" si="47"/>
        <v>0</v>
      </c>
      <c r="T67" s="114">
        <f t="shared" si="47"/>
        <v>0</v>
      </c>
      <c r="U67" s="114">
        <f t="shared" si="47"/>
        <v>0</v>
      </c>
      <c r="V67" s="114">
        <f t="shared" si="47"/>
        <v>0</v>
      </c>
      <c r="W67" s="114">
        <f t="shared" si="47"/>
        <v>0</v>
      </c>
      <c r="X67" s="35" t="s">
        <v>8</v>
      </c>
      <c r="Y67" s="115"/>
      <c r="Z67" s="115"/>
      <c r="AA67" s="115"/>
      <c r="AB67" s="115"/>
      <c r="AC67" s="115"/>
      <c r="AD67" s="115"/>
      <c r="AE67" s="115"/>
      <c r="AF67" s="115"/>
      <c r="AG67" s="115"/>
      <c r="AH67" s="51"/>
    </row>
    <row r="68" spans="2:34" s="49" customFormat="1" x14ac:dyDescent="0.25">
      <c r="C68" s="91"/>
      <c r="D68" s="91" t="s">
        <v>130</v>
      </c>
      <c r="E68" s="113">
        <v>0</v>
      </c>
      <c r="F68" s="35" t="s">
        <v>8</v>
      </c>
      <c r="G68" s="35"/>
      <c r="H68" s="114">
        <f t="shared" si="47"/>
        <v>0</v>
      </c>
      <c r="I68" s="114">
        <f t="shared" si="47"/>
        <v>0</v>
      </c>
      <c r="J68" s="114">
        <f t="shared" si="47"/>
        <v>0</v>
      </c>
      <c r="K68" s="114">
        <f t="shared" si="47"/>
        <v>0</v>
      </c>
      <c r="L68" s="114">
        <f t="shared" si="47"/>
        <v>0</v>
      </c>
      <c r="M68" s="114">
        <f t="shared" si="47"/>
        <v>0</v>
      </c>
      <c r="N68" s="114">
        <f t="shared" si="47"/>
        <v>0</v>
      </c>
      <c r="O68" s="114">
        <f t="shared" si="47"/>
        <v>0</v>
      </c>
      <c r="P68" s="114">
        <f t="shared" si="47"/>
        <v>0</v>
      </c>
      <c r="Q68" s="114">
        <f t="shared" si="47"/>
        <v>0</v>
      </c>
      <c r="R68" s="114">
        <f t="shared" si="47"/>
        <v>0</v>
      </c>
      <c r="S68" s="114">
        <f t="shared" si="47"/>
        <v>0</v>
      </c>
      <c r="T68" s="114">
        <f t="shared" si="47"/>
        <v>0</v>
      </c>
      <c r="U68" s="114">
        <f t="shared" si="47"/>
        <v>0</v>
      </c>
      <c r="V68" s="114">
        <f t="shared" si="47"/>
        <v>0</v>
      </c>
      <c r="W68" s="114">
        <f t="shared" si="47"/>
        <v>0</v>
      </c>
      <c r="X68" s="35" t="s">
        <v>8</v>
      </c>
      <c r="Y68" s="115"/>
      <c r="Z68" s="115"/>
      <c r="AA68" s="115"/>
      <c r="AB68" s="115"/>
      <c r="AC68" s="115"/>
      <c r="AD68" s="115"/>
      <c r="AE68" s="115"/>
      <c r="AF68" s="115"/>
      <c r="AG68" s="115"/>
      <c r="AH68" s="51"/>
    </row>
    <row r="69" spans="2:34" s="49" customFormat="1" x14ac:dyDescent="0.25">
      <c r="C69" s="91"/>
      <c r="D69" s="91" t="s">
        <v>1</v>
      </c>
      <c r="E69" s="113">
        <v>0</v>
      </c>
      <c r="F69" s="35" t="s">
        <v>8</v>
      </c>
      <c r="G69" s="35"/>
      <c r="H69" s="114">
        <f t="shared" si="47"/>
        <v>0</v>
      </c>
      <c r="I69" s="114">
        <f t="shared" si="47"/>
        <v>0</v>
      </c>
      <c r="J69" s="114">
        <f t="shared" si="47"/>
        <v>0</v>
      </c>
      <c r="K69" s="114">
        <f t="shared" si="47"/>
        <v>0</v>
      </c>
      <c r="L69" s="114">
        <f t="shared" si="47"/>
        <v>0</v>
      </c>
      <c r="M69" s="114">
        <f t="shared" si="47"/>
        <v>0</v>
      </c>
      <c r="N69" s="114">
        <f t="shared" si="47"/>
        <v>0</v>
      </c>
      <c r="O69" s="114">
        <f t="shared" si="47"/>
        <v>0</v>
      </c>
      <c r="P69" s="114">
        <f t="shared" si="47"/>
        <v>0</v>
      </c>
      <c r="Q69" s="114">
        <f t="shared" si="47"/>
        <v>0</v>
      </c>
      <c r="R69" s="114">
        <f t="shared" si="47"/>
        <v>0</v>
      </c>
      <c r="S69" s="114">
        <f t="shared" si="47"/>
        <v>0</v>
      </c>
      <c r="T69" s="114">
        <f t="shared" si="47"/>
        <v>0</v>
      </c>
      <c r="U69" s="114">
        <f t="shared" si="47"/>
        <v>0</v>
      </c>
      <c r="V69" s="114">
        <f t="shared" si="47"/>
        <v>0</v>
      </c>
      <c r="W69" s="114">
        <f t="shared" si="47"/>
        <v>0</v>
      </c>
      <c r="X69" s="35" t="s">
        <v>8</v>
      </c>
      <c r="Y69" s="115"/>
      <c r="Z69" s="115"/>
      <c r="AA69" s="115"/>
      <c r="AB69" s="115"/>
      <c r="AC69" s="115"/>
      <c r="AD69" s="115"/>
      <c r="AE69" s="115"/>
      <c r="AF69" s="115"/>
      <c r="AG69" s="115"/>
      <c r="AH69" s="51"/>
    </row>
    <row r="70" spans="2:34" s="49" customFormat="1" x14ac:dyDescent="0.25">
      <c r="C70" s="91"/>
      <c r="D70" s="91" t="s">
        <v>2</v>
      </c>
      <c r="E70" s="113">
        <v>0</v>
      </c>
      <c r="F70" s="35" t="s">
        <v>8</v>
      </c>
      <c r="G70" s="35"/>
      <c r="H70" s="114">
        <f t="shared" si="47"/>
        <v>0</v>
      </c>
      <c r="I70" s="114">
        <f t="shared" si="47"/>
        <v>0</v>
      </c>
      <c r="J70" s="114">
        <f t="shared" si="47"/>
        <v>0</v>
      </c>
      <c r="K70" s="114">
        <f t="shared" si="47"/>
        <v>0</v>
      </c>
      <c r="L70" s="114">
        <f t="shared" si="47"/>
        <v>0</v>
      </c>
      <c r="M70" s="114">
        <f t="shared" si="47"/>
        <v>0</v>
      </c>
      <c r="N70" s="114">
        <f t="shared" si="47"/>
        <v>0</v>
      </c>
      <c r="O70" s="114">
        <f t="shared" si="47"/>
        <v>0</v>
      </c>
      <c r="P70" s="114">
        <f t="shared" si="47"/>
        <v>0</v>
      </c>
      <c r="Q70" s="114">
        <f t="shared" si="47"/>
        <v>0</v>
      </c>
      <c r="R70" s="114">
        <f t="shared" si="47"/>
        <v>0</v>
      </c>
      <c r="S70" s="114">
        <f t="shared" si="47"/>
        <v>0</v>
      </c>
      <c r="T70" s="114">
        <f t="shared" si="47"/>
        <v>0</v>
      </c>
      <c r="U70" s="114">
        <f t="shared" si="47"/>
        <v>0</v>
      </c>
      <c r="V70" s="114">
        <f t="shared" si="47"/>
        <v>0</v>
      </c>
      <c r="W70" s="114">
        <f t="shared" si="47"/>
        <v>0</v>
      </c>
      <c r="X70" s="35" t="s">
        <v>8</v>
      </c>
      <c r="Y70" s="115"/>
      <c r="Z70" s="115"/>
      <c r="AA70" s="115"/>
      <c r="AB70" s="115"/>
      <c r="AC70" s="115"/>
      <c r="AD70" s="115"/>
      <c r="AE70" s="115"/>
      <c r="AF70" s="115"/>
      <c r="AG70" s="115"/>
      <c r="AH70" s="51"/>
    </row>
    <row r="71" spans="2:34" s="49" customFormat="1" x14ac:dyDescent="0.25">
      <c r="C71" s="91" t="s">
        <v>36</v>
      </c>
      <c r="D71" s="91" t="s">
        <v>129</v>
      </c>
      <c r="E71" s="113">
        <v>0</v>
      </c>
      <c r="F71" s="35" t="s">
        <v>8</v>
      </c>
      <c r="G71" s="35"/>
      <c r="H71" s="114">
        <f t="shared" si="47"/>
        <v>0</v>
      </c>
      <c r="I71" s="114">
        <f t="shared" si="47"/>
        <v>0</v>
      </c>
      <c r="J71" s="114">
        <f t="shared" si="47"/>
        <v>0</v>
      </c>
      <c r="K71" s="114">
        <f t="shared" si="47"/>
        <v>0</v>
      </c>
      <c r="L71" s="114">
        <f t="shared" si="47"/>
        <v>0</v>
      </c>
      <c r="M71" s="114">
        <f t="shared" si="47"/>
        <v>0</v>
      </c>
      <c r="N71" s="114">
        <f t="shared" si="47"/>
        <v>0</v>
      </c>
      <c r="O71" s="114">
        <f t="shared" si="47"/>
        <v>0</v>
      </c>
      <c r="P71" s="114">
        <f t="shared" si="47"/>
        <v>0</v>
      </c>
      <c r="Q71" s="114">
        <f t="shared" si="47"/>
        <v>0</v>
      </c>
      <c r="R71" s="114">
        <f t="shared" si="47"/>
        <v>0</v>
      </c>
      <c r="S71" s="114">
        <f t="shared" si="47"/>
        <v>0</v>
      </c>
      <c r="T71" s="114">
        <f t="shared" si="47"/>
        <v>0</v>
      </c>
      <c r="U71" s="114">
        <f t="shared" si="47"/>
        <v>0</v>
      </c>
      <c r="V71" s="114">
        <f t="shared" si="47"/>
        <v>0</v>
      </c>
      <c r="W71" s="114">
        <f t="shared" si="47"/>
        <v>0</v>
      </c>
      <c r="X71" s="35" t="s">
        <v>8</v>
      </c>
      <c r="Y71" s="115"/>
      <c r="Z71" s="115"/>
      <c r="AA71" s="115"/>
      <c r="AB71" s="115"/>
      <c r="AC71" s="115"/>
      <c r="AD71" s="115"/>
      <c r="AE71" s="115"/>
      <c r="AF71" s="115"/>
      <c r="AG71" s="115"/>
      <c r="AH71" s="51"/>
    </row>
    <row r="72" spans="2:34" s="49" customFormat="1" x14ac:dyDescent="0.25">
      <c r="C72" s="91"/>
      <c r="D72" s="91" t="s">
        <v>130</v>
      </c>
      <c r="E72" s="113">
        <v>0</v>
      </c>
      <c r="F72" s="35" t="s">
        <v>8</v>
      </c>
      <c r="G72" s="35"/>
      <c r="H72" s="114">
        <f t="shared" si="47"/>
        <v>0</v>
      </c>
      <c r="I72" s="114">
        <f t="shared" si="47"/>
        <v>0</v>
      </c>
      <c r="J72" s="114">
        <f t="shared" si="47"/>
        <v>0</v>
      </c>
      <c r="K72" s="114">
        <f t="shared" si="47"/>
        <v>0</v>
      </c>
      <c r="L72" s="114">
        <f t="shared" si="47"/>
        <v>0</v>
      </c>
      <c r="M72" s="114">
        <f t="shared" si="47"/>
        <v>0</v>
      </c>
      <c r="N72" s="114">
        <f t="shared" si="47"/>
        <v>0</v>
      </c>
      <c r="O72" s="114">
        <f t="shared" si="47"/>
        <v>0</v>
      </c>
      <c r="P72" s="114">
        <f t="shared" si="47"/>
        <v>0</v>
      </c>
      <c r="Q72" s="114">
        <f t="shared" si="47"/>
        <v>0</v>
      </c>
      <c r="R72" s="114">
        <f t="shared" si="47"/>
        <v>0</v>
      </c>
      <c r="S72" s="114">
        <f t="shared" si="47"/>
        <v>0</v>
      </c>
      <c r="T72" s="114">
        <f t="shared" si="47"/>
        <v>0</v>
      </c>
      <c r="U72" s="114">
        <f t="shared" si="47"/>
        <v>0</v>
      </c>
      <c r="V72" s="114">
        <f t="shared" si="47"/>
        <v>0</v>
      </c>
      <c r="W72" s="114">
        <f t="shared" si="47"/>
        <v>0</v>
      </c>
      <c r="X72" s="35" t="s">
        <v>8</v>
      </c>
      <c r="Y72" s="115"/>
      <c r="Z72" s="115"/>
      <c r="AA72" s="115"/>
      <c r="AB72" s="115"/>
      <c r="AC72" s="115"/>
      <c r="AD72" s="115"/>
      <c r="AE72" s="115"/>
      <c r="AF72" s="115"/>
      <c r="AG72" s="115"/>
      <c r="AH72" s="51"/>
    </row>
    <row r="73" spans="2:34" s="49" customFormat="1" x14ac:dyDescent="0.25">
      <c r="C73" s="121"/>
      <c r="D73" s="91" t="s">
        <v>1</v>
      </c>
      <c r="E73" s="113">
        <v>0</v>
      </c>
      <c r="F73" s="35" t="s">
        <v>8</v>
      </c>
      <c r="G73" s="35"/>
      <c r="H73" s="114">
        <f t="shared" si="47"/>
        <v>0</v>
      </c>
      <c r="I73" s="114">
        <f t="shared" si="47"/>
        <v>0</v>
      </c>
      <c r="J73" s="114">
        <f t="shared" si="47"/>
        <v>0</v>
      </c>
      <c r="K73" s="114">
        <f t="shared" si="47"/>
        <v>0</v>
      </c>
      <c r="L73" s="114">
        <f t="shared" si="47"/>
        <v>0</v>
      </c>
      <c r="M73" s="114">
        <f t="shared" si="47"/>
        <v>0</v>
      </c>
      <c r="N73" s="114">
        <f t="shared" si="47"/>
        <v>0</v>
      </c>
      <c r="O73" s="114">
        <f t="shared" si="47"/>
        <v>0</v>
      </c>
      <c r="P73" s="114">
        <f t="shared" si="47"/>
        <v>0</v>
      </c>
      <c r="Q73" s="114">
        <f t="shared" si="47"/>
        <v>0</v>
      </c>
      <c r="R73" s="114">
        <f t="shared" si="47"/>
        <v>0</v>
      </c>
      <c r="S73" s="114">
        <f t="shared" si="47"/>
        <v>0</v>
      </c>
      <c r="T73" s="114">
        <f t="shared" si="47"/>
        <v>0</v>
      </c>
      <c r="U73" s="114">
        <f t="shared" si="47"/>
        <v>0</v>
      </c>
      <c r="V73" s="114">
        <f t="shared" si="47"/>
        <v>0</v>
      </c>
      <c r="W73" s="114">
        <f t="shared" si="47"/>
        <v>0</v>
      </c>
      <c r="X73" s="35" t="s">
        <v>8</v>
      </c>
      <c r="Y73" s="115"/>
      <c r="Z73" s="115"/>
      <c r="AA73" s="115"/>
      <c r="AB73" s="115"/>
      <c r="AC73" s="115"/>
      <c r="AD73" s="115"/>
      <c r="AE73" s="115"/>
      <c r="AF73" s="115"/>
      <c r="AG73" s="115"/>
      <c r="AH73" s="51"/>
    </row>
    <row r="74" spans="2:34" s="49" customFormat="1" x14ac:dyDescent="0.25">
      <c r="C74" s="121"/>
      <c r="D74" s="91" t="s">
        <v>2</v>
      </c>
      <c r="E74" s="113">
        <v>0</v>
      </c>
      <c r="F74" s="35" t="s">
        <v>8</v>
      </c>
      <c r="G74" s="35"/>
      <c r="H74" s="114">
        <f t="shared" si="47"/>
        <v>0</v>
      </c>
      <c r="I74" s="114">
        <f t="shared" si="47"/>
        <v>0</v>
      </c>
      <c r="J74" s="114">
        <f t="shared" si="47"/>
        <v>0</v>
      </c>
      <c r="K74" s="114">
        <f t="shared" si="47"/>
        <v>0</v>
      </c>
      <c r="L74" s="114">
        <f t="shared" si="47"/>
        <v>0</v>
      </c>
      <c r="M74" s="114">
        <f t="shared" si="47"/>
        <v>0</v>
      </c>
      <c r="N74" s="114">
        <f t="shared" si="47"/>
        <v>0</v>
      </c>
      <c r="O74" s="114">
        <f t="shared" si="47"/>
        <v>0</v>
      </c>
      <c r="P74" s="114">
        <f t="shared" si="47"/>
        <v>0</v>
      </c>
      <c r="Q74" s="114">
        <f t="shared" si="47"/>
        <v>0</v>
      </c>
      <c r="R74" s="114">
        <f t="shared" si="47"/>
        <v>0</v>
      </c>
      <c r="S74" s="114">
        <f t="shared" si="47"/>
        <v>0</v>
      </c>
      <c r="T74" s="114">
        <f t="shared" si="47"/>
        <v>0</v>
      </c>
      <c r="U74" s="114">
        <f t="shared" si="47"/>
        <v>0</v>
      </c>
      <c r="V74" s="114">
        <f t="shared" si="47"/>
        <v>0</v>
      </c>
      <c r="W74" s="114">
        <f t="shared" si="47"/>
        <v>0</v>
      </c>
      <c r="X74" s="35" t="s">
        <v>8</v>
      </c>
      <c r="Y74" s="115"/>
      <c r="Z74" s="115"/>
      <c r="AA74" s="115"/>
      <c r="AB74" s="115"/>
      <c r="AC74" s="115"/>
      <c r="AD74" s="115"/>
      <c r="AE74" s="115"/>
      <c r="AF74" s="115"/>
      <c r="AG74" s="115"/>
      <c r="AH74" s="51"/>
    </row>
    <row r="75" spans="2:34" s="49" customFormat="1" x14ac:dyDescent="0.25">
      <c r="C75" s="4"/>
      <c r="D75" s="6"/>
      <c r="E75" s="35"/>
      <c r="F75" s="35"/>
      <c r="G75" s="35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51"/>
    </row>
    <row r="76" spans="2:34" s="49" customFormat="1" x14ac:dyDescent="0.25">
      <c r="C76" s="4"/>
      <c r="D76" s="6"/>
      <c r="E76" s="35"/>
      <c r="F76" s="35"/>
      <c r="G76" s="35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51"/>
    </row>
    <row r="77" spans="2:34" s="6" customFormat="1" ht="14.25" x14ac:dyDescent="0.2">
      <c r="B77" s="19">
        <v>5</v>
      </c>
      <c r="C77" s="19" t="s">
        <v>7</v>
      </c>
      <c r="D77" s="19"/>
      <c r="E77" s="19"/>
      <c r="F77" s="19"/>
      <c r="G77" s="19"/>
      <c r="H77" s="19"/>
      <c r="I77" s="20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35"/>
      <c r="Z77" s="35"/>
      <c r="AA77" s="35"/>
      <c r="AB77" s="35"/>
      <c r="AC77" s="35"/>
      <c r="AD77" s="35"/>
      <c r="AE77" s="35"/>
      <c r="AF77" s="35"/>
      <c r="AG77" s="35"/>
    </row>
    <row r="78" spans="2:34" s="49" customFormat="1" x14ac:dyDescent="0.25">
      <c r="C78" s="4"/>
      <c r="D78" s="6"/>
      <c r="E78" s="35"/>
      <c r="F78" s="35"/>
      <c r="G78" s="35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51"/>
    </row>
    <row r="79" spans="2:34" x14ac:dyDescent="0.25">
      <c r="D79" s="6"/>
      <c r="E79" s="35" t="s">
        <v>65</v>
      </c>
      <c r="F79" s="6"/>
      <c r="G79" s="6"/>
      <c r="H79" s="6" t="s">
        <v>170</v>
      </c>
      <c r="I79" s="6"/>
      <c r="J79" s="6"/>
      <c r="K79" s="6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2:34" x14ac:dyDescent="0.25">
      <c r="C80" s="6"/>
      <c r="E80" s="111">
        <v>2020</v>
      </c>
      <c r="F80" s="50"/>
      <c r="G80" s="50"/>
      <c r="H80" s="112">
        <v>2020</v>
      </c>
      <c r="I80" s="112">
        <f>H80+1</f>
        <v>2021</v>
      </c>
      <c r="J80" s="112">
        <f t="shared" ref="J80" si="48">I80+1</f>
        <v>2022</v>
      </c>
      <c r="K80" s="112">
        <f t="shared" ref="K80" si="49">J80+1</f>
        <v>2023</v>
      </c>
      <c r="L80" s="112">
        <f t="shared" ref="L80" si="50">K80+1</f>
        <v>2024</v>
      </c>
      <c r="M80" s="112">
        <f t="shared" ref="M80" si="51">L80+1</f>
        <v>2025</v>
      </c>
      <c r="N80" s="112">
        <f t="shared" ref="N80" si="52">M80+1</f>
        <v>2026</v>
      </c>
      <c r="O80" s="112">
        <f t="shared" ref="O80" si="53">N80+1</f>
        <v>2027</v>
      </c>
      <c r="P80" s="112">
        <f t="shared" ref="P80" si="54">O80+1</f>
        <v>2028</v>
      </c>
      <c r="Q80" s="112">
        <f t="shared" ref="Q80" si="55">P80+1</f>
        <v>2029</v>
      </c>
      <c r="R80" s="112">
        <f t="shared" ref="R80" si="56">Q80+1</f>
        <v>2030</v>
      </c>
      <c r="S80" s="112">
        <f t="shared" ref="S80" si="57">R80+1</f>
        <v>2031</v>
      </c>
      <c r="T80" s="112">
        <f t="shared" ref="T80" si="58">S80+1</f>
        <v>2032</v>
      </c>
      <c r="U80" s="112">
        <f t="shared" ref="U80" si="59">T80+1</f>
        <v>2033</v>
      </c>
      <c r="V80" s="112">
        <f>U80+1</f>
        <v>2034</v>
      </c>
      <c r="W80" s="112">
        <f t="shared" ref="W80" si="60">V80+1</f>
        <v>2035</v>
      </c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2:33" x14ac:dyDescent="0.25">
      <c r="C81" s="91" t="s">
        <v>22</v>
      </c>
      <c r="D81" s="91" t="s">
        <v>129</v>
      </c>
      <c r="E81" s="113">
        <v>0</v>
      </c>
      <c r="F81" s="35" t="s">
        <v>8</v>
      </c>
      <c r="G81" s="35"/>
      <c r="H81" s="114">
        <f>$E81</f>
        <v>0</v>
      </c>
      <c r="I81" s="114">
        <f t="shared" ref="I81:W81" si="61">$E81</f>
        <v>0</v>
      </c>
      <c r="J81" s="114">
        <f t="shared" si="61"/>
        <v>0</v>
      </c>
      <c r="K81" s="114">
        <f t="shared" si="61"/>
        <v>0</v>
      </c>
      <c r="L81" s="114">
        <f t="shared" si="61"/>
        <v>0</v>
      </c>
      <c r="M81" s="114">
        <f t="shared" si="61"/>
        <v>0</v>
      </c>
      <c r="N81" s="114">
        <f t="shared" si="61"/>
        <v>0</v>
      </c>
      <c r="O81" s="114">
        <f t="shared" si="61"/>
        <v>0</v>
      </c>
      <c r="P81" s="114">
        <f t="shared" si="61"/>
        <v>0</v>
      </c>
      <c r="Q81" s="114">
        <f t="shared" si="61"/>
        <v>0</v>
      </c>
      <c r="R81" s="114">
        <f t="shared" si="61"/>
        <v>0</v>
      </c>
      <c r="S81" s="114">
        <f t="shared" si="61"/>
        <v>0</v>
      </c>
      <c r="T81" s="114">
        <f t="shared" si="61"/>
        <v>0</v>
      </c>
      <c r="U81" s="114">
        <f t="shared" si="61"/>
        <v>0</v>
      </c>
      <c r="V81" s="114">
        <f t="shared" si="61"/>
        <v>0</v>
      </c>
      <c r="W81" s="114">
        <f t="shared" si="61"/>
        <v>0</v>
      </c>
      <c r="X81" s="35" t="s">
        <v>8</v>
      </c>
      <c r="Y81" s="115"/>
      <c r="Z81" s="115"/>
      <c r="AA81" s="115"/>
      <c r="AB81" s="115"/>
      <c r="AC81" s="115"/>
      <c r="AD81" s="115"/>
      <c r="AE81" s="115"/>
      <c r="AF81" s="115"/>
      <c r="AG81" s="115"/>
    </row>
    <row r="82" spans="2:33" x14ac:dyDescent="0.25">
      <c r="C82" s="91"/>
      <c r="D82" s="91" t="s">
        <v>130</v>
      </c>
      <c r="E82" s="113">
        <v>0</v>
      </c>
      <c r="F82" s="35" t="s">
        <v>8</v>
      </c>
      <c r="G82" s="35"/>
      <c r="H82" s="114">
        <f t="shared" ref="H82:W92" si="62">$E82</f>
        <v>0</v>
      </c>
      <c r="I82" s="114">
        <f t="shared" si="62"/>
        <v>0</v>
      </c>
      <c r="J82" s="114">
        <f t="shared" si="62"/>
        <v>0</v>
      </c>
      <c r="K82" s="114">
        <f t="shared" si="62"/>
        <v>0</v>
      </c>
      <c r="L82" s="114">
        <f t="shared" si="62"/>
        <v>0</v>
      </c>
      <c r="M82" s="114">
        <f t="shared" si="62"/>
        <v>0</v>
      </c>
      <c r="N82" s="114">
        <f t="shared" si="62"/>
        <v>0</v>
      </c>
      <c r="O82" s="114">
        <f t="shared" si="62"/>
        <v>0</v>
      </c>
      <c r="P82" s="114">
        <f t="shared" si="62"/>
        <v>0</v>
      </c>
      <c r="Q82" s="114">
        <f t="shared" si="62"/>
        <v>0</v>
      </c>
      <c r="R82" s="114">
        <f t="shared" si="62"/>
        <v>0</v>
      </c>
      <c r="S82" s="114">
        <f t="shared" si="62"/>
        <v>0</v>
      </c>
      <c r="T82" s="114">
        <f t="shared" si="62"/>
        <v>0</v>
      </c>
      <c r="U82" s="114">
        <f t="shared" si="62"/>
        <v>0</v>
      </c>
      <c r="V82" s="114">
        <f t="shared" si="62"/>
        <v>0</v>
      </c>
      <c r="W82" s="114">
        <f t="shared" si="62"/>
        <v>0</v>
      </c>
      <c r="X82" s="35" t="s">
        <v>8</v>
      </c>
      <c r="Y82" s="115"/>
      <c r="Z82" s="115"/>
      <c r="AA82" s="115"/>
      <c r="AB82" s="115"/>
      <c r="AC82" s="115"/>
      <c r="AD82" s="115"/>
      <c r="AE82" s="115"/>
      <c r="AF82" s="115"/>
      <c r="AG82" s="115"/>
    </row>
    <row r="83" spans="2:33" x14ac:dyDescent="0.25">
      <c r="C83" s="91"/>
      <c r="D83" s="91" t="s">
        <v>1</v>
      </c>
      <c r="E83" s="113">
        <v>0</v>
      </c>
      <c r="F83" s="35" t="s">
        <v>8</v>
      </c>
      <c r="G83" s="35"/>
      <c r="H83" s="114">
        <f t="shared" si="62"/>
        <v>0</v>
      </c>
      <c r="I83" s="114">
        <f t="shared" si="62"/>
        <v>0</v>
      </c>
      <c r="J83" s="114">
        <f t="shared" si="62"/>
        <v>0</v>
      </c>
      <c r="K83" s="114">
        <f t="shared" si="62"/>
        <v>0</v>
      </c>
      <c r="L83" s="114">
        <f t="shared" si="62"/>
        <v>0</v>
      </c>
      <c r="M83" s="114">
        <f t="shared" si="62"/>
        <v>0</v>
      </c>
      <c r="N83" s="114">
        <f t="shared" si="62"/>
        <v>0</v>
      </c>
      <c r="O83" s="114">
        <f t="shared" si="62"/>
        <v>0</v>
      </c>
      <c r="P83" s="114">
        <f t="shared" si="62"/>
        <v>0</v>
      </c>
      <c r="Q83" s="114">
        <f t="shared" si="62"/>
        <v>0</v>
      </c>
      <c r="R83" s="114">
        <f t="shared" si="62"/>
        <v>0</v>
      </c>
      <c r="S83" s="114">
        <f t="shared" si="62"/>
        <v>0</v>
      </c>
      <c r="T83" s="114">
        <f t="shared" si="62"/>
        <v>0</v>
      </c>
      <c r="U83" s="114">
        <f t="shared" si="62"/>
        <v>0</v>
      </c>
      <c r="V83" s="114">
        <f t="shared" si="62"/>
        <v>0</v>
      </c>
      <c r="W83" s="114">
        <f t="shared" si="62"/>
        <v>0</v>
      </c>
      <c r="X83" s="35" t="s">
        <v>8</v>
      </c>
      <c r="Y83" s="115"/>
      <c r="Z83" s="115"/>
      <c r="AA83" s="115"/>
      <c r="AB83" s="115"/>
      <c r="AC83" s="115"/>
      <c r="AD83" s="115"/>
      <c r="AE83" s="115"/>
      <c r="AF83" s="115"/>
      <c r="AG83" s="115"/>
    </row>
    <row r="84" spans="2:33" x14ac:dyDescent="0.25">
      <c r="C84" s="91"/>
      <c r="D84" s="91" t="s">
        <v>2</v>
      </c>
      <c r="E84" s="113">
        <v>0</v>
      </c>
      <c r="F84" s="35" t="s">
        <v>8</v>
      </c>
      <c r="G84" s="35"/>
      <c r="H84" s="114">
        <f t="shared" si="62"/>
        <v>0</v>
      </c>
      <c r="I84" s="114">
        <f t="shared" si="62"/>
        <v>0</v>
      </c>
      <c r="J84" s="114">
        <f t="shared" si="62"/>
        <v>0</v>
      </c>
      <c r="K84" s="114">
        <f t="shared" si="62"/>
        <v>0</v>
      </c>
      <c r="L84" s="114">
        <f t="shared" si="62"/>
        <v>0</v>
      </c>
      <c r="M84" s="114">
        <f t="shared" si="62"/>
        <v>0</v>
      </c>
      <c r="N84" s="114">
        <f t="shared" si="62"/>
        <v>0</v>
      </c>
      <c r="O84" s="114">
        <f t="shared" si="62"/>
        <v>0</v>
      </c>
      <c r="P84" s="114">
        <f t="shared" si="62"/>
        <v>0</v>
      </c>
      <c r="Q84" s="114">
        <f t="shared" si="62"/>
        <v>0</v>
      </c>
      <c r="R84" s="114">
        <f t="shared" si="62"/>
        <v>0</v>
      </c>
      <c r="S84" s="114">
        <f t="shared" si="62"/>
        <v>0</v>
      </c>
      <c r="T84" s="114">
        <f t="shared" si="62"/>
        <v>0</v>
      </c>
      <c r="U84" s="114">
        <f t="shared" si="62"/>
        <v>0</v>
      </c>
      <c r="V84" s="114">
        <f t="shared" si="62"/>
        <v>0</v>
      </c>
      <c r="W84" s="114">
        <f t="shared" si="62"/>
        <v>0</v>
      </c>
      <c r="X84" s="35" t="s">
        <v>8</v>
      </c>
      <c r="Y84" s="115"/>
      <c r="Z84" s="115"/>
      <c r="AA84" s="115"/>
      <c r="AB84" s="115"/>
      <c r="AC84" s="115"/>
      <c r="AD84" s="115"/>
      <c r="AE84" s="115"/>
      <c r="AF84" s="115"/>
      <c r="AG84" s="115"/>
    </row>
    <row r="85" spans="2:33" x14ac:dyDescent="0.25">
      <c r="C85" s="91" t="s">
        <v>35</v>
      </c>
      <c r="D85" s="91" t="s">
        <v>129</v>
      </c>
      <c r="E85" s="113">
        <v>0</v>
      </c>
      <c r="F85" s="35" t="s">
        <v>8</v>
      </c>
      <c r="G85" s="35"/>
      <c r="H85" s="114">
        <f t="shared" si="62"/>
        <v>0</v>
      </c>
      <c r="I85" s="114">
        <f t="shared" si="62"/>
        <v>0</v>
      </c>
      <c r="J85" s="114">
        <f t="shared" si="62"/>
        <v>0</v>
      </c>
      <c r="K85" s="114">
        <f t="shared" si="62"/>
        <v>0</v>
      </c>
      <c r="L85" s="114">
        <f t="shared" si="62"/>
        <v>0</v>
      </c>
      <c r="M85" s="114">
        <f t="shared" si="62"/>
        <v>0</v>
      </c>
      <c r="N85" s="114">
        <f t="shared" si="62"/>
        <v>0</v>
      </c>
      <c r="O85" s="114">
        <f t="shared" si="62"/>
        <v>0</v>
      </c>
      <c r="P85" s="114">
        <f t="shared" si="62"/>
        <v>0</v>
      </c>
      <c r="Q85" s="114">
        <f t="shared" si="62"/>
        <v>0</v>
      </c>
      <c r="R85" s="114">
        <f t="shared" si="62"/>
        <v>0</v>
      </c>
      <c r="S85" s="114">
        <f t="shared" si="62"/>
        <v>0</v>
      </c>
      <c r="T85" s="114">
        <f t="shared" si="62"/>
        <v>0</v>
      </c>
      <c r="U85" s="114">
        <f t="shared" si="62"/>
        <v>0</v>
      </c>
      <c r="V85" s="114">
        <f t="shared" si="62"/>
        <v>0</v>
      </c>
      <c r="W85" s="114">
        <f t="shared" si="62"/>
        <v>0</v>
      </c>
      <c r="X85" s="35" t="s">
        <v>8</v>
      </c>
      <c r="Y85" s="115"/>
      <c r="Z85" s="115"/>
      <c r="AA85" s="115"/>
      <c r="AB85" s="115"/>
      <c r="AC85" s="115"/>
      <c r="AD85" s="115"/>
      <c r="AE85" s="115"/>
      <c r="AF85" s="115"/>
      <c r="AG85" s="115"/>
    </row>
    <row r="86" spans="2:33" x14ac:dyDescent="0.25">
      <c r="C86" s="91"/>
      <c r="D86" s="91" t="s">
        <v>130</v>
      </c>
      <c r="E86" s="113">
        <v>0</v>
      </c>
      <c r="F86" s="35" t="s">
        <v>8</v>
      </c>
      <c r="G86" s="35"/>
      <c r="H86" s="114">
        <f t="shared" si="62"/>
        <v>0</v>
      </c>
      <c r="I86" s="114">
        <f t="shared" si="62"/>
        <v>0</v>
      </c>
      <c r="J86" s="114">
        <f t="shared" si="62"/>
        <v>0</v>
      </c>
      <c r="K86" s="114">
        <f t="shared" si="62"/>
        <v>0</v>
      </c>
      <c r="L86" s="114">
        <f t="shared" si="62"/>
        <v>0</v>
      </c>
      <c r="M86" s="114">
        <f t="shared" si="62"/>
        <v>0</v>
      </c>
      <c r="N86" s="114">
        <f t="shared" si="62"/>
        <v>0</v>
      </c>
      <c r="O86" s="114">
        <f t="shared" si="62"/>
        <v>0</v>
      </c>
      <c r="P86" s="114">
        <f t="shared" si="62"/>
        <v>0</v>
      </c>
      <c r="Q86" s="114">
        <f t="shared" si="62"/>
        <v>0</v>
      </c>
      <c r="R86" s="114">
        <f t="shared" si="62"/>
        <v>0</v>
      </c>
      <c r="S86" s="114">
        <f t="shared" si="62"/>
        <v>0</v>
      </c>
      <c r="T86" s="114">
        <f t="shared" si="62"/>
        <v>0</v>
      </c>
      <c r="U86" s="114">
        <f t="shared" si="62"/>
        <v>0</v>
      </c>
      <c r="V86" s="114">
        <f t="shared" si="62"/>
        <v>0</v>
      </c>
      <c r="W86" s="114">
        <f t="shared" si="62"/>
        <v>0</v>
      </c>
      <c r="X86" s="35" t="s">
        <v>8</v>
      </c>
      <c r="Y86" s="115"/>
      <c r="Z86" s="115"/>
      <c r="AA86" s="115"/>
      <c r="AB86" s="115"/>
      <c r="AC86" s="115"/>
      <c r="AD86" s="115"/>
      <c r="AE86" s="115"/>
      <c r="AF86" s="115"/>
      <c r="AG86" s="115"/>
    </row>
    <row r="87" spans="2:33" x14ac:dyDescent="0.25">
      <c r="C87" s="91"/>
      <c r="D87" s="91" t="s">
        <v>1</v>
      </c>
      <c r="E87" s="113">
        <v>0</v>
      </c>
      <c r="F87" s="35" t="s">
        <v>8</v>
      </c>
      <c r="G87" s="35"/>
      <c r="H87" s="114">
        <f t="shared" si="62"/>
        <v>0</v>
      </c>
      <c r="I87" s="114">
        <f t="shared" si="62"/>
        <v>0</v>
      </c>
      <c r="J87" s="114">
        <f t="shared" si="62"/>
        <v>0</v>
      </c>
      <c r="K87" s="114">
        <f t="shared" si="62"/>
        <v>0</v>
      </c>
      <c r="L87" s="114">
        <f t="shared" si="62"/>
        <v>0</v>
      </c>
      <c r="M87" s="114">
        <f t="shared" si="62"/>
        <v>0</v>
      </c>
      <c r="N87" s="114">
        <f t="shared" si="62"/>
        <v>0</v>
      </c>
      <c r="O87" s="114">
        <f t="shared" si="62"/>
        <v>0</v>
      </c>
      <c r="P87" s="114">
        <f t="shared" si="62"/>
        <v>0</v>
      </c>
      <c r="Q87" s="114">
        <f t="shared" si="62"/>
        <v>0</v>
      </c>
      <c r="R87" s="114">
        <f t="shared" si="62"/>
        <v>0</v>
      </c>
      <c r="S87" s="114">
        <f t="shared" si="62"/>
        <v>0</v>
      </c>
      <c r="T87" s="114">
        <f t="shared" si="62"/>
        <v>0</v>
      </c>
      <c r="U87" s="114">
        <f t="shared" si="62"/>
        <v>0</v>
      </c>
      <c r="V87" s="114">
        <f t="shared" si="62"/>
        <v>0</v>
      </c>
      <c r="W87" s="114">
        <f t="shared" si="62"/>
        <v>0</v>
      </c>
      <c r="X87" s="35" t="s">
        <v>8</v>
      </c>
      <c r="Y87" s="115"/>
      <c r="Z87" s="115"/>
      <c r="AA87" s="115"/>
      <c r="AB87" s="115"/>
      <c r="AC87" s="115"/>
      <c r="AD87" s="115"/>
      <c r="AE87" s="115"/>
      <c r="AF87" s="115"/>
      <c r="AG87" s="115"/>
    </row>
    <row r="88" spans="2:33" x14ac:dyDescent="0.25">
      <c r="C88" s="91"/>
      <c r="D88" s="91" t="s">
        <v>2</v>
      </c>
      <c r="E88" s="113">
        <v>0</v>
      </c>
      <c r="F88" s="35" t="s">
        <v>8</v>
      </c>
      <c r="G88" s="35"/>
      <c r="H88" s="114">
        <f t="shared" si="62"/>
        <v>0</v>
      </c>
      <c r="I88" s="114">
        <f t="shared" si="62"/>
        <v>0</v>
      </c>
      <c r="J88" s="114">
        <f t="shared" si="62"/>
        <v>0</v>
      </c>
      <c r="K88" s="114">
        <f t="shared" si="62"/>
        <v>0</v>
      </c>
      <c r="L88" s="114">
        <f t="shared" si="62"/>
        <v>0</v>
      </c>
      <c r="M88" s="114">
        <f t="shared" si="62"/>
        <v>0</v>
      </c>
      <c r="N88" s="114">
        <f t="shared" si="62"/>
        <v>0</v>
      </c>
      <c r="O88" s="114">
        <f t="shared" si="62"/>
        <v>0</v>
      </c>
      <c r="P88" s="114">
        <f t="shared" si="62"/>
        <v>0</v>
      </c>
      <c r="Q88" s="114">
        <f t="shared" si="62"/>
        <v>0</v>
      </c>
      <c r="R88" s="114">
        <f t="shared" si="62"/>
        <v>0</v>
      </c>
      <c r="S88" s="114">
        <f t="shared" si="62"/>
        <v>0</v>
      </c>
      <c r="T88" s="114">
        <f t="shared" si="62"/>
        <v>0</v>
      </c>
      <c r="U88" s="114">
        <f t="shared" si="62"/>
        <v>0</v>
      </c>
      <c r="V88" s="114">
        <f t="shared" si="62"/>
        <v>0</v>
      </c>
      <c r="W88" s="114">
        <f t="shared" si="62"/>
        <v>0</v>
      </c>
      <c r="X88" s="35" t="s">
        <v>8</v>
      </c>
      <c r="Y88" s="115"/>
      <c r="Z88" s="115"/>
      <c r="AA88" s="115"/>
      <c r="AB88" s="115"/>
      <c r="AC88" s="115"/>
      <c r="AD88" s="115"/>
      <c r="AE88" s="115"/>
      <c r="AF88" s="115"/>
      <c r="AG88" s="115"/>
    </row>
    <row r="89" spans="2:33" x14ac:dyDescent="0.25">
      <c r="C89" s="91" t="s">
        <v>36</v>
      </c>
      <c r="D89" s="91" t="s">
        <v>129</v>
      </c>
      <c r="E89" s="113">
        <v>0</v>
      </c>
      <c r="F89" s="35" t="s">
        <v>8</v>
      </c>
      <c r="G89" s="35"/>
      <c r="H89" s="114">
        <f t="shared" si="62"/>
        <v>0</v>
      </c>
      <c r="I89" s="114">
        <f t="shared" si="62"/>
        <v>0</v>
      </c>
      <c r="J89" s="114">
        <f t="shared" si="62"/>
        <v>0</v>
      </c>
      <c r="K89" s="114">
        <f t="shared" si="62"/>
        <v>0</v>
      </c>
      <c r="L89" s="114">
        <f t="shared" si="62"/>
        <v>0</v>
      </c>
      <c r="M89" s="114">
        <f t="shared" si="62"/>
        <v>0</v>
      </c>
      <c r="N89" s="114">
        <f t="shared" si="62"/>
        <v>0</v>
      </c>
      <c r="O89" s="114">
        <f t="shared" si="62"/>
        <v>0</v>
      </c>
      <c r="P89" s="114">
        <f t="shared" si="62"/>
        <v>0</v>
      </c>
      <c r="Q89" s="114">
        <f t="shared" si="62"/>
        <v>0</v>
      </c>
      <c r="R89" s="114">
        <f t="shared" si="62"/>
        <v>0</v>
      </c>
      <c r="S89" s="114">
        <f t="shared" si="62"/>
        <v>0</v>
      </c>
      <c r="T89" s="114">
        <f t="shared" si="62"/>
        <v>0</v>
      </c>
      <c r="U89" s="114">
        <f t="shared" si="62"/>
        <v>0</v>
      </c>
      <c r="V89" s="114">
        <f t="shared" si="62"/>
        <v>0</v>
      </c>
      <c r="W89" s="114">
        <f t="shared" si="62"/>
        <v>0</v>
      </c>
      <c r="X89" s="35" t="s">
        <v>8</v>
      </c>
      <c r="Y89" s="115"/>
      <c r="Z89" s="115"/>
      <c r="AA89" s="115"/>
      <c r="AB89" s="115"/>
      <c r="AC89" s="115"/>
      <c r="AD89" s="115"/>
      <c r="AE89" s="115"/>
      <c r="AF89" s="115"/>
      <c r="AG89" s="115"/>
    </row>
    <row r="90" spans="2:33" x14ac:dyDescent="0.25">
      <c r="C90" s="91"/>
      <c r="D90" s="91" t="s">
        <v>130</v>
      </c>
      <c r="E90" s="113">
        <v>0</v>
      </c>
      <c r="F90" s="35" t="s">
        <v>8</v>
      </c>
      <c r="G90" s="35"/>
      <c r="H90" s="114">
        <f t="shared" si="62"/>
        <v>0</v>
      </c>
      <c r="I90" s="114">
        <f t="shared" si="62"/>
        <v>0</v>
      </c>
      <c r="J90" s="114">
        <f t="shared" si="62"/>
        <v>0</v>
      </c>
      <c r="K90" s="114">
        <f t="shared" si="62"/>
        <v>0</v>
      </c>
      <c r="L90" s="114">
        <f t="shared" si="62"/>
        <v>0</v>
      </c>
      <c r="M90" s="114">
        <f t="shared" si="62"/>
        <v>0</v>
      </c>
      <c r="N90" s="114">
        <f t="shared" si="62"/>
        <v>0</v>
      </c>
      <c r="O90" s="114">
        <f t="shared" si="62"/>
        <v>0</v>
      </c>
      <c r="P90" s="114">
        <f t="shared" si="62"/>
        <v>0</v>
      </c>
      <c r="Q90" s="114">
        <f t="shared" si="62"/>
        <v>0</v>
      </c>
      <c r="R90" s="114">
        <f t="shared" si="62"/>
        <v>0</v>
      </c>
      <c r="S90" s="114">
        <f t="shared" si="62"/>
        <v>0</v>
      </c>
      <c r="T90" s="114">
        <f t="shared" si="62"/>
        <v>0</v>
      </c>
      <c r="U90" s="114">
        <f t="shared" si="62"/>
        <v>0</v>
      </c>
      <c r="V90" s="114">
        <f t="shared" si="62"/>
        <v>0</v>
      </c>
      <c r="W90" s="114">
        <f t="shared" si="62"/>
        <v>0</v>
      </c>
      <c r="X90" s="35" t="s">
        <v>8</v>
      </c>
      <c r="Y90" s="115"/>
      <c r="Z90" s="115"/>
      <c r="AA90" s="115"/>
      <c r="AB90" s="115"/>
      <c r="AC90" s="115"/>
      <c r="AD90" s="115"/>
      <c r="AE90" s="115"/>
      <c r="AF90" s="115"/>
      <c r="AG90" s="115"/>
    </row>
    <row r="91" spans="2:33" x14ac:dyDescent="0.25">
      <c r="C91" s="121"/>
      <c r="D91" s="91" t="s">
        <v>1</v>
      </c>
      <c r="E91" s="113">
        <v>0</v>
      </c>
      <c r="F91" s="35" t="s">
        <v>8</v>
      </c>
      <c r="G91" s="35"/>
      <c r="H91" s="114">
        <f t="shared" si="62"/>
        <v>0</v>
      </c>
      <c r="I91" s="114">
        <f t="shared" si="62"/>
        <v>0</v>
      </c>
      <c r="J91" s="114">
        <f t="shared" si="62"/>
        <v>0</v>
      </c>
      <c r="K91" s="114">
        <f t="shared" si="62"/>
        <v>0</v>
      </c>
      <c r="L91" s="114">
        <f t="shared" si="62"/>
        <v>0</v>
      </c>
      <c r="M91" s="114">
        <f t="shared" si="62"/>
        <v>0</v>
      </c>
      <c r="N91" s="114">
        <f t="shared" si="62"/>
        <v>0</v>
      </c>
      <c r="O91" s="114">
        <f t="shared" si="62"/>
        <v>0</v>
      </c>
      <c r="P91" s="114">
        <f t="shared" si="62"/>
        <v>0</v>
      </c>
      <c r="Q91" s="114">
        <f t="shared" si="62"/>
        <v>0</v>
      </c>
      <c r="R91" s="114">
        <f t="shared" si="62"/>
        <v>0</v>
      </c>
      <c r="S91" s="114">
        <f t="shared" si="62"/>
        <v>0</v>
      </c>
      <c r="T91" s="114">
        <f t="shared" si="62"/>
        <v>0</v>
      </c>
      <c r="U91" s="114">
        <f t="shared" si="62"/>
        <v>0</v>
      </c>
      <c r="V91" s="114">
        <f t="shared" si="62"/>
        <v>0</v>
      </c>
      <c r="W91" s="114">
        <f t="shared" si="62"/>
        <v>0</v>
      </c>
      <c r="X91" s="35" t="s">
        <v>8</v>
      </c>
      <c r="Y91" s="115"/>
      <c r="Z91" s="115"/>
      <c r="AA91" s="115"/>
      <c r="AB91" s="115"/>
      <c r="AC91" s="115"/>
      <c r="AD91" s="115"/>
      <c r="AE91" s="115"/>
      <c r="AF91" s="115"/>
      <c r="AG91" s="115"/>
    </row>
    <row r="92" spans="2:33" x14ac:dyDescent="0.25">
      <c r="C92" s="121"/>
      <c r="D92" s="91" t="s">
        <v>2</v>
      </c>
      <c r="E92" s="113">
        <v>0</v>
      </c>
      <c r="F92" s="35" t="s">
        <v>8</v>
      </c>
      <c r="G92" s="35"/>
      <c r="H92" s="114">
        <f t="shared" si="62"/>
        <v>0</v>
      </c>
      <c r="I92" s="114">
        <f t="shared" si="62"/>
        <v>0</v>
      </c>
      <c r="J92" s="114">
        <f t="shared" si="62"/>
        <v>0</v>
      </c>
      <c r="K92" s="114">
        <f t="shared" si="62"/>
        <v>0</v>
      </c>
      <c r="L92" s="114">
        <f t="shared" si="62"/>
        <v>0</v>
      </c>
      <c r="M92" s="114">
        <f t="shared" si="62"/>
        <v>0</v>
      </c>
      <c r="N92" s="114">
        <f t="shared" si="62"/>
        <v>0</v>
      </c>
      <c r="O92" s="114">
        <f t="shared" si="62"/>
        <v>0</v>
      </c>
      <c r="P92" s="114">
        <f t="shared" si="62"/>
        <v>0</v>
      </c>
      <c r="Q92" s="114">
        <f t="shared" si="62"/>
        <v>0</v>
      </c>
      <c r="R92" s="114">
        <f t="shared" si="62"/>
        <v>0</v>
      </c>
      <c r="S92" s="114">
        <f t="shared" si="62"/>
        <v>0</v>
      </c>
      <c r="T92" s="114">
        <f t="shared" si="62"/>
        <v>0</v>
      </c>
      <c r="U92" s="114">
        <f t="shared" si="62"/>
        <v>0</v>
      </c>
      <c r="V92" s="114">
        <f t="shared" si="62"/>
        <v>0</v>
      </c>
      <c r="W92" s="114">
        <f t="shared" si="62"/>
        <v>0</v>
      </c>
      <c r="X92" s="35" t="s">
        <v>8</v>
      </c>
      <c r="Y92" s="115"/>
      <c r="Z92" s="115"/>
      <c r="AA92" s="115"/>
      <c r="AB92" s="115"/>
      <c r="AC92" s="115"/>
      <c r="AD92" s="115"/>
      <c r="AE92" s="115"/>
      <c r="AF92" s="115"/>
      <c r="AG92" s="115"/>
    </row>
    <row r="93" spans="2:33" x14ac:dyDescent="0.25">
      <c r="D93" s="6"/>
      <c r="E93" s="35"/>
      <c r="F93" s="35"/>
      <c r="G93" s="35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</row>
    <row r="94" spans="2:33" x14ac:dyDescent="0.25">
      <c r="D94" s="6"/>
      <c r="E94" s="35"/>
      <c r="F94" s="35"/>
      <c r="G94" s="35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</row>
    <row r="95" spans="2:33" s="6" customFormat="1" ht="14.25" x14ac:dyDescent="0.2">
      <c r="B95" s="19">
        <v>6</v>
      </c>
      <c r="C95" s="19" t="s">
        <v>9</v>
      </c>
      <c r="D95" s="19"/>
      <c r="E95" s="19"/>
      <c r="F95" s="19"/>
      <c r="G95" s="19"/>
      <c r="H95" s="19"/>
      <c r="I95" s="20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35"/>
      <c r="Z95" s="35"/>
      <c r="AA95" s="35"/>
      <c r="AB95" s="35"/>
      <c r="AC95" s="35"/>
      <c r="AD95" s="35"/>
      <c r="AE95" s="35"/>
      <c r="AF95" s="35"/>
      <c r="AG95" s="35"/>
    </row>
    <row r="96" spans="2:33" x14ac:dyDescent="0.25">
      <c r="D96" s="6"/>
      <c r="E96" s="35"/>
      <c r="F96" s="35"/>
      <c r="G96" s="35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</row>
    <row r="97" spans="3:33" x14ac:dyDescent="0.25">
      <c r="D97" s="6"/>
      <c r="E97" s="35" t="s">
        <v>65</v>
      </c>
      <c r="F97" s="6"/>
      <c r="G97" s="6"/>
      <c r="H97" s="6" t="s">
        <v>170</v>
      </c>
      <c r="I97" s="6"/>
      <c r="J97" s="6"/>
      <c r="K97" s="6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3:33" x14ac:dyDescent="0.25">
      <c r="C98" s="6"/>
      <c r="E98" s="111">
        <v>2020</v>
      </c>
      <c r="F98" s="50"/>
      <c r="G98" s="50"/>
      <c r="H98" s="112">
        <v>2020</v>
      </c>
      <c r="I98" s="112">
        <f>H98+1</f>
        <v>2021</v>
      </c>
      <c r="J98" s="112">
        <f t="shared" ref="J98" si="63">I98+1</f>
        <v>2022</v>
      </c>
      <c r="K98" s="112">
        <f t="shared" ref="K98" si="64">J98+1</f>
        <v>2023</v>
      </c>
      <c r="L98" s="112">
        <f t="shared" ref="L98" si="65">K98+1</f>
        <v>2024</v>
      </c>
      <c r="M98" s="112">
        <f t="shared" ref="M98" si="66">L98+1</f>
        <v>2025</v>
      </c>
      <c r="N98" s="112">
        <f t="shared" ref="N98" si="67">M98+1</f>
        <v>2026</v>
      </c>
      <c r="O98" s="112">
        <f t="shared" ref="O98" si="68">N98+1</f>
        <v>2027</v>
      </c>
      <c r="P98" s="112">
        <f t="shared" ref="P98" si="69">O98+1</f>
        <v>2028</v>
      </c>
      <c r="Q98" s="112">
        <f t="shared" ref="Q98" si="70">P98+1</f>
        <v>2029</v>
      </c>
      <c r="R98" s="112">
        <f t="shared" ref="R98" si="71">Q98+1</f>
        <v>2030</v>
      </c>
      <c r="S98" s="112">
        <f t="shared" ref="S98" si="72">R98+1</f>
        <v>2031</v>
      </c>
      <c r="T98" s="112">
        <f t="shared" ref="T98" si="73">S98+1</f>
        <v>2032</v>
      </c>
      <c r="U98" s="112">
        <f t="shared" ref="U98" si="74">T98+1</f>
        <v>2033</v>
      </c>
      <c r="V98" s="112">
        <f>U98+1</f>
        <v>2034</v>
      </c>
      <c r="W98" s="112">
        <f t="shared" ref="W98" si="75">V98+1</f>
        <v>2035</v>
      </c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3:33" x14ac:dyDescent="0.25">
      <c r="C99" s="91" t="s">
        <v>22</v>
      </c>
      <c r="D99" s="91" t="s">
        <v>129</v>
      </c>
      <c r="E99" s="113">
        <v>0</v>
      </c>
      <c r="F99" s="35" t="s">
        <v>8</v>
      </c>
      <c r="G99" s="35"/>
      <c r="H99" s="114">
        <f>$E99</f>
        <v>0</v>
      </c>
      <c r="I99" s="114">
        <f t="shared" ref="I99:W99" si="76">$E99</f>
        <v>0</v>
      </c>
      <c r="J99" s="114">
        <f t="shared" si="76"/>
        <v>0</v>
      </c>
      <c r="K99" s="114">
        <f t="shared" si="76"/>
        <v>0</v>
      </c>
      <c r="L99" s="114">
        <f t="shared" si="76"/>
        <v>0</v>
      </c>
      <c r="M99" s="114">
        <f t="shared" si="76"/>
        <v>0</v>
      </c>
      <c r="N99" s="114">
        <f t="shared" si="76"/>
        <v>0</v>
      </c>
      <c r="O99" s="114">
        <f t="shared" si="76"/>
        <v>0</v>
      </c>
      <c r="P99" s="114">
        <f t="shared" si="76"/>
        <v>0</v>
      </c>
      <c r="Q99" s="114">
        <f t="shared" si="76"/>
        <v>0</v>
      </c>
      <c r="R99" s="114">
        <f t="shared" si="76"/>
        <v>0</v>
      </c>
      <c r="S99" s="114">
        <f t="shared" si="76"/>
        <v>0</v>
      </c>
      <c r="T99" s="114">
        <f t="shared" si="76"/>
        <v>0</v>
      </c>
      <c r="U99" s="114">
        <f t="shared" si="76"/>
        <v>0</v>
      </c>
      <c r="V99" s="114">
        <f t="shared" si="76"/>
        <v>0</v>
      </c>
      <c r="W99" s="114">
        <f t="shared" si="76"/>
        <v>0</v>
      </c>
      <c r="X99" s="35" t="s">
        <v>8</v>
      </c>
      <c r="Y99" s="115"/>
      <c r="Z99" s="115"/>
      <c r="AA99" s="115"/>
      <c r="AB99" s="115"/>
      <c r="AC99" s="115"/>
      <c r="AD99" s="115"/>
      <c r="AE99" s="115"/>
      <c r="AF99" s="115"/>
      <c r="AG99" s="115"/>
    </row>
    <row r="100" spans="3:33" x14ac:dyDescent="0.25">
      <c r="C100" s="91"/>
      <c r="D100" s="91" t="s">
        <v>130</v>
      </c>
      <c r="E100" s="113">
        <v>0</v>
      </c>
      <c r="F100" s="35" t="s">
        <v>8</v>
      </c>
      <c r="G100" s="35"/>
      <c r="H100" s="114">
        <f t="shared" ref="H100:W110" si="77">$E100</f>
        <v>0</v>
      </c>
      <c r="I100" s="114">
        <f t="shared" si="77"/>
        <v>0</v>
      </c>
      <c r="J100" s="114">
        <f t="shared" si="77"/>
        <v>0</v>
      </c>
      <c r="K100" s="114">
        <f t="shared" si="77"/>
        <v>0</v>
      </c>
      <c r="L100" s="114">
        <f t="shared" si="77"/>
        <v>0</v>
      </c>
      <c r="M100" s="114">
        <f t="shared" si="77"/>
        <v>0</v>
      </c>
      <c r="N100" s="114">
        <f t="shared" si="77"/>
        <v>0</v>
      </c>
      <c r="O100" s="114">
        <f t="shared" si="77"/>
        <v>0</v>
      </c>
      <c r="P100" s="114">
        <f t="shared" si="77"/>
        <v>0</v>
      </c>
      <c r="Q100" s="114">
        <f t="shared" si="77"/>
        <v>0</v>
      </c>
      <c r="R100" s="114">
        <f t="shared" si="77"/>
        <v>0</v>
      </c>
      <c r="S100" s="114">
        <f t="shared" si="77"/>
        <v>0</v>
      </c>
      <c r="T100" s="114">
        <f t="shared" si="77"/>
        <v>0</v>
      </c>
      <c r="U100" s="114">
        <f t="shared" si="77"/>
        <v>0</v>
      </c>
      <c r="V100" s="114">
        <f t="shared" si="77"/>
        <v>0</v>
      </c>
      <c r="W100" s="114">
        <f t="shared" si="77"/>
        <v>0</v>
      </c>
      <c r="X100" s="35" t="s">
        <v>8</v>
      </c>
      <c r="Y100" s="115"/>
      <c r="Z100" s="115"/>
      <c r="AA100" s="115"/>
      <c r="AB100" s="115"/>
      <c r="AC100" s="115"/>
      <c r="AD100" s="115"/>
      <c r="AE100" s="115"/>
      <c r="AF100" s="115"/>
      <c r="AG100" s="115"/>
    </row>
    <row r="101" spans="3:33" x14ac:dyDescent="0.25">
      <c r="C101" s="91"/>
      <c r="D101" s="91" t="s">
        <v>1</v>
      </c>
      <c r="E101" s="113">
        <v>0</v>
      </c>
      <c r="F101" s="35" t="s">
        <v>8</v>
      </c>
      <c r="G101" s="35"/>
      <c r="H101" s="114">
        <f t="shared" si="77"/>
        <v>0</v>
      </c>
      <c r="I101" s="114">
        <f t="shared" si="77"/>
        <v>0</v>
      </c>
      <c r="J101" s="114">
        <f t="shared" si="77"/>
        <v>0</v>
      </c>
      <c r="K101" s="114">
        <f t="shared" si="77"/>
        <v>0</v>
      </c>
      <c r="L101" s="114">
        <f t="shared" si="77"/>
        <v>0</v>
      </c>
      <c r="M101" s="114">
        <f t="shared" si="77"/>
        <v>0</v>
      </c>
      <c r="N101" s="114">
        <f t="shared" si="77"/>
        <v>0</v>
      </c>
      <c r="O101" s="114">
        <f t="shared" si="77"/>
        <v>0</v>
      </c>
      <c r="P101" s="114">
        <f t="shared" si="77"/>
        <v>0</v>
      </c>
      <c r="Q101" s="114">
        <f t="shared" si="77"/>
        <v>0</v>
      </c>
      <c r="R101" s="114">
        <f t="shared" si="77"/>
        <v>0</v>
      </c>
      <c r="S101" s="114">
        <f t="shared" si="77"/>
        <v>0</v>
      </c>
      <c r="T101" s="114">
        <f t="shared" si="77"/>
        <v>0</v>
      </c>
      <c r="U101" s="114">
        <f t="shared" si="77"/>
        <v>0</v>
      </c>
      <c r="V101" s="114">
        <f t="shared" si="77"/>
        <v>0</v>
      </c>
      <c r="W101" s="114">
        <f t="shared" si="77"/>
        <v>0</v>
      </c>
      <c r="X101" s="35" t="s">
        <v>8</v>
      </c>
      <c r="Y101" s="115"/>
      <c r="Z101" s="115"/>
      <c r="AA101" s="115"/>
      <c r="AB101" s="115"/>
      <c r="AC101" s="115"/>
      <c r="AD101" s="115"/>
      <c r="AE101" s="115"/>
      <c r="AF101" s="115"/>
      <c r="AG101" s="115"/>
    </row>
    <row r="102" spans="3:33" x14ac:dyDescent="0.25">
      <c r="C102" s="91"/>
      <c r="D102" s="91" t="s">
        <v>2</v>
      </c>
      <c r="E102" s="113">
        <v>0</v>
      </c>
      <c r="F102" s="35" t="s">
        <v>8</v>
      </c>
      <c r="G102" s="35"/>
      <c r="H102" s="114">
        <f t="shared" si="77"/>
        <v>0</v>
      </c>
      <c r="I102" s="114">
        <f t="shared" si="77"/>
        <v>0</v>
      </c>
      <c r="J102" s="114">
        <f t="shared" si="77"/>
        <v>0</v>
      </c>
      <c r="K102" s="114">
        <f t="shared" si="77"/>
        <v>0</v>
      </c>
      <c r="L102" s="114">
        <f t="shared" si="77"/>
        <v>0</v>
      </c>
      <c r="M102" s="114">
        <f t="shared" si="77"/>
        <v>0</v>
      </c>
      <c r="N102" s="114">
        <f t="shared" si="77"/>
        <v>0</v>
      </c>
      <c r="O102" s="114">
        <f t="shared" si="77"/>
        <v>0</v>
      </c>
      <c r="P102" s="114">
        <f t="shared" si="77"/>
        <v>0</v>
      </c>
      <c r="Q102" s="114">
        <f t="shared" si="77"/>
        <v>0</v>
      </c>
      <c r="R102" s="114">
        <f t="shared" si="77"/>
        <v>0</v>
      </c>
      <c r="S102" s="114">
        <f t="shared" si="77"/>
        <v>0</v>
      </c>
      <c r="T102" s="114">
        <f t="shared" si="77"/>
        <v>0</v>
      </c>
      <c r="U102" s="114">
        <f t="shared" si="77"/>
        <v>0</v>
      </c>
      <c r="V102" s="114">
        <f t="shared" si="77"/>
        <v>0</v>
      </c>
      <c r="W102" s="114">
        <f t="shared" si="77"/>
        <v>0</v>
      </c>
      <c r="X102" s="35" t="s">
        <v>8</v>
      </c>
      <c r="Y102" s="115"/>
      <c r="Z102" s="115"/>
      <c r="AA102" s="115"/>
      <c r="AB102" s="115"/>
      <c r="AC102" s="115"/>
      <c r="AD102" s="115"/>
      <c r="AE102" s="115"/>
      <c r="AF102" s="115"/>
      <c r="AG102" s="115"/>
    </row>
    <row r="103" spans="3:33" x14ac:dyDescent="0.25">
      <c r="C103" s="91" t="s">
        <v>35</v>
      </c>
      <c r="D103" s="91" t="s">
        <v>129</v>
      </c>
      <c r="E103" s="113">
        <v>0</v>
      </c>
      <c r="F103" s="35" t="s">
        <v>8</v>
      </c>
      <c r="G103" s="35"/>
      <c r="H103" s="114">
        <f t="shared" si="77"/>
        <v>0</v>
      </c>
      <c r="I103" s="114">
        <f t="shared" si="77"/>
        <v>0</v>
      </c>
      <c r="J103" s="114">
        <f t="shared" si="77"/>
        <v>0</v>
      </c>
      <c r="K103" s="114">
        <f t="shared" si="77"/>
        <v>0</v>
      </c>
      <c r="L103" s="114">
        <f t="shared" si="77"/>
        <v>0</v>
      </c>
      <c r="M103" s="114">
        <f t="shared" si="77"/>
        <v>0</v>
      </c>
      <c r="N103" s="114">
        <f t="shared" si="77"/>
        <v>0</v>
      </c>
      <c r="O103" s="114">
        <f t="shared" si="77"/>
        <v>0</v>
      </c>
      <c r="P103" s="114">
        <f t="shared" si="77"/>
        <v>0</v>
      </c>
      <c r="Q103" s="114">
        <f t="shared" si="77"/>
        <v>0</v>
      </c>
      <c r="R103" s="114">
        <f t="shared" si="77"/>
        <v>0</v>
      </c>
      <c r="S103" s="114">
        <f t="shared" si="77"/>
        <v>0</v>
      </c>
      <c r="T103" s="114">
        <f t="shared" si="77"/>
        <v>0</v>
      </c>
      <c r="U103" s="114">
        <f t="shared" si="77"/>
        <v>0</v>
      </c>
      <c r="V103" s="114">
        <f t="shared" si="77"/>
        <v>0</v>
      </c>
      <c r="W103" s="114">
        <f t="shared" si="77"/>
        <v>0</v>
      </c>
      <c r="X103" s="35" t="s">
        <v>8</v>
      </c>
      <c r="Y103" s="115"/>
      <c r="Z103" s="115"/>
      <c r="AA103" s="115"/>
      <c r="AB103" s="115"/>
      <c r="AC103" s="115"/>
      <c r="AD103" s="115"/>
      <c r="AE103" s="115"/>
      <c r="AF103" s="115"/>
      <c r="AG103" s="115"/>
    </row>
    <row r="104" spans="3:33" x14ac:dyDescent="0.25">
      <c r="C104" s="91"/>
      <c r="D104" s="91" t="s">
        <v>130</v>
      </c>
      <c r="E104" s="113">
        <v>0</v>
      </c>
      <c r="F104" s="35" t="s">
        <v>8</v>
      </c>
      <c r="G104" s="35"/>
      <c r="H104" s="114">
        <f t="shared" si="77"/>
        <v>0</v>
      </c>
      <c r="I104" s="114">
        <f t="shared" si="77"/>
        <v>0</v>
      </c>
      <c r="J104" s="114">
        <f t="shared" si="77"/>
        <v>0</v>
      </c>
      <c r="K104" s="114">
        <f t="shared" si="77"/>
        <v>0</v>
      </c>
      <c r="L104" s="114">
        <f t="shared" si="77"/>
        <v>0</v>
      </c>
      <c r="M104" s="114">
        <f t="shared" si="77"/>
        <v>0</v>
      </c>
      <c r="N104" s="114">
        <f t="shared" si="77"/>
        <v>0</v>
      </c>
      <c r="O104" s="114">
        <f t="shared" si="77"/>
        <v>0</v>
      </c>
      <c r="P104" s="114">
        <f t="shared" si="77"/>
        <v>0</v>
      </c>
      <c r="Q104" s="114">
        <f t="shared" si="77"/>
        <v>0</v>
      </c>
      <c r="R104" s="114">
        <f t="shared" si="77"/>
        <v>0</v>
      </c>
      <c r="S104" s="114">
        <f t="shared" si="77"/>
        <v>0</v>
      </c>
      <c r="T104" s="114">
        <f t="shared" si="77"/>
        <v>0</v>
      </c>
      <c r="U104" s="114">
        <f t="shared" si="77"/>
        <v>0</v>
      </c>
      <c r="V104" s="114">
        <f t="shared" si="77"/>
        <v>0</v>
      </c>
      <c r="W104" s="114">
        <f t="shared" si="77"/>
        <v>0</v>
      </c>
      <c r="X104" s="35" t="s">
        <v>8</v>
      </c>
      <c r="Y104" s="115"/>
      <c r="Z104" s="115"/>
      <c r="AA104" s="115"/>
      <c r="AB104" s="115"/>
      <c r="AC104" s="115"/>
      <c r="AD104" s="115"/>
      <c r="AE104" s="115"/>
      <c r="AF104" s="115"/>
      <c r="AG104" s="115"/>
    </row>
    <row r="105" spans="3:33" x14ac:dyDescent="0.25">
      <c r="C105" s="91"/>
      <c r="D105" s="91" t="s">
        <v>1</v>
      </c>
      <c r="E105" s="113">
        <v>0</v>
      </c>
      <c r="F105" s="35" t="s">
        <v>8</v>
      </c>
      <c r="G105" s="35"/>
      <c r="H105" s="114">
        <f t="shared" si="77"/>
        <v>0</v>
      </c>
      <c r="I105" s="114">
        <f t="shared" si="77"/>
        <v>0</v>
      </c>
      <c r="J105" s="114">
        <f t="shared" si="77"/>
        <v>0</v>
      </c>
      <c r="K105" s="114">
        <f t="shared" si="77"/>
        <v>0</v>
      </c>
      <c r="L105" s="114">
        <f t="shared" si="77"/>
        <v>0</v>
      </c>
      <c r="M105" s="114">
        <f t="shared" si="77"/>
        <v>0</v>
      </c>
      <c r="N105" s="114">
        <f t="shared" si="77"/>
        <v>0</v>
      </c>
      <c r="O105" s="114">
        <f t="shared" si="77"/>
        <v>0</v>
      </c>
      <c r="P105" s="114">
        <f t="shared" si="77"/>
        <v>0</v>
      </c>
      <c r="Q105" s="114">
        <f t="shared" si="77"/>
        <v>0</v>
      </c>
      <c r="R105" s="114">
        <f t="shared" si="77"/>
        <v>0</v>
      </c>
      <c r="S105" s="114">
        <f t="shared" si="77"/>
        <v>0</v>
      </c>
      <c r="T105" s="114">
        <f t="shared" si="77"/>
        <v>0</v>
      </c>
      <c r="U105" s="114">
        <f t="shared" si="77"/>
        <v>0</v>
      </c>
      <c r="V105" s="114">
        <f t="shared" si="77"/>
        <v>0</v>
      </c>
      <c r="W105" s="114">
        <f t="shared" si="77"/>
        <v>0</v>
      </c>
      <c r="X105" s="35" t="s">
        <v>8</v>
      </c>
      <c r="Y105" s="115"/>
      <c r="Z105" s="115"/>
      <c r="AA105" s="115"/>
      <c r="AB105" s="115"/>
      <c r="AC105" s="115"/>
      <c r="AD105" s="115"/>
      <c r="AE105" s="115"/>
      <c r="AF105" s="115"/>
      <c r="AG105" s="115"/>
    </row>
    <row r="106" spans="3:33" x14ac:dyDescent="0.25">
      <c r="C106" s="91"/>
      <c r="D106" s="91" t="s">
        <v>2</v>
      </c>
      <c r="E106" s="113">
        <v>0</v>
      </c>
      <c r="F106" s="35" t="s">
        <v>8</v>
      </c>
      <c r="G106" s="35"/>
      <c r="H106" s="114">
        <f t="shared" si="77"/>
        <v>0</v>
      </c>
      <c r="I106" s="114">
        <f t="shared" si="77"/>
        <v>0</v>
      </c>
      <c r="J106" s="114">
        <f t="shared" si="77"/>
        <v>0</v>
      </c>
      <c r="K106" s="114">
        <f t="shared" si="77"/>
        <v>0</v>
      </c>
      <c r="L106" s="114">
        <f t="shared" si="77"/>
        <v>0</v>
      </c>
      <c r="M106" s="114">
        <f t="shared" si="77"/>
        <v>0</v>
      </c>
      <c r="N106" s="114">
        <f t="shared" si="77"/>
        <v>0</v>
      </c>
      <c r="O106" s="114">
        <f t="shared" si="77"/>
        <v>0</v>
      </c>
      <c r="P106" s="114">
        <f t="shared" si="77"/>
        <v>0</v>
      </c>
      <c r="Q106" s="114">
        <f t="shared" si="77"/>
        <v>0</v>
      </c>
      <c r="R106" s="114">
        <f t="shared" si="77"/>
        <v>0</v>
      </c>
      <c r="S106" s="114">
        <f t="shared" si="77"/>
        <v>0</v>
      </c>
      <c r="T106" s="114">
        <f t="shared" si="77"/>
        <v>0</v>
      </c>
      <c r="U106" s="114">
        <f t="shared" si="77"/>
        <v>0</v>
      </c>
      <c r="V106" s="114">
        <f t="shared" si="77"/>
        <v>0</v>
      </c>
      <c r="W106" s="114">
        <f t="shared" si="77"/>
        <v>0</v>
      </c>
      <c r="X106" s="35" t="s">
        <v>8</v>
      </c>
      <c r="Y106" s="115"/>
      <c r="Z106" s="115"/>
      <c r="AA106" s="115"/>
      <c r="AB106" s="115"/>
      <c r="AC106" s="115"/>
      <c r="AD106" s="115"/>
      <c r="AE106" s="115"/>
      <c r="AF106" s="115"/>
      <c r="AG106" s="115"/>
    </row>
    <row r="107" spans="3:33" x14ac:dyDescent="0.25">
      <c r="C107" s="91" t="s">
        <v>36</v>
      </c>
      <c r="D107" s="91" t="s">
        <v>129</v>
      </c>
      <c r="E107" s="113">
        <v>0</v>
      </c>
      <c r="F107" s="35" t="s">
        <v>8</v>
      </c>
      <c r="G107" s="35"/>
      <c r="H107" s="114">
        <f t="shared" si="77"/>
        <v>0</v>
      </c>
      <c r="I107" s="114">
        <f t="shared" si="77"/>
        <v>0</v>
      </c>
      <c r="J107" s="114">
        <f t="shared" si="77"/>
        <v>0</v>
      </c>
      <c r="K107" s="114">
        <f t="shared" si="77"/>
        <v>0</v>
      </c>
      <c r="L107" s="114">
        <f t="shared" si="77"/>
        <v>0</v>
      </c>
      <c r="M107" s="114">
        <f t="shared" si="77"/>
        <v>0</v>
      </c>
      <c r="N107" s="114">
        <f t="shared" si="77"/>
        <v>0</v>
      </c>
      <c r="O107" s="114">
        <f t="shared" si="77"/>
        <v>0</v>
      </c>
      <c r="P107" s="114">
        <f t="shared" si="77"/>
        <v>0</v>
      </c>
      <c r="Q107" s="114">
        <f t="shared" si="77"/>
        <v>0</v>
      </c>
      <c r="R107" s="114">
        <f t="shared" si="77"/>
        <v>0</v>
      </c>
      <c r="S107" s="114">
        <f t="shared" si="77"/>
        <v>0</v>
      </c>
      <c r="T107" s="114">
        <f t="shared" si="77"/>
        <v>0</v>
      </c>
      <c r="U107" s="114">
        <f t="shared" si="77"/>
        <v>0</v>
      </c>
      <c r="V107" s="114">
        <f t="shared" si="77"/>
        <v>0</v>
      </c>
      <c r="W107" s="114">
        <f t="shared" si="77"/>
        <v>0</v>
      </c>
      <c r="X107" s="35" t="s">
        <v>8</v>
      </c>
      <c r="Y107" s="115"/>
      <c r="Z107" s="115"/>
      <c r="AA107" s="115"/>
      <c r="AB107" s="115"/>
      <c r="AC107" s="115"/>
      <c r="AD107" s="115"/>
      <c r="AE107" s="115"/>
      <c r="AF107" s="115"/>
      <c r="AG107" s="115"/>
    </row>
    <row r="108" spans="3:33" x14ac:dyDescent="0.25">
      <c r="C108" s="91"/>
      <c r="D108" s="91" t="s">
        <v>130</v>
      </c>
      <c r="E108" s="113">
        <v>0</v>
      </c>
      <c r="F108" s="35" t="s">
        <v>8</v>
      </c>
      <c r="G108" s="35"/>
      <c r="H108" s="114">
        <f t="shared" si="77"/>
        <v>0</v>
      </c>
      <c r="I108" s="114">
        <f t="shared" si="77"/>
        <v>0</v>
      </c>
      <c r="J108" s="114">
        <f t="shared" si="77"/>
        <v>0</v>
      </c>
      <c r="K108" s="114">
        <f t="shared" si="77"/>
        <v>0</v>
      </c>
      <c r="L108" s="114">
        <f t="shared" si="77"/>
        <v>0</v>
      </c>
      <c r="M108" s="114">
        <f t="shared" si="77"/>
        <v>0</v>
      </c>
      <c r="N108" s="114">
        <f t="shared" si="77"/>
        <v>0</v>
      </c>
      <c r="O108" s="114">
        <f t="shared" si="77"/>
        <v>0</v>
      </c>
      <c r="P108" s="114">
        <f t="shared" si="77"/>
        <v>0</v>
      </c>
      <c r="Q108" s="114">
        <f t="shared" si="77"/>
        <v>0</v>
      </c>
      <c r="R108" s="114">
        <f t="shared" si="77"/>
        <v>0</v>
      </c>
      <c r="S108" s="114">
        <f t="shared" si="77"/>
        <v>0</v>
      </c>
      <c r="T108" s="114">
        <f t="shared" si="77"/>
        <v>0</v>
      </c>
      <c r="U108" s="114">
        <f t="shared" si="77"/>
        <v>0</v>
      </c>
      <c r="V108" s="114">
        <f t="shared" si="77"/>
        <v>0</v>
      </c>
      <c r="W108" s="114">
        <f t="shared" si="77"/>
        <v>0</v>
      </c>
      <c r="X108" s="35" t="s">
        <v>8</v>
      </c>
      <c r="Y108" s="115"/>
      <c r="Z108" s="115"/>
      <c r="AA108" s="115"/>
      <c r="AB108" s="115"/>
      <c r="AC108" s="115"/>
      <c r="AD108" s="115"/>
      <c r="AE108" s="115"/>
      <c r="AF108" s="115"/>
      <c r="AG108" s="115"/>
    </row>
    <row r="109" spans="3:33" x14ac:dyDescent="0.25">
      <c r="C109" s="121"/>
      <c r="D109" s="91" t="s">
        <v>1</v>
      </c>
      <c r="E109" s="113">
        <v>0</v>
      </c>
      <c r="F109" s="35" t="s">
        <v>8</v>
      </c>
      <c r="G109" s="35"/>
      <c r="H109" s="114">
        <f t="shared" si="77"/>
        <v>0</v>
      </c>
      <c r="I109" s="114">
        <f t="shared" si="77"/>
        <v>0</v>
      </c>
      <c r="J109" s="114">
        <f t="shared" si="77"/>
        <v>0</v>
      </c>
      <c r="K109" s="114">
        <f t="shared" si="77"/>
        <v>0</v>
      </c>
      <c r="L109" s="114">
        <f t="shared" si="77"/>
        <v>0</v>
      </c>
      <c r="M109" s="114">
        <f t="shared" si="77"/>
        <v>0</v>
      </c>
      <c r="N109" s="114">
        <f t="shared" si="77"/>
        <v>0</v>
      </c>
      <c r="O109" s="114">
        <f t="shared" si="77"/>
        <v>0</v>
      </c>
      <c r="P109" s="114">
        <f t="shared" si="77"/>
        <v>0</v>
      </c>
      <c r="Q109" s="114">
        <f t="shared" si="77"/>
        <v>0</v>
      </c>
      <c r="R109" s="114">
        <f t="shared" si="77"/>
        <v>0</v>
      </c>
      <c r="S109" s="114">
        <f t="shared" si="77"/>
        <v>0</v>
      </c>
      <c r="T109" s="114">
        <f t="shared" si="77"/>
        <v>0</v>
      </c>
      <c r="U109" s="114">
        <f t="shared" si="77"/>
        <v>0</v>
      </c>
      <c r="V109" s="114">
        <f t="shared" si="77"/>
        <v>0</v>
      </c>
      <c r="W109" s="114">
        <f t="shared" si="77"/>
        <v>0</v>
      </c>
      <c r="X109" s="35" t="s">
        <v>8</v>
      </c>
      <c r="Y109" s="115"/>
      <c r="Z109" s="115"/>
      <c r="AA109" s="115"/>
      <c r="AB109" s="115"/>
      <c r="AC109" s="115"/>
      <c r="AD109" s="115"/>
      <c r="AE109" s="115"/>
      <c r="AF109" s="115"/>
      <c r="AG109" s="115"/>
    </row>
    <row r="110" spans="3:33" x14ac:dyDescent="0.25">
      <c r="C110" s="121"/>
      <c r="D110" s="91" t="s">
        <v>2</v>
      </c>
      <c r="E110" s="113">
        <v>0</v>
      </c>
      <c r="F110" s="35" t="s">
        <v>8</v>
      </c>
      <c r="G110" s="35"/>
      <c r="H110" s="114">
        <f t="shared" si="77"/>
        <v>0</v>
      </c>
      <c r="I110" s="114">
        <f t="shared" si="77"/>
        <v>0</v>
      </c>
      <c r="J110" s="114">
        <f t="shared" si="77"/>
        <v>0</v>
      </c>
      <c r="K110" s="114">
        <f t="shared" si="77"/>
        <v>0</v>
      </c>
      <c r="L110" s="114">
        <f t="shared" si="77"/>
        <v>0</v>
      </c>
      <c r="M110" s="114">
        <f t="shared" si="77"/>
        <v>0</v>
      </c>
      <c r="N110" s="114">
        <f t="shared" si="77"/>
        <v>0</v>
      </c>
      <c r="O110" s="114">
        <f t="shared" si="77"/>
        <v>0</v>
      </c>
      <c r="P110" s="114">
        <f t="shared" si="77"/>
        <v>0</v>
      </c>
      <c r="Q110" s="114">
        <f t="shared" si="77"/>
        <v>0</v>
      </c>
      <c r="R110" s="114">
        <f t="shared" si="77"/>
        <v>0</v>
      </c>
      <c r="S110" s="114">
        <f t="shared" si="77"/>
        <v>0</v>
      </c>
      <c r="T110" s="114">
        <f t="shared" si="77"/>
        <v>0</v>
      </c>
      <c r="U110" s="114">
        <f t="shared" si="77"/>
        <v>0</v>
      </c>
      <c r="V110" s="114">
        <f t="shared" si="77"/>
        <v>0</v>
      </c>
      <c r="W110" s="114">
        <f t="shared" si="77"/>
        <v>0</v>
      </c>
      <c r="X110" s="35" t="s">
        <v>8</v>
      </c>
      <c r="Y110" s="115"/>
      <c r="Z110" s="115"/>
      <c r="AA110" s="115"/>
      <c r="AB110" s="115"/>
      <c r="AC110" s="115"/>
      <c r="AD110" s="115"/>
      <c r="AE110" s="115"/>
      <c r="AF110" s="115"/>
      <c r="AG110" s="1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226"/>
  <sheetViews>
    <sheetView zoomScale="70" zoomScaleNormal="70" workbookViewId="0">
      <selection activeCell="F13" sqref="F13"/>
    </sheetView>
  </sheetViews>
  <sheetFormatPr defaultRowHeight="15" x14ac:dyDescent="0.25"/>
  <cols>
    <col min="1" max="1" width="4.140625" style="4" customWidth="1"/>
    <col min="2" max="2" width="10.5703125" customWidth="1"/>
    <col min="3" max="3" width="39.140625" customWidth="1"/>
    <col min="4" max="4" width="13.140625" customWidth="1"/>
    <col min="5" max="5" width="13.42578125" customWidth="1"/>
    <col min="6" max="8" width="9.85546875" bestFit="1" customWidth="1"/>
    <col min="9" max="9" width="14.85546875" bestFit="1" customWidth="1"/>
    <col min="10" max="10" width="11.85546875" customWidth="1"/>
    <col min="11" max="19" width="9.85546875" bestFit="1" customWidth="1"/>
    <col min="20" max="20" width="10" bestFit="1" customWidth="1"/>
    <col min="21" max="21" width="9.28515625" style="4" customWidth="1"/>
  </cols>
  <sheetData>
    <row r="1" spans="2:18" x14ac:dyDescent="0.25">
      <c r="B1" s="2"/>
      <c r="C1" s="2"/>
      <c r="D1" s="2"/>
      <c r="E1" s="2"/>
      <c r="F1" s="2"/>
      <c r="G1" s="2"/>
      <c r="H1" s="2"/>
    </row>
    <row r="2" spans="2:18" ht="18" x14ac:dyDescent="0.25">
      <c r="B2" s="1" t="s">
        <v>42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x14ac:dyDescent="0.25">
      <c r="B5" s="19"/>
      <c r="C5" s="19" t="s">
        <v>67</v>
      </c>
      <c r="D5" s="19"/>
      <c r="E5" s="6"/>
      <c r="F5" s="6"/>
      <c r="G5" s="6"/>
      <c r="H5" s="35"/>
      <c r="I5" s="6"/>
      <c r="K5" s="6"/>
      <c r="L5" s="6"/>
      <c r="M5" s="2"/>
      <c r="N5" s="2"/>
      <c r="O5" s="2"/>
      <c r="P5" s="2"/>
      <c r="Q5" s="2"/>
      <c r="R5" s="2"/>
    </row>
    <row r="6" spans="2:18" x14ac:dyDescent="0.25">
      <c r="B6" s="2"/>
      <c r="C6" s="2"/>
      <c r="D6" s="2"/>
      <c r="E6" s="2"/>
      <c r="F6" s="2"/>
      <c r="G6" s="2"/>
      <c r="H6" s="21"/>
      <c r="I6" s="2"/>
      <c r="K6" s="2"/>
      <c r="L6" s="2"/>
      <c r="M6" s="2"/>
      <c r="N6" s="2"/>
      <c r="O6" s="2"/>
      <c r="P6" s="2"/>
      <c r="Q6" s="2"/>
      <c r="R6" s="2"/>
    </row>
    <row r="7" spans="2:18" x14ac:dyDescent="0.25">
      <c r="C7" s="65" t="s">
        <v>111</v>
      </c>
      <c r="D7" s="66" t="s">
        <v>11</v>
      </c>
      <c r="E7" s="2"/>
      <c r="F7" s="2"/>
      <c r="G7" s="2"/>
      <c r="H7" s="21"/>
      <c r="I7" s="2"/>
      <c r="K7" s="2"/>
      <c r="L7" s="2"/>
      <c r="M7" s="2"/>
      <c r="N7" s="2"/>
      <c r="O7" s="2"/>
      <c r="P7" s="2"/>
      <c r="Q7" s="2"/>
      <c r="R7" s="2"/>
    </row>
    <row r="8" spans="2:18" x14ac:dyDescent="0.25">
      <c r="C8" s="65" t="s">
        <v>112</v>
      </c>
      <c r="D8" s="66" t="s">
        <v>11</v>
      </c>
      <c r="E8" s="2"/>
      <c r="F8" s="2"/>
      <c r="G8" s="2"/>
      <c r="H8" s="21"/>
      <c r="I8" s="2"/>
      <c r="K8" s="2"/>
      <c r="L8" s="2"/>
      <c r="M8" s="2"/>
      <c r="N8" s="2"/>
      <c r="O8" s="2"/>
      <c r="P8" s="2"/>
      <c r="Q8" s="2"/>
      <c r="R8" s="2"/>
    </row>
    <row r="9" spans="2:18" x14ac:dyDescent="0.25">
      <c r="C9" s="65" t="s">
        <v>148</v>
      </c>
      <c r="D9" s="66" t="s">
        <v>11</v>
      </c>
      <c r="E9" s="2"/>
      <c r="F9" s="2"/>
      <c r="G9" s="2"/>
      <c r="H9" s="21"/>
      <c r="I9" s="2"/>
      <c r="K9" s="2"/>
      <c r="L9" s="2"/>
      <c r="M9" s="2"/>
      <c r="N9" s="2"/>
      <c r="O9" s="2"/>
      <c r="P9" s="2"/>
      <c r="Q9" s="2"/>
      <c r="R9" s="2"/>
    </row>
    <row r="10" spans="2:18" x14ac:dyDescent="0.25">
      <c r="C10" s="65" t="s">
        <v>113</v>
      </c>
      <c r="D10" s="66" t="s">
        <v>11</v>
      </c>
      <c r="E10" s="2"/>
      <c r="F10" s="2"/>
      <c r="G10" s="2"/>
      <c r="H10" s="21"/>
      <c r="I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C11" s="65" t="s">
        <v>109</v>
      </c>
      <c r="D11" s="66" t="s">
        <v>11</v>
      </c>
      <c r="E11" s="2"/>
      <c r="F11" s="2"/>
      <c r="G11" s="2"/>
      <c r="H11" s="21"/>
      <c r="I11" s="2"/>
      <c r="K11" s="2"/>
      <c r="L11" s="2"/>
      <c r="M11" s="2"/>
      <c r="N11" s="2"/>
      <c r="O11" s="2"/>
      <c r="P11" s="2"/>
      <c r="Q11" s="2"/>
      <c r="R11" s="2"/>
    </row>
    <row r="12" spans="2:18" x14ac:dyDescent="0.25">
      <c r="B12" s="2"/>
      <c r="C12" s="65" t="s">
        <v>110</v>
      </c>
      <c r="D12" s="66" t="s">
        <v>11</v>
      </c>
      <c r="E12" s="2"/>
      <c r="F12" s="2"/>
      <c r="G12" s="2"/>
      <c r="H12" s="21"/>
      <c r="I12" s="2"/>
      <c r="K12" s="2"/>
      <c r="L12" s="2"/>
      <c r="M12" s="2"/>
      <c r="N12" s="2"/>
      <c r="O12" s="2"/>
      <c r="P12" s="2"/>
      <c r="Q12" s="2"/>
      <c r="R12" s="2"/>
    </row>
    <row r="13" spans="2:18" x14ac:dyDescent="0.25">
      <c r="B13" s="2"/>
      <c r="C13" s="65" t="s">
        <v>114</v>
      </c>
      <c r="D13" s="66" t="s">
        <v>11</v>
      </c>
      <c r="E13" s="2"/>
      <c r="F13" s="2"/>
      <c r="G13" s="2"/>
      <c r="H13" s="2"/>
      <c r="I13" s="2"/>
      <c r="K13" s="2"/>
      <c r="L13" s="2"/>
      <c r="M13" s="2"/>
      <c r="N13" s="2"/>
      <c r="O13" s="2"/>
      <c r="P13" s="2"/>
      <c r="Q13" s="2"/>
      <c r="R13" s="2"/>
    </row>
    <row r="14" spans="2:18" x14ac:dyDescent="0.25">
      <c r="B14" s="2"/>
      <c r="C14" s="65" t="s">
        <v>131</v>
      </c>
      <c r="D14" s="66" t="s">
        <v>11</v>
      </c>
      <c r="E14" s="2"/>
      <c r="F14" s="2"/>
      <c r="G14" s="2"/>
      <c r="H14" s="2"/>
      <c r="I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2"/>
      <c r="C15" s="65" t="s">
        <v>132</v>
      </c>
      <c r="D15" s="66" t="s">
        <v>11</v>
      </c>
      <c r="E15" s="2"/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</row>
    <row r="16" spans="2:18" x14ac:dyDescent="0.25">
      <c r="B16" s="2"/>
      <c r="C16" s="65" t="s">
        <v>133</v>
      </c>
      <c r="D16" s="66" t="s">
        <v>11</v>
      </c>
      <c r="E16" s="2"/>
      <c r="F16" s="2"/>
      <c r="G16" s="2"/>
      <c r="H16" s="2"/>
      <c r="I16" s="2"/>
      <c r="K16" s="2"/>
      <c r="L16" s="2"/>
      <c r="M16" s="2"/>
      <c r="N16" s="2"/>
      <c r="O16" s="2"/>
      <c r="P16" s="2"/>
      <c r="Q16" s="2"/>
      <c r="R16" s="2"/>
    </row>
    <row r="17" spans="2:18" x14ac:dyDescent="0.25">
      <c r="B17" s="2"/>
      <c r="C17" s="2"/>
      <c r="D17" s="2"/>
      <c r="E17" s="2"/>
      <c r="F17" s="2"/>
      <c r="G17" s="2"/>
      <c r="H17" s="2"/>
      <c r="I17" s="2"/>
      <c r="K17" s="2"/>
      <c r="L17" s="2"/>
      <c r="M17" s="21"/>
      <c r="N17" s="2"/>
      <c r="O17" s="2"/>
      <c r="P17" s="2"/>
      <c r="Q17" s="2"/>
      <c r="R17" s="2"/>
    </row>
    <row r="18" spans="2:18" x14ac:dyDescent="0.25">
      <c r="B18" s="19"/>
      <c r="C18" s="19" t="s">
        <v>151</v>
      </c>
      <c r="D18" s="19"/>
      <c r="E18" s="19"/>
      <c r="F18" s="19"/>
      <c r="G18" s="19"/>
      <c r="H18" s="20"/>
      <c r="I18" s="19"/>
      <c r="K18" s="6"/>
      <c r="L18" s="6"/>
      <c r="M18" s="21"/>
      <c r="N18" s="2"/>
      <c r="O18" s="2"/>
      <c r="P18" s="2"/>
      <c r="Q18" s="2"/>
      <c r="R18" s="2"/>
    </row>
    <row r="19" spans="2:18" x14ac:dyDescent="0.25">
      <c r="B19" s="6"/>
      <c r="C19" s="6"/>
      <c r="D19" s="6"/>
      <c r="E19" s="6"/>
      <c r="F19" s="6"/>
      <c r="G19" s="6"/>
      <c r="H19" s="35"/>
      <c r="I19" s="6"/>
      <c r="K19" s="6"/>
      <c r="L19" s="6"/>
      <c r="M19" s="21"/>
      <c r="N19" s="2"/>
      <c r="O19" s="2"/>
      <c r="P19" s="2"/>
      <c r="Q19" s="2"/>
      <c r="R19" s="2"/>
    </row>
    <row r="20" spans="2:18" x14ac:dyDescent="0.25">
      <c r="B20" s="2"/>
      <c r="C20" s="2"/>
      <c r="D20" s="64" t="s">
        <v>3</v>
      </c>
      <c r="E20" s="64" t="s">
        <v>4</v>
      </c>
      <c r="F20" s="64" t="s">
        <v>5</v>
      </c>
      <c r="G20" s="64" t="s">
        <v>6</v>
      </c>
      <c r="H20" s="64" t="s">
        <v>7</v>
      </c>
      <c r="I20" s="64" t="s">
        <v>9</v>
      </c>
      <c r="K20" s="2"/>
      <c r="L20" s="2"/>
      <c r="M20" s="8"/>
      <c r="N20" s="2"/>
      <c r="O20" s="2"/>
      <c r="P20" s="2"/>
      <c r="Q20" s="2"/>
      <c r="R20" s="2"/>
    </row>
    <row r="21" spans="2:18" x14ac:dyDescent="0.25">
      <c r="C21" s="65" t="s">
        <v>111</v>
      </c>
      <c r="D21" s="108">
        <v>0</v>
      </c>
      <c r="E21" s="108">
        <v>0.75695237505738411</v>
      </c>
      <c r="F21" s="108">
        <v>0.14846623235277429</v>
      </c>
      <c r="G21" s="108">
        <v>1.0316244474361554E-4</v>
      </c>
      <c r="H21" s="108">
        <v>6.440947237567636E-2</v>
      </c>
      <c r="I21" s="108">
        <v>3.0068757769421618E-2</v>
      </c>
      <c r="K21" s="52"/>
      <c r="L21" s="2"/>
      <c r="M21" s="21"/>
      <c r="N21" s="2"/>
      <c r="O21" s="2"/>
      <c r="P21" s="2"/>
      <c r="Q21" s="2"/>
      <c r="R21" s="2"/>
    </row>
    <row r="22" spans="2:18" x14ac:dyDescent="0.25">
      <c r="C22" s="65" t="s">
        <v>112</v>
      </c>
      <c r="D22" s="109">
        <v>0.05</v>
      </c>
      <c r="E22" s="109">
        <v>0.27</v>
      </c>
      <c r="F22" s="109">
        <v>0.25</v>
      </c>
      <c r="G22" s="109">
        <v>0.05</v>
      </c>
      <c r="H22" s="109">
        <v>0.27</v>
      </c>
      <c r="I22" s="109">
        <v>0.11</v>
      </c>
      <c r="K22" s="52"/>
      <c r="L22" s="2"/>
      <c r="M22" s="21"/>
      <c r="N22" s="2"/>
      <c r="O22" s="2"/>
      <c r="P22" s="2"/>
      <c r="Q22" s="2"/>
      <c r="R22" s="2"/>
    </row>
    <row r="23" spans="2:18" x14ac:dyDescent="0.25">
      <c r="C23" s="65" t="s">
        <v>148</v>
      </c>
      <c r="D23" s="109">
        <v>3.1087622917610316E-2</v>
      </c>
      <c r="E23" s="109">
        <v>0.27151021827938776</v>
      </c>
      <c r="F23" s="109">
        <v>0.18721423879312227</v>
      </c>
      <c r="G23" s="109">
        <v>4.767158086400277E-2</v>
      </c>
      <c r="H23" s="109">
        <v>0.11485069820604896</v>
      </c>
      <c r="I23" s="109">
        <v>0.34766564093982794</v>
      </c>
      <c r="K23" s="52"/>
      <c r="L23" s="2"/>
      <c r="M23" s="21"/>
      <c r="N23" s="2"/>
      <c r="O23" s="2"/>
      <c r="P23" s="2"/>
      <c r="Q23" s="2"/>
      <c r="R23" s="2"/>
    </row>
    <row r="24" spans="2:18" x14ac:dyDescent="0.25">
      <c r="C24" s="65" t="s">
        <v>113</v>
      </c>
      <c r="D24" s="109">
        <v>3.1087622917610316E-2</v>
      </c>
      <c r="E24" s="109">
        <v>0.27151021827938776</v>
      </c>
      <c r="F24" s="109">
        <v>0.18721423879312227</v>
      </c>
      <c r="G24" s="109">
        <v>4.767158086400277E-2</v>
      </c>
      <c r="H24" s="109">
        <v>0.11485069820604896</v>
      </c>
      <c r="I24" s="109">
        <v>0.34766564093982794</v>
      </c>
      <c r="K24" s="52"/>
      <c r="L24" s="2"/>
      <c r="M24" s="21"/>
      <c r="N24" s="2"/>
      <c r="O24" s="2"/>
      <c r="P24" s="2"/>
      <c r="Q24" s="2"/>
      <c r="R24" s="2"/>
    </row>
    <row r="25" spans="2:18" x14ac:dyDescent="0.25">
      <c r="C25" s="65" t="s">
        <v>109</v>
      </c>
      <c r="D25" s="109">
        <v>0.02</v>
      </c>
      <c r="E25" s="109">
        <v>0.75</v>
      </c>
      <c r="F25" s="109">
        <v>0.1</v>
      </c>
      <c r="G25" s="109">
        <v>0.02</v>
      </c>
      <c r="H25" s="109">
        <v>0.1</v>
      </c>
      <c r="I25" s="109">
        <v>0.01</v>
      </c>
      <c r="K25" s="52"/>
      <c r="L25" s="2"/>
      <c r="M25" s="21"/>
      <c r="N25" s="2"/>
      <c r="O25" s="2"/>
      <c r="P25" s="2"/>
      <c r="Q25" s="2"/>
      <c r="R25" s="2"/>
    </row>
    <row r="26" spans="2:18" x14ac:dyDescent="0.25">
      <c r="B26" s="2"/>
      <c r="C26" s="65" t="s">
        <v>110</v>
      </c>
      <c r="D26" s="109">
        <v>0.05</v>
      </c>
      <c r="E26" s="109">
        <v>0.27</v>
      </c>
      <c r="F26" s="109">
        <v>0.25</v>
      </c>
      <c r="G26" s="109">
        <v>0.05</v>
      </c>
      <c r="H26" s="109">
        <v>0.27</v>
      </c>
      <c r="I26" s="109">
        <v>0.11</v>
      </c>
      <c r="K26" s="52"/>
      <c r="L26" s="2"/>
      <c r="M26" s="21"/>
      <c r="N26" s="2"/>
      <c r="O26" s="2"/>
      <c r="P26" s="2"/>
      <c r="Q26" s="2"/>
      <c r="R26" s="2"/>
    </row>
    <row r="27" spans="2:18" x14ac:dyDescent="0.25">
      <c r="B27" s="2"/>
      <c r="C27" s="65" t="s">
        <v>114</v>
      </c>
      <c r="D27" s="109">
        <v>3.1087622917610316E-2</v>
      </c>
      <c r="E27" s="109">
        <v>0.27151021827938776</v>
      </c>
      <c r="F27" s="109">
        <v>0.18721423879312227</v>
      </c>
      <c r="G27" s="109">
        <v>4.767158086400277E-2</v>
      </c>
      <c r="H27" s="109">
        <v>0.11485069820604896</v>
      </c>
      <c r="I27" s="109">
        <v>0.34766564093982794</v>
      </c>
      <c r="K27" s="52"/>
      <c r="L27" s="2"/>
      <c r="M27" s="21"/>
      <c r="N27" s="2"/>
      <c r="O27" s="2"/>
      <c r="P27" s="2"/>
      <c r="Q27" s="2"/>
      <c r="R27" s="2"/>
    </row>
    <row r="28" spans="2:18" x14ac:dyDescent="0.25">
      <c r="B28" s="2"/>
      <c r="C28" s="65" t="s">
        <v>134</v>
      </c>
      <c r="D28" s="109">
        <v>0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K28" s="52"/>
      <c r="L28" s="2"/>
      <c r="M28" s="21"/>
      <c r="N28" s="2"/>
      <c r="O28" s="2"/>
      <c r="P28" s="2"/>
      <c r="Q28" s="2"/>
      <c r="R28" s="2"/>
    </row>
    <row r="29" spans="2:18" x14ac:dyDescent="0.25">
      <c r="B29" s="2"/>
      <c r="C29" s="65" t="s">
        <v>136</v>
      </c>
      <c r="D29" s="109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K29" s="52"/>
      <c r="L29" s="2"/>
      <c r="M29" s="21"/>
      <c r="N29" s="2"/>
      <c r="O29" s="2"/>
      <c r="P29" s="2"/>
      <c r="Q29" s="2"/>
      <c r="R29" s="2"/>
    </row>
    <row r="30" spans="2:18" x14ac:dyDescent="0.25">
      <c r="B30" s="2"/>
      <c r="C30" s="65" t="s">
        <v>137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K30" s="52"/>
      <c r="L30" s="2"/>
      <c r="M30" s="21"/>
      <c r="N30" s="2"/>
      <c r="O30" s="2"/>
      <c r="P30" s="2"/>
      <c r="Q30" s="2"/>
      <c r="R30" s="2"/>
    </row>
    <row r="31" spans="2:18" x14ac:dyDescent="0.25">
      <c r="B31" s="2"/>
      <c r="C31" s="65" t="s">
        <v>139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K31" s="52"/>
      <c r="L31" s="2"/>
      <c r="M31" s="21"/>
      <c r="N31" s="2"/>
      <c r="O31" s="2"/>
      <c r="P31" s="2"/>
      <c r="Q31" s="2"/>
      <c r="R31" s="2"/>
    </row>
    <row r="32" spans="2:18" x14ac:dyDescent="0.25">
      <c r="B32" s="2"/>
      <c r="C32" s="65" t="s">
        <v>140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K32" s="52"/>
      <c r="L32" s="2"/>
      <c r="M32" s="21"/>
      <c r="N32" s="2"/>
      <c r="O32" s="2"/>
      <c r="P32" s="2"/>
      <c r="Q32" s="2"/>
      <c r="R32" s="2"/>
    </row>
    <row r="33" spans="2:20" x14ac:dyDescent="0.25">
      <c r="B33" s="2"/>
      <c r="C33" s="65" t="s">
        <v>141</v>
      </c>
      <c r="D33" s="109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K33" s="52"/>
      <c r="L33" s="2"/>
      <c r="M33" s="2"/>
      <c r="N33" s="2"/>
      <c r="O33" s="2"/>
      <c r="P33" s="2"/>
      <c r="Q33" s="2"/>
      <c r="R33" s="2"/>
    </row>
    <row r="34" spans="2:20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20" s="4" customFormat="1" ht="15.75" x14ac:dyDescent="0.25">
      <c r="B35" s="63">
        <v>1</v>
      </c>
      <c r="C35" s="105" t="s">
        <v>176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5"/>
      <c r="T35" s="5"/>
    </row>
    <row r="36" spans="2:20" s="4" customFormat="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2:20" s="4" customFormat="1" x14ac:dyDescent="0.25">
      <c r="B37" s="19">
        <v>1</v>
      </c>
      <c r="C37" s="19" t="s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5"/>
      <c r="S37" s="5"/>
      <c r="T37" s="5"/>
    </row>
    <row r="38" spans="2:20" s="4" customFormat="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20" s="4" customFormat="1" x14ac:dyDescent="0.25">
      <c r="B39" s="6"/>
      <c r="C39" s="97" t="s">
        <v>45</v>
      </c>
      <c r="D39" s="99" t="s">
        <v>44</v>
      </c>
      <c r="E39" s="100" t="s">
        <v>46</v>
      </c>
      <c r="F39" s="6"/>
      <c r="G39" s="6"/>
      <c r="H39" s="6"/>
      <c r="I39" s="6"/>
      <c r="J39" s="6"/>
      <c r="K39" s="6"/>
      <c r="L39" s="6"/>
      <c r="M39" s="106"/>
      <c r="N39" s="98"/>
      <c r="O39" s="98"/>
      <c r="P39" s="6"/>
    </row>
    <row r="40" spans="2:20" s="4" customFormat="1" x14ac:dyDescent="0.25">
      <c r="B40" s="6"/>
      <c r="C40" s="97"/>
      <c r="D40" s="99" t="s">
        <v>47</v>
      </c>
      <c r="E40" s="100" t="s">
        <v>48</v>
      </c>
      <c r="F40" s="6"/>
      <c r="G40" s="6"/>
      <c r="H40" s="6"/>
      <c r="I40" s="6"/>
      <c r="J40" s="6"/>
      <c r="K40" s="6"/>
      <c r="L40" s="6"/>
      <c r="M40" s="97"/>
      <c r="N40" s="98"/>
      <c r="O40" s="98"/>
      <c r="P40" s="6"/>
    </row>
    <row r="41" spans="2:20" s="4" customFormat="1" x14ac:dyDescent="0.25">
      <c r="B41" s="6"/>
      <c r="C41" s="97"/>
      <c r="D41" s="99" t="s">
        <v>49</v>
      </c>
      <c r="E41" s="100" t="s">
        <v>50</v>
      </c>
      <c r="F41" s="6"/>
      <c r="G41" s="6"/>
      <c r="H41" s="6"/>
      <c r="I41" s="6"/>
      <c r="J41" s="6"/>
      <c r="K41" s="6"/>
      <c r="L41" s="6"/>
      <c r="M41" s="97"/>
      <c r="N41" s="97"/>
      <c r="O41" s="98"/>
      <c r="P41" s="6"/>
    </row>
    <row r="42" spans="2:20" s="4" customFormat="1" x14ac:dyDescent="0.25">
      <c r="B42" s="6"/>
      <c r="C42" s="98"/>
      <c r="D42" s="99"/>
      <c r="E42" s="100"/>
      <c r="F42" s="6"/>
      <c r="G42" s="6"/>
      <c r="H42" s="6"/>
      <c r="I42" s="6"/>
      <c r="J42" s="6"/>
      <c r="K42" s="6"/>
      <c r="L42" s="6"/>
      <c r="M42" s="97"/>
      <c r="N42" s="101"/>
      <c r="O42" s="98"/>
      <c r="P42" s="6"/>
    </row>
    <row r="43" spans="2:20" s="4" customFormat="1" x14ac:dyDescent="0.25">
      <c r="B43" s="96" t="s">
        <v>171</v>
      </c>
      <c r="C43" s="97" t="s">
        <v>172</v>
      </c>
      <c r="D43" s="6"/>
      <c r="E43" s="99"/>
      <c r="F43" s="100"/>
      <c r="G43" s="6"/>
      <c r="H43" s="6"/>
      <c r="I43" s="6"/>
      <c r="J43" s="6"/>
      <c r="K43" s="6"/>
      <c r="L43" s="6"/>
      <c r="M43" s="97"/>
      <c r="N43" s="101"/>
      <c r="O43" s="98"/>
      <c r="P43" s="6"/>
    </row>
    <row r="44" spans="2:20" s="4" customForma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20" s="4" customFormat="1" x14ac:dyDescent="0.25">
      <c r="B45" s="6"/>
      <c r="C45" s="6"/>
      <c r="D45" s="92">
        <v>2020</v>
      </c>
      <c r="E45" s="92">
        <f>D45+1</f>
        <v>2021</v>
      </c>
      <c r="F45" s="92">
        <f t="shared" ref="F45:P45" si="0">E45+1</f>
        <v>2022</v>
      </c>
      <c r="G45" s="92">
        <f t="shared" si="0"/>
        <v>2023</v>
      </c>
      <c r="H45" s="92">
        <f t="shared" si="0"/>
        <v>2024</v>
      </c>
      <c r="I45" s="92">
        <f t="shared" si="0"/>
        <v>2025</v>
      </c>
      <c r="J45" s="92">
        <f t="shared" si="0"/>
        <v>2026</v>
      </c>
      <c r="K45" s="92">
        <f t="shared" si="0"/>
        <v>2027</v>
      </c>
      <c r="L45" s="92">
        <f t="shared" si="0"/>
        <v>2028</v>
      </c>
      <c r="M45" s="92">
        <f>L45+1</f>
        <v>2029</v>
      </c>
      <c r="N45" s="92">
        <f t="shared" si="0"/>
        <v>2030</v>
      </c>
      <c r="O45" s="92">
        <f t="shared" si="0"/>
        <v>2031</v>
      </c>
      <c r="P45" s="92">
        <f t="shared" si="0"/>
        <v>2032</v>
      </c>
      <c r="Q45" s="92">
        <f>P45+1</f>
        <v>2033</v>
      </c>
      <c r="R45" s="92">
        <f>Q45+1</f>
        <v>2034</v>
      </c>
      <c r="S45" s="92">
        <f>R45+1</f>
        <v>2035</v>
      </c>
    </row>
    <row r="46" spans="2:20" s="4" customFormat="1" x14ac:dyDescent="0.25">
      <c r="B46" s="6"/>
      <c r="C46" s="91" t="s">
        <v>11</v>
      </c>
      <c r="D46" s="37">
        <v>217.41571084337301</v>
      </c>
      <c r="E46" s="37">
        <v>253.23795963302763</v>
      </c>
      <c r="F46" s="37">
        <v>296.46120684556956</v>
      </c>
      <c r="G46" s="37">
        <v>334.77138632168771</v>
      </c>
      <c r="H46" s="37">
        <v>383.55265406164995</v>
      </c>
      <c r="I46" s="37">
        <v>453.64763066249543</v>
      </c>
      <c r="J46" s="37">
        <v>488.30628351458847</v>
      </c>
      <c r="K46" s="37">
        <v>551.09951072958904</v>
      </c>
      <c r="L46" s="37">
        <v>613.557621734034</v>
      </c>
      <c r="M46" s="37">
        <v>682.0240284448812</v>
      </c>
      <c r="N46" s="37">
        <v>765.1998048345738</v>
      </c>
      <c r="O46" s="37">
        <v>858.51922644715205</v>
      </c>
      <c r="P46" s="37">
        <v>963.21935463477803</v>
      </c>
      <c r="Q46" s="37">
        <v>1080.6881157252108</v>
      </c>
      <c r="R46" s="37">
        <v>1212.4826996572674</v>
      </c>
      <c r="S46" s="37">
        <v>1360.3502024093555</v>
      </c>
      <c r="T46" s="6" t="s">
        <v>18</v>
      </c>
    </row>
    <row r="47" spans="2:20" s="4" customFormat="1" x14ac:dyDescent="0.25">
      <c r="B47" s="6"/>
      <c r="C47" s="91" t="s">
        <v>12</v>
      </c>
      <c r="D47" s="107" t="s">
        <v>37</v>
      </c>
      <c r="E47" s="107" t="s">
        <v>37</v>
      </c>
      <c r="F47" s="107" t="s">
        <v>37</v>
      </c>
      <c r="G47" s="107" t="s">
        <v>37</v>
      </c>
      <c r="H47" s="107" t="s">
        <v>37</v>
      </c>
      <c r="I47" s="107" t="s">
        <v>37</v>
      </c>
      <c r="J47" s="107" t="s">
        <v>37</v>
      </c>
      <c r="K47" s="107" t="s">
        <v>37</v>
      </c>
      <c r="L47" s="107" t="s">
        <v>37</v>
      </c>
      <c r="M47" s="107" t="s">
        <v>37</v>
      </c>
      <c r="N47" s="107" t="s">
        <v>37</v>
      </c>
      <c r="O47" s="107" t="s">
        <v>37</v>
      </c>
      <c r="P47" s="107" t="s">
        <v>37</v>
      </c>
      <c r="Q47" s="107" t="s">
        <v>37</v>
      </c>
      <c r="R47" s="107" t="s">
        <v>37</v>
      </c>
      <c r="S47" s="107" t="s">
        <v>37</v>
      </c>
      <c r="T47" s="6" t="s">
        <v>18</v>
      </c>
    </row>
    <row r="48" spans="2:20" s="4" customFormat="1" x14ac:dyDescent="0.25">
      <c r="B48" s="6"/>
      <c r="C48" s="91" t="s">
        <v>13</v>
      </c>
      <c r="D48" s="107" t="s">
        <v>37</v>
      </c>
      <c r="E48" s="107" t="s">
        <v>37</v>
      </c>
      <c r="F48" s="107" t="s">
        <v>37</v>
      </c>
      <c r="G48" s="107" t="s">
        <v>37</v>
      </c>
      <c r="H48" s="107" t="s">
        <v>37</v>
      </c>
      <c r="I48" s="107" t="s">
        <v>37</v>
      </c>
      <c r="J48" s="107" t="s">
        <v>37</v>
      </c>
      <c r="K48" s="107" t="s">
        <v>37</v>
      </c>
      <c r="L48" s="107" t="s">
        <v>37</v>
      </c>
      <c r="M48" s="107" t="s">
        <v>37</v>
      </c>
      <c r="N48" s="107" t="s">
        <v>37</v>
      </c>
      <c r="O48" s="107" t="s">
        <v>37</v>
      </c>
      <c r="P48" s="107" t="s">
        <v>37</v>
      </c>
      <c r="Q48" s="107" t="s">
        <v>37</v>
      </c>
      <c r="R48" s="107" t="s">
        <v>37</v>
      </c>
      <c r="S48" s="107" t="s">
        <v>37</v>
      </c>
      <c r="T48" s="6" t="s">
        <v>18</v>
      </c>
    </row>
    <row r="49" spans="2:20" s="4" customFormat="1" x14ac:dyDescent="0.25">
      <c r="B49" s="6"/>
      <c r="C49" s="6"/>
      <c r="D49" s="35"/>
      <c r="E49" s="35"/>
      <c r="F49" s="35"/>
      <c r="G49" s="35"/>
      <c r="H49" s="35"/>
      <c r="I49" s="35"/>
      <c r="J49" s="6"/>
      <c r="K49" s="6"/>
      <c r="L49" s="6"/>
      <c r="M49" s="6"/>
      <c r="N49" s="6"/>
      <c r="O49" s="6"/>
      <c r="P49" s="6"/>
      <c r="Q49" s="6"/>
    </row>
    <row r="50" spans="2:20" s="4" customFormat="1" x14ac:dyDescent="0.25">
      <c r="B50" s="19">
        <v>2</v>
      </c>
      <c r="C50" s="19" t="s">
        <v>21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5"/>
      <c r="R50" s="5"/>
      <c r="S50" s="5"/>
      <c r="T50" s="5"/>
    </row>
    <row r="51" spans="2:20" s="4" customFormat="1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20" s="4" customFormat="1" x14ac:dyDescent="0.25">
      <c r="B52" s="6"/>
      <c r="C52" s="97" t="s">
        <v>45</v>
      </c>
      <c r="D52" s="99" t="s">
        <v>44</v>
      </c>
      <c r="E52" s="100" t="s">
        <v>46</v>
      </c>
      <c r="F52" s="6"/>
      <c r="G52" s="6"/>
      <c r="H52" s="6"/>
      <c r="I52" s="6"/>
      <c r="J52" s="6"/>
      <c r="K52" s="6"/>
      <c r="L52" s="6"/>
      <c r="M52" s="106"/>
      <c r="N52" s="98"/>
      <c r="O52" s="98"/>
      <c r="P52" s="6"/>
    </row>
    <row r="53" spans="2:20" s="4" customFormat="1" x14ac:dyDescent="0.25">
      <c r="B53" s="6"/>
      <c r="C53" s="98"/>
      <c r="D53" s="99"/>
      <c r="E53" s="100"/>
      <c r="F53" s="6"/>
      <c r="G53" s="6"/>
      <c r="H53" s="6"/>
      <c r="I53" s="6"/>
      <c r="J53" s="6"/>
      <c r="K53" s="6"/>
      <c r="L53" s="6"/>
      <c r="M53" s="97"/>
      <c r="N53" s="101"/>
      <c r="O53" s="98"/>
      <c r="P53" s="6"/>
    </row>
    <row r="54" spans="2:20" s="4" customFormat="1" x14ac:dyDescent="0.25">
      <c r="B54" s="96" t="s">
        <v>171</v>
      </c>
      <c r="C54" s="97" t="s">
        <v>172</v>
      </c>
      <c r="D54" s="6"/>
      <c r="E54" s="99"/>
      <c r="F54" s="100"/>
      <c r="G54" s="6"/>
      <c r="H54" s="6"/>
      <c r="I54" s="6"/>
      <c r="J54" s="6"/>
      <c r="K54" s="6"/>
      <c r="L54" s="6"/>
      <c r="M54" s="97"/>
      <c r="N54" s="101"/>
      <c r="O54" s="98"/>
      <c r="P54" s="6"/>
    </row>
    <row r="55" spans="2:20" s="4" customFormat="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20" s="4" customFormat="1" x14ac:dyDescent="0.25">
      <c r="B56" s="6"/>
      <c r="C56" s="6"/>
      <c r="D56" s="92">
        <v>2020</v>
      </c>
      <c r="E56" s="92">
        <f>D56+1</f>
        <v>2021</v>
      </c>
      <c r="F56" s="92">
        <f t="shared" ref="F56" si="1">E56+1</f>
        <v>2022</v>
      </c>
      <c r="G56" s="92">
        <f t="shared" ref="G56" si="2">F56+1</f>
        <v>2023</v>
      </c>
      <c r="H56" s="92">
        <f t="shared" ref="H56" si="3">G56+1</f>
        <v>2024</v>
      </c>
      <c r="I56" s="92">
        <f t="shared" ref="I56" si="4">H56+1</f>
        <v>2025</v>
      </c>
      <c r="J56" s="92">
        <f t="shared" ref="J56" si="5">I56+1</f>
        <v>2026</v>
      </c>
      <c r="K56" s="92">
        <f t="shared" ref="K56" si="6">J56+1</f>
        <v>2027</v>
      </c>
      <c r="L56" s="92">
        <f t="shared" ref="L56" si="7">K56+1</f>
        <v>2028</v>
      </c>
      <c r="M56" s="92">
        <f>L56+1</f>
        <v>2029</v>
      </c>
      <c r="N56" s="92">
        <f t="shared" ref="N56" si="8">M56+1</f>
        <v>2030</v>
      </c>
      <c r="O56" s="92">
        <f t="shared" ref="O56" si="9">N56+1</f>
        <v>2031</v>
      </c>
      <c r="P56" s="92">
        <f t="shared" ref="P56" si="10">O56+1</f>
        <v>2032</v>
      </c>
      <c r="Q56" s="92">
        <f>P56+1</f>
        <v>2033</v>
      </c>
      <c r="R56" s="92">
        <f>Q56+1</f>
        <v>2034</v>
      </c>
      <c r="S56" s="92">
        <f>R56+1</f>
        <v>2035</v>
      </c>
    </row>
    <row r="57" spans="2:20" s="4" customFormat="1" x14ac:dyDescent="0.25">
      <c r="B57" s="6"/>
      <c r="C57" s="91" t="s">
        <v>11</v>
      </c>
      <c r="D57" s="37">
        <f>[1]EXOG_CAP_INSTALLATIONS!E$45</f>
        <v>4.4357635486079996</v>
      </c>
      <c r="E57" s="37">
        <f>[1]EXOG_CAP_INSTALLATIONS!F$45</f>
        <v>4.3340301338879996</v>
      </c>
      <c r="F57" s="37">
        <f>[1]EXOG_CAP_INSTALLATIONS!G$45</f>
        <v>5.4004576536959998</v>
      </c>
      <c r="G57" s="37">
        <f>[1]EXOG_CAP_INSTALLATIONS!H$45</f>
        <v>6.9490455592320002</v>
      </c>
      <c r="H57" s="37">
        <f>[1]EXOG_CAP_INSTALLATIONS!I$45</f>
        <v>9.0212338836479997</v>
      </c>
      <c r="I57" s="37">
        <f>[1]EXOG_CAP_INSTALLATIONS!J$45</f>
        <v>11.698409358719999</v>
      </c>
      <c r="J57" s="37">
        <f>[1]EXOG_CAP_INSTALLATIONS!K$45</f>
        <v>13.258383940032001</v>
      </c>
      <c r="K57" s="37">
        <f>[1]EXOG_CAP_INSTALLATIONS!L$45</f>
        <v>15.315452252351999</v>
      </c>
      <c r="L57" s="37">
        <f>[1]EXOG_CAP_INSTALLATIONS!M$45</f>
        <v>18.346361343744</v>
      </c>
      <c r="M57" s="37">
        <f>[1]EXOG_CAP_INSTALLATIONS!N$45</f>
        <v>22.193191087871998</v>
      </c>
      <c r="N57" s="37">
        <f>[1]EXOG_CAP_INSTALLATIONS!O$45</f>
        <v>26.381061104832</v>
      </c>
      <c r="O57" s="37">
        <f>[1]EXOG_CAP_INSTALLATIONS!P$45</f>
        <v>32.908799660352003</v>
      </c>
      <c r="P57" s="37">
        <f>[1]EXOG_CAP_INSTALLATIONS!Q$45</f>
        <v>41.437233149760004</v>
      </c>
      <c r="Q57" s="37">
        <f>[1]EXOG_CAP_INSTALLATIONS!R$45</f>
        <v>61.488235857215997</v>
      </c>
      <c r="R57" s="37">
        <f>[1]EXOG_CAP_INSTALLATIONS!S$45</f>
        <v>103.75090966732799</v>
      </c>
      <c r="S57" s="37">
        <f>[1]EXOG_CAP_INSTALLATIONS!T$45</f>
        <v>146.38953044486399</v>
      </c>
      <c r="T57" s="6" t="s">
        <v>18</v>
      </c>
    </row>
    <row r="58" spans="2:20" s="4" customFormat="1" x14ac:dyDescent="0.25">
      <c r="B58" s="6"/>
      <c r="C58" s="91" t="s">
        <v>12</v>
      </c>
      <c r="D58" s="107" t="s">
        <v>37</v>
      </c>
      <c r="E58" s="107" t="s">
        <v>37</v>
      </c>
      <c r="F58" s="107" t="s">
        <v>37</v>
      </c>
      <c r="G58" s="107" t="s">
        <v>37</v>
      </c>
      <c r="H58" s="107" t="s">
        <v>37</v>
      </c>
      <c r="I58" s="107" t="s">
        <v>37</v>
      </c>
      <c r="J58" s="107" t="s">
        <v>37</v>
      </c>
      <c r="K58" s="107" t="s">
        <v>37</v>
      </c>
      <c r="L58" s="107" t="s">
        <v>37</v>
      </c>
      <c r="M58" s="107" t="s">
        <v>37</v>
      </c>
      <c r="N58" s="107" t="s">
        <v>37</v>
      </c>
      <c r="O58" s="107" t="s">
        <v>37</v>
      </c>
      <c r="P58" s="107" t="s">
        <v>37</v>
      </c>
      <c r="Q58" s="107" t="s">
        <v>37</v>
      </c>
      <c r="R58" s="107" t="s">
        <v>37</v>
      </c>
      <c r="S58" s="107" t="s">
        <v>37</v>
      </c>
      <c r="T58" s="6" t="s">
        <v>18</v>
      </c>
    </row>
    <row r="59" spans="2:20" s="4" customFormat="1" x14ac:dyDescent="0.25">
      <c r="B59" s="6"/>
      <c r="C59" s="91" t="s">
        <v>13</v>
      </c>
      <c r="D59" s="107" t="s">
        <v>37</v>
      </c>
      <c r="E59" s="107" t="s">
        <v>37</v>
      </c>
      <c r="F59" s="107" t="s">
        <v>37</v>
      </c>
      <c r="G59" s="107" t="s">
        <v>37</v>
      </c>
      <c r="H59" s="107" t="s">
        <v>37</v>
      </c>
      <c r="I59" s="107" t="s">
        <v>37</v>
      </c>
      <c r="J59" s="107" t="s">
        <v>37</v>
      </c>
      <c r="K59" s="107" t="s">
        <v>37</v>
      </c>
      <c r="L59" s="107" t="s">
        <v>37</v>
      </c>
      <c r="M59" s="107" t="s">
        <v>37</v>
      </c>
      <c r="N59" s="107" t="s">
        <v>37</v>
      </c>
      <c r="O59" s="107" t="s">
        <v>37</v>
      </c>
      <c r="P59" s="107" t="s">
        <v>37</v>
      </c>
      <c r="Q59" s="107" t="s">
        <v>37</v>
      </c>
      <c r="R59" s="107" t="s">
        <v>37</v>
      </c>
      <c r="S59" s="107" t="s">
        <v>37</v>
      </c>
      <c r="T59" s="6" t="s">
        <v>18</v>
      </c>
    </row>
    <row r="60" spans="2:20" s="4" customFormat="1" x14ac:dyDescent="0.25">
      <c r="B60" s="35"/>
      <c r="C60" s="35"/>
      <c r="D60" s="35"/>
      <c r="E60" s="37"/>
      <c r="F60" s="37"/>
      <c r="G60" s="35"/>
      <c r="H60" s="49"/>
      <c r="I60" s="49"/>
      <c r="J60" s="49"/>
      <c r="K60" s="49"/>
    </row>
    <row r="61" spans="2:20" s="4" customFormat="1" x14ac:dyDescent="0.25">
      <c r="B61" s="19">
        <v>3</v>
      </c>
      <c r="C61" s="19" t="s">
        <v>148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5"/>
      <c r="R61" s="5"/>
      <c r="S61" s="5"/>
      <c r="T61" s="5"/>
    </row>
    <row r="62" spans="2:20" s="4" customFormat="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20" s="4" customFormat="1" x14ac:dyDescent="0.25">
      <c r="B63" s="6"/>
      <c r="C63" s="97" t="s">
        <v>45</v>
      </c>
      <c r="D63" s="99" t="s">
        <v>44</v>
      </c>
      <c r="E63" s="100" t="s">
        <v>146</v>
      </c>
      <c r="F63" s="6"/>
      <c r="G63" s="6"/>
      <c r="H63" s="6"/>
      <c r="I63" s="6"/>
      <c r="J63" s="6"/>
      <c r="K63" s="6"/>
      <c r="L63" s="6"/>
      <c r="M63" s="106"/>
      <c r="N63" s="98"/>
      <c r="O63" s="98"/>
      <c r="P63" s="6"/>
    </row>
    <row r="64" spans="2:20" s="4" customFormat="1" x14ac:dyDescent="0.25">
      <c r="B64" s="6"/>
      <c r="C64" s="97"/>
      <c r="D64" s="99"/>
      <c r="E64" s="100"/>
      <c r="F64" s="6"/>
      <c r="G64" s="6"/>
      <c r="H64" s="6"/>
      <c r="I64" s="6"/>
      <c r="J64" s="6"/>
      <c r="K64" s="6"/>
      <c r="L64" s="6"/>
      <c r="M64" s="97"/>
      <c r="N64" s="97"/>
      <c r="O64" s="98"/>
      <c r="P64" s="6"/>
    </row>
    <row r="65" spans="2:20" s="4" customFormat="1" x14ac:dyDescent="0.25">
      <c r="B65" s="96" t="s">
        <v>171</v>
      </c>
      <c r="C65" s="97" t="s">
        <v>172</v>
      </c>
      <c r="D65" s="6"/>
      <c r="E65" s="99"/>
      <c r="F65" s="100"/>
      <c r="G65" s="6"/>
      <c r="H65" s="6"/>
      <c r="I65" s="6"/>
      <c r="J65" s="6"/>
      <c r="K65" s="6"/>
      <c r="L65" s="6"/>
      <c r="M65" s="97"/>
      <c r="N65" s="101"/>
      <c r="O65" s="98"/>
      <c r="P65" s="6"/>
    </row>
    <row r="66" spans="2:20" s="4" customFormat="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20" s="4" customFormat="1" x14ac:dyDescent="0.25">
      <c r="B67" s="6"/>
      <c r="C67" s="6"/>
      <c r="D67" s="92">
        <v>2020</v>
      </c>
      <c r="E67" s="92">
        <f>D67+1</f>
        <v>2021</v>
      </c>
      <c r="F67" s="92">
        <f t="shared" ref="F67" si="11">E67+1</f>
        <v>2022</v>
      </c>
      <c r="G67" s="92">
        <f t="shared" ref="G67" si="12">F67+1</f>
        <v>2023</v>
      </c>
      <c r="H67" s="92">
        <f t="shared" ref="H67" si="13">G67+1</f>
        <v>2024</v>
      </c>
      <c r="I67" s="92">
        <f t="shared" ref="I67" si="14">H67+1</f>
        <v>2025</v>
      </c>
      <c r="J67" s="92">
        <f t="shared" ref="J67" si="15">I67+1</f>
        <v>2026</v>
      </c>
      <c r="K67" s="92">
        <f t="shared" ref="K67" si="16">J67+1</f>
        <v>2027</v>
      </c>
      <c r="L67" s="92">
        <f t="shared" ref="L67" si="17">K67+1</f>
        <v>2028</v>
      </c>
      <c r="M67" s="92">
        <f>L67+1</f>
        <v>2029</v>
      </c>
      <c r="N67" s="92">
        <f t="shared" ref="N67" si="18">M67+1</f>
        <v>2030</v>
      </c>
      <c r="O67" s="92">
        <f t="shared" ref="O67" si="19">N67+1</f>
        <v>2031</v>
      </c>
      <c r="P67" s="92">
        <f t="shared" ref="P67" si="20">O67+1</f>
        <v>2032</v>
      </c>
      <c r="Q67" s="92">
        <f>P67+1</f>
        <v>2033</v>
      </c>
      <c r="R67" s="92">
        <f>Q67+1</f>
        <v>2034</v>
      </c>
      <c r="S67" s="92">
        <f>R67+1</f>
        <v>2035</v>
      </c>
    </row>
    <row r="68" spans="2:20" s="4" customFormat="1" x14ac:dyDescent="0.25">
      <c r="B68" s="6"/>
      <c r="C68" s="91" t="s">
        <v>11</v>
      </c>
      <c r="D68" s="37">
        <f>[1]EXOG_CAP_INSTALLATIONS!E$71</f>
        <v>40520.851377999992</v>
      </c>
      <c r="E68" s="37">
        <f>[1]EXOG_CAP_INSTALLATIONS!F$71</f>
        <v>41483.838725999987</v>
      </c>
      <c r="F68" s="37">
        <f>[1]EXOG_CAP_INSTALLATIONS!G$71</f>
        <v>42758.228513999988</v>
      </c>
      <c r="G68" s="37">
        <f>[1]EXOG_CAP_INSTALLATIONS!H$71</f>
        <v>43638.227745999982</v>
      </c>
      <c r="H68" s="37">
        <f>[1]EXOG_CAP_INSTALLATIONS!I$71</f>
        <v>43703.379701999998</v>
      </c>
      <c r="I68" s="37">
        <f>[1]EXOG_CAP_INSTALLATIONS!J$71</f>
        <v>42381.766373999992</v>
      </c>
      <c r="J68" s="37">
        <f>[1]EXOG_CAP_INSTALLATIONS!K$71</f>
        <v>41885.49252</v>
      </c>
      <c r="K68" s="37">
        <f>[1]EXOG_CAP_INSTALLATIONS!L$71</f>
        <v>40813.154903999988</v>
      </c>
      <c r="L68" s="37">
        <f>[1]EXOG_CAP_INSTALLATIONS!M$71</f>
        <v>39324.11231199999</v>
      </c>
      <c r="M68" s="37">
        <f>[1]EXOG_CAP_INSTALLATIONS!N$71</f>
        <v>37418.287863999998</v>
      </c>
      <c r="N68" s="37">
        <f>[1]EXOG_CAP_INSTALLATIONS!O$71</f>
        <v>35505.342405999989</v>
      </c>
      <c r="O68" s="37">
        <f>[1]EXOG_CAP_INSTALLATIONS!P$71</f>
        <v>33749.628079999995</v>
      </c>
      <c r="P68" s="37">
        <f>[1]EXOG_CAP_INSTALLATIONS!Q$71</f>
        <v>31018.012487999989</v>
      </c>
      <c r="Q68" s="37">
        <f>[1]EXOG_CAP_INSTALLATIONS!R$71</f>
        <v>28862.552913999993</v>
      </c>
      <c r="R68" s="37">
        <f>[1]EXOG_CAP_INSTALLATIONS!S$71</f>
        <v>26295.904503999995</v>
      </c>
      <c r="S68" s="37">
        <f>[1]EXOG_CAP_INSTALLATIONS!T$71</f>
        <v>24447.186519999996</v>
      </c>
      <c r="T68" s="6" t="s">
        <v>18</v>
      </c>
    </row>
    <row r="69" spans="2:20" s="4" customFormat="1" x14ac:dyDescent="0.25">
      <c r="B69" s="6"/>
      <c r="C69" s="91" t="s">
        <v>12</v>
      </c>
      <c r="D69" s="107" t="s">
        <v>37</v>
      </c>
      <c r="E69" s="107" t="s">
        <v>37</v>
      </c>
      <c r="F69" s="107" t="s">
        <v>37</v>
      </c>
      <c r="G69" s="107" t="s">
        <v>37</v>
      </c>
      <c r="H69" s="107" t="s">
        <v>37</v>
      </c>
      <c r="I69" s="107" t="s">
        <v>37</v>
      </c>
      <c r="J69" s="107" t="s">
        <v>37</v>
      </c>
      <c r="K69" s="107" t="s">
        <v>37</v>
      </c>
      <c r="L69" s="107" t="s">
        <v>37</v>
      </c>
      <c r="M69" s="107" t="s">
        <v>37</v>
      </c>
      <c r="N69" s="107" t="s">
        <v>37</v>
      </c>
      <c r="O69" s="107" t="s">
        <v>37</v>
      </c>
      <c r="P69" s="107" t="s">
        <v>37</v>
      </c>
      <c r="Q69" s="107" t="s">
        <v>37</v>
      </c>
      <c r="R69" s="107" t="s">
        <v>37</v>
      </c>
      <c r="S69" s="107" t="s">
        <v>37</v>
      </c>
      <c r="T69" s="6" t="s">
        <v>18</v>
      </c>
    </row>
    <row r="70" spans="2:20" s="4" customFormat="1" x14ac:dyDescent="0.25">
      <c r="B70" s="6"/>
      <c r="C70" s="91" t="s">
        <v>13</v>
      </c>
      <c r="D70" s="107" t="s">
        <v>37</v>
      </c>
      <c r="E70" s="107" t="s">
        <v>37</v>
      </c>
      <c r="F70" s="107" t="s">
        <v>37</v>
      </c>
      <c r="G70" s="107" t="s">
        <v>37</v>
      </c>
      <c r="H70" s="107" t="s">
        <v>37</v>
      </c>
      <c r="I70" s="107" t="s">
        <v>37</v>
      </c>
      <c r="J70" s="107" t="s">
        <v>37</v>
      </c>
      <c r="K70" s="107" t="s">
        <v>37</v>
      </c>
      <c r="L70" s="107" t="s">
        <v>37</v>
      </c>
      <c r="M70" s="107" t="s">
        <v>37</v>
      </c>
      <c r="N70" s="107" t="s">
        <v>37</v>
      </c>
      <c r="O70" s="107" t="s">
        <v>37</v>
      </c>
      <c r="P70" s="107" t="s">
        <v>37</v>
      </c>
      <c r="Q70" s="107" t="s">
        <v>37</v>
      </c>
      <c r="R70" s="107" t="s">
        <v>37</v>
      </c>
      <c r="S70" s="107" t="s">
        <v>37</v>
      </c>
      <c r="T70" s="6" t="s">
        <v>18</v>
      </c>
    </row>
    <row r="71" spans="2:20" s="4" customFormat="1" x14ac:dyDescent="0.25">
      <c r="B71" s="35"/>
      <c r="C71" s="35"/>
      <c r="D71" s="35"/>
      <c r="E71" s="37"/>
      <c r="F71" s="37"/>
      <c r="G71" s="35"/>
      <c r="H71" s="49"/>
      <c r="I71" s="49"/>
      <c r="J71" s="49"/>
      <c r="K71" s="49"/>
    </row>
    <row r="72" spans="2:20" s="4" customFormat="1" x14ac:dyDescent="0.25">
      <c r="B72" s="19">
        <v>4</v>
      </c>
      <c r="C72" s="19" t="s">
        <v>25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5"/>
      <c r="R72" s="5"/>
      <c r="S72" s="5"/>
      <c r="T72" s="5"/>
    </row>
    <row r="73" spans="2:20" s="4" customFormat="1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20" s="4" customFormat="1" x14ac:dyDescent="0.25">
      <c r="B74" s="6"/>
      <c r="C74" s="97" t="s">
        <v>45</v>
      </c>
      <c r="D74" s="99" t="s">
        <v>44</v>
      </c>
      <c r="E74" s="100" t="s">
        <v>144</v>
      </c>
      <c r="F74" s="6"/>
      <c r="G74" s="6"/>
      <c r="H74" s="6"/>
      <c r="I74" s="6"/>
      <c r="J74" s="6"/>
      <c r="K74" s="6"/>
      <c r="L74" s="6"/>
      <c r="M74" s="106"/>
      <c r="N74" s="98"/>
      <c r="O74" s="98"/>
      <c r="P74" s="6"/>
    </row>
    <row r="75" spans="2:20" s="4" customFormat="1" x14ac:dyDescent="0.25">
      <c r="B75" s="6"/>
      <c r="C75" s="97"/>
      <c r="D75" s="99"/>
      <c r="E75" s="100"/>
      <c r="F75" s="6"/>
      <c r="G75" s="6"/>
      <c r="H75" s="6"/>
      <c r="I75" s="6"/>
      <c r="J75" s="6"/>
      <c r="K75" s="6"/>
      <c r="L75" s="6"/>
      <c r="M75" s="97"/>
      <c r="N75" s="97"/>
      <c r="O75" s="98"/>
      <c r="P75" s="6"/>
    </row>
    <row r="76" spans="2:20" s="4" customFormat="1" x14ac:dyDescent="0.25">
      <c r="B76" s="96" t="s">
        <v>171</v>
      </c>
      <c r="C76" s="97" t="s">
        <v>172</v>
      </c>
      <c r="D76" s="6"/>
      <c r="E76" s="99"/>
      <c r="F76" s="100"/>
      <c r="G76" s="6"/>
      <c r="H76" s="6"/>
      <c r="I76" s="6"/>
      <c r="J76" s="6"/>
      <c r="K76" s="6"/>
      <c r="L76" s="6"/>
      <c r="M76" s="97"/>
      <c r="N76" s="101"/>
      <c r="O76" s="98"/>
      <c r="P76" s="6"/>
    </row>
    <row r="77" spans="2:20" s="4" customFormat="1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20" s="4" customFormat="1" x14ac:dyDescent="0.25">
      <c r="B78" s="6"/>
      <c r="C78" s="6"/>
      <c r="D78" s="92">
        <v>2020</v>
      </c>
      <c r="E78" s="92">
        <f>D78+1</f>
        <v>2021</v>
      </c>
      <c r="F78" s="92">
        <f t="shared" ref="F78" si="21">E78+1</f>
        <v>2022</v>
      </c>
      <c r="G78" s="92">
        <f t="shared" ref="G78" si="22">F78+1</f>
        <v>2023</v>
      </c>
      <c r="H78" s="92">
        <f t="shared" ref="H78" si="23">G78+1</f>
        <v>2024</v>
      </c>
      <c r="I78" s="92">
        <f t="shared" ref="I78" si="24">H78+1</f>
        <v>2025</v>
      </c>
      <c r="J78" s="92">
        <f t="shared" ref="J78" si="25">I78+1</f>
        <v>2026</v>
      </c>
      <c r="K78" s="92">
        <f t="shared" ref="K78" si="26">J78+1</f>
        <v>2027</v>
      </c>
      <c r="L78" s="92">
        <f t="shared" ref="L78" si="27">K78+1</f>
        <v>2028</v>
      </c>
      <c r="M78" s="92">
        <f>L78+1</f>
        <v>2029</v>
      </c>
      <c r="N78" s="92">
        <f t="shared" ref="N78" si="28">M78+1</f>
        <v>2030</v>
      </c>
      <c r="O78" s="92">
        <f t="shared" ref="O78" si="29">N78+1</f>
        <v>2031</v>
      </c>
      <c r="P78" s="92">
        <f t="shared" ref="P78" si="30">O78+1</f>
        <v>2032</v>
      </c>
      <c r="Q78" s="92">
        <f>P78+1</f>
        <v>2033</v>
      </c>
      <c r="R78" s="92">
        <f>Q78+1</f>
        <v>2034</v>
      </c>
      <c r="S78" s="92">
        <f>R78+1</f>
        <v>2035</v>
      </c>
    </row>
    <row r="79" spans="2:20" s="4" customFormat="1" x14ac:dyDescent="0.25">
      <c r="B79" s="6"/>
      <c r="C79" s="91" t="s">
        <v>11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6" t="s">
        <v>18</v>
      </c>
    </row>
    <row r="80" spans="2:20" s="4" customFormat="1" x14ac:dyDescent="0.25">
      <c r="B80" s="6"/>
      <c r="C80" s="91" t="s">
        <v>12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6" t="s">
        <v>18</v>
      </c>
    </row>
    <row r="81" spans="2:20" s="4" customFormat="1" x14ac:dyDescent="0.25">
      <c r="B81" s="6"/>
      <c r="C81" s="91" t="s">
        <v>13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6" t="s">
        <v>18</v>
      </c>
    </row>
    <row r="82" spans="2:20" s="4" customFormat="1" x14ac:dyDescent="0.25">
      <c r="B82" s="6"/>
      <c r="C82" s="35"/>
      <c r="D82" s="60"/>
      <c r="E82" s="35"/>
      <c r="F82" s="6"/>
      <c r="G82" s="104"/>
      <c r="H82" s="35"/>
      <c r="I82" s="35"/>
      <c r="J82" s="35"/>
      <c r="K82" s="6"/>
      <c r="L82" s="6"/>
      <c r="M82" s="6"/>
      <c r="N82" s="6"/>
      <c r="O82" s="6"/>
      <c r="P82" s="6"/>
      <c r="Q82" s="6"/>
      <c r="R82" s="6"/>
    </row>
    <row r="83" spans="2:20" s="4" customFormat="1" x14ac:dyDescent="0.25">
      <c r="B83" s="35"/>
      <c r="C83" s="35"/>
      <c r="D83" s="35"/>
      <c r="E83" s="37"/>
      <c r="F83" s="37"/>
      <c r="G83" s="35"/>
      <c r="H83" s="49"/>
      <c r="I83" s="49"/>
      <c r="J83" s="49"/>
      <c r="K83" s="49"/>
    </row>
    <row r="84" spans="2:20" s="6" customFormat="1" ht="15.75" x14ac:dyDescent="0.25">
      <c r="B84" s="63">
        <v>2</v>
      </c>
      <c r="C84" s="105" t="s">
        <v>175</v>
      </c>
      <c r="D84" s="19"/>
      <c r="E84" s="19"/>
      <c r="F84" s="19"/>
      <c r="G84" s="19"/>
      <c r="H84" s="20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2:20" s="6" customFormat="1" ht="14.25" x14ac:dyDescent="0.2">
      <c r="H85" s="35"/>
    </row>
    <row r="86" spans="2:20" s="6" customFormat="1" ht="14.25" x14ac:dyDescent="0.2">
      <c r="B86" s="19">
        <v>1</v>
      </c>
      <c r="C86" s="19" t="s">
        <v>30</v>
      </c>
      <c r="D86" s="19"/>
      <c r="E86" s="19"/>
      <c r="F86" s="19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2:20" s="4" customFormat="1" x14ac:dyDescent="0.25">
      <c r="B87" s="35"/>
      <c r="C87" s="35"/>
      <c r="D87" s="37"/>
      <c r="E87" s="37"/>
      <c r="F87" s="35"/>
      <c r="G87" s="49"/>
      <c r="H87" s="49"/>
      <c r="I87" s="49"/>
      <c r="J87" s="49"/>
    </row>
    <row r="88" spans="2:20" s="4" customFormat="1" x14ac:dyDescent="0.25">
      <c r="B88" s="6"/>
      <c r="C88" s="97" t="s">
        <v>45</v>
      </c>
      <c r="D88" s="99" t="s">
        <v>44</v>
      </c>
      <c r="E88" s="100" t="s">
        <v>46</v>
      </c>
      <c r="F88" s="6"/>
      <c r="G88" s="6"/>
      <c r="H88" s="6"/>
      <c r="I88" s="6"/>
      <c r="J88" s="6"/>
      <c r="K88" s="6"/>
      <c r="L88" s="6"/>
      <c r="M88" s="106"/>
      <c r="N88" s="98"/>
      <c r="O88" s="98"/>
      <c r="P88" s="6"/>
    </row>
    <row r="89" spans="2:20" s="4" customFormat="1" x14ac:dyDescent="0.25">
      <c r="B89" s="6"/>
      <c r="C89" s="97"/>
      <c r="D89" s="99"/>
      <c r="E89" s="100"/>
      <c r="F89" s="6"/>
      <c r="G89" s="6"/>
      <c r="H89" s="6"/>
      <c r="I89" s="6"/>
      <c r="J89" s="6"/>
      <c r="K89" s="6"/>
      <c r="L89" s="6"/>
      <c r="M89" s="97"/>
      <c r="N89" s="98"/>
      <c r="O89" s="98"/>
      <c r="P89" s="6"/>
    </row>
    <row r="90" spans="2:20" s="4" customFormat="1" x14ac:dyDescent="0.25">
      <c r="B90" s="96" t="s">
        <v>171</v>
      </c>
      <c r="C90" s="97" t="s">
        <v>173</v>
      </c>
      <c r="D90" s="6"/>
      <c r="E90" s="99"/>
      <c r="F90" s="100"/>
      <c r="G90" s="6"/>
      <c r="H90" s="6"/>
      <c r="I90" s="6"/>
      <c r="J90" s="6"/>
      <c r="K90" s="6"/>
      <c r="L90" s="6"/>
      <c r="M90" s="97"/>
      <c r="N90" s="101"/>
      <c r="O90" s="98"/>
      <c r="P90" s="6"/>
    </row>
    <row r="91" spans="2:20" s="4" customFormat="1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20" s="4" customFormat="1" x14ac:dyDescent="0.25">
      <c r="B92" s="6"/>
      <c r="C92" s="6"/>
      <c r="D92" s="92">
        <v>2020</v>
      </c>
      <c r="E92" s="92">
        <f>D92+1</f>
        <v>2021</v>
      </c>
      <c r="F92" s="92">
        <f t="shared" ref="F92" si="31">E92+1</f>
        <v>2022</v>
      </c>
      <c r="G92" s="92">
        <f t="shared" ref="G92" si="32">F92+1</f>
        <v>2023</v>
      </c>
      <c r="H92" s="92">
        <f t="shared" ref="H92" si="33">G92+1</f>
        <v>2024</v>
      </c>
      <c r="I92" s="92">
        <f t="shared" ref="I92" si="34">H92+1</f>
        <v>2025</v>
      </c>
      <c r="J92" s="92">
        <f t="shared" ref="J92" si="35">I92+1</f>
        <v>2026</v>
      </c>
      <c r="K92" s="92">
        <f t="shared" ref="K92" si="36">J92+1</f>
        <v>2027</v>
      </c>
      <c r="L92" s="92">
        <f t="shared" ref="L92" si="37">K92+1</f>
        <v>2028</v>
      </c>
      <c r="M92" s="92">
        <f>L92+1</f>
        <v>2029</v>
      </c>
      <c r="N92" s="92">
        <f t="shared" ref="N92" si="38">M92+1</f>
        <v>2030</v>
      </c>
      <c r="O92" s="92">
        <f t="shared" ref="O92" si="39">N92+1</f>
        <v>2031</v>
      </c>
      <c r="P92" s="92">
        <f t="shared" ref="P92" si="40">O92+1</f>
        <v>2032</v>
      </c>
      <c r="Q92" s="92">
        <f>P92+1</f>
        <v>2033</v>
      </c>
      <c r="R92" s="92">
        <f>Q92+1</f>
        <v>2034</v>
      </c>
      <c r="S92" s="92">
        <f>R92+1</f>
        <v>2035</v>
      </c>
    </row>
    <row r="93" spans="2:20" s="4" customFormat="1" x14ac:dyDescent="0.25">
      <c r="B93" s="6"/>
      <c r="C93" s="91" t="s">
        <v>11</v>
      </c>
      <c r="D93" s="35">
        <f>[1]EXOG_CAP_INSTALLATIONS!E$100</f>
        <v>524.8693199999999</v>
      </c>
      <c r="E93" s="35">
        <f>[1]EXOG_CAP_INSTALLATIONS!F$100</f>
        <v>730.12459999999999</v>
      </c>
      <c r="F93" s="35">
        <f>[1]EXOG_CAP_INSTALLATIONS!G$100</f>
        <v>1195.1815199999999</v>
      </c>
      <c r="G93" s="35">
        <f>[1]EXOG_CAP_INSTALLATIONS!H$100</f>
        <v>1450.1294800000001</v>
      </c>
      <c r="H93" s="35">
        <f>[1]EXOG_CAP_INSTALLATIONS!I$100</f>
        <v>1913.0653200000002</v>
      </c>
      <c r="I93" s="35">
        <f>[1]EXOG_CAP_INSTALLATIONS!J$100</f>
        <v>2417.2917199999997</v>
      </c>
      <c r="J93" s="35">
        <f>[1]EXOG_CAP_INSTALLATIONS!K$100</f>
        <v>2877.6258000000003</v>
      </c>
      <c r="K93" s="35">
        <f>[1]EXOG_CAP_INSTALLATIONS!L$100</f>
        <v>3488.1474800000001</v>
      </c>
      <c r="L93" s="35">
        <f>[1]EXOG_CAP_INSTALLATIONS!M$100</f>
        <v>4195.8473600000007</v>
      </c>
      <c r="M93" s="35">
        <f>[1]EXOG_CAP_INSTALLATIONS!N$100</f>
        <v>4851.0738799999999</v>
      </c>
      <c r="N93" s="35">
        <f>[1]EXOG_CAP_INSTALLATIONS!O$100</f>
        <v>5506.8871199999994</v>
      </c>
      <c r="O93" s="35">
        <f>[1]EXOG_CAP_INSTALLATIONS!P$100</f>
        <v>6260.1056800000006</v>
      </c>
      <c r="P93" s="35">
        <f>[1]EXOG_CAP_INSTALLATIONS!Q$100</f>
        <v>6811.08428</v>
      </c>
      <c r="Q93" s="35">
        <f>[1]EXOG_CAP_INSTALLATIONS!R$100</f>
        <v>7518.3257199999998</v>
      </c>
      <c r="R93" s="35">
        <f>[1]EXOG_CAP_INSTALLATIONS!S$100</f>
        <v>8182.83212</v>
      </c>
      <c r="S93" s="35">
        <f>[1]EXOG_CAP_INSTALLATIONS!T$100</f>
        <v>8714.97516</v>
      </c>
      <c r="T93" s="6" t="s">
        <v>32</v>
      </c>
    </row>
    <row r="94" spans="2:20" s="4" customFormat="1" x14ac:dyDescent="0.25">
      <c r="B94" s="6"/>
      <c r="C94" s="91" t="s">
        <v>12</v>
      </c>
      <c r="D94" s="107" t="s">
        <v>37</v>
      </c>
      <c r="E94" s="107" t="s">
        <v>37</v>
      </c>
      <c r="F94" s="107" t="s">
        <v>37</v>
      </c>
      <c r="G94" s="107" t="s">
        <v>37</v>
      </c>
      <c r="H94" s="107" t="s">
        <v>37</v>
      </c>
      <c r="I94" s="107" t="s">
        <v>37</v>
      </c>
      <c r="J94" s="107" t="s">
        <v>37</v>
      </c>
      <c r="K94" s="107" t="s">
        <v>37</v>
      </c>
      <c r="L94" s="107" t="s">
        <v>37</v>
      </c>
      <c r="M94" s="107" t="s">
        <v>37</v>
      </c>
      <c r="N94" s="107" t="s">
        <v>37</v>
      </c>
      <c r="O94" s="107" t="s">
        <v>37</v>
      </c>
      <c r="P94" s="107" t="s">
        <v>37</v>
      </c>
      <c r="Q94" s="107" t="s">
        <v>37</v>
      </c>
      <c r="R94" s="107" t="s">
        <v>37</v>
      </c>
      <c r="S94" s="107" t="s">
        <v>37</v>
      </c>
      <c r="T94" s="6" t="s">
        <v>32</v>
      </c>
    </row>
    <row r="95" spans="2:20" s="4" customFormat="1" x14ac:dyDescent="0.25">
      <c r="B95" s="6"/>
      <c r="C95" s="91" t="s">
        <v>13</v>
      </c>
      <c r="D95" s="107" t="s">
        <v>37</v>
      </c>
      <c r="E95" s="107" t="s">
        <v>37</v>
      </c>
      <c r="F95" s="107" t="s">
        <v>37</v>
      </c>
      <c r="G95" s="107" t="s">
        <v>37</v>
      </c>
      <c r="H95" s="107" t="s">
        <v>37</v>
      </c>
      <c r="I95" s="107" t="s">
        <v>37</v>
      </c>
      <c r="J95" s="107" t="s">
        <v>37</v>
      </c>
      <c r="K95" s="107" t="s">
        <v>37</v>
      </c>
      <c r="L95" s="107" t="s">
        <v>37</v>
      </c>
      <c r="M95" s="107" t="s">
        <v>37</v>
      </c>
      <c r="N95" s="107" t="s">
        <v>37</v>
      </c>
      <c r="O95" s="107" t="s">
        <v>37</v>
      </c>
      <c r="P95" s="107" t="s">
        <v>37</v>
      </c>
      <c r="Q95" s="107" t="s">
        <v>37</v>
      </c>
      <c r="R95" s="107" t="s">
        <v>37</v>
      </c>
      <c r="S95" s="107" t="s">
        <v>37</v>
      </c>
      <c r="T95" s="6" t="s">
        <v>32</v>
      </c>
    </row>
    <row r="96" spans="2:20" s="4" customFormat="1" x14ac:dyDescent="0.25">
      <c r="B96" s="35"/>
      <c r="C96" s="35"/>
      <c r="D96" s="35"/>
      <c r="E96" s="37"/>
      <c r="F96" s="37"/>
      <c r="G96" s="35"/>
      <c r="H96" s="49"/>
      <c r="I96" s="49"/>
      <c r="J96" s="49"/>
      <c r="K96" s="49"/>
    </row>
    <row r="97" spans="2:20" s="6" customFormat="1" ht="14.25" x14ac:dyDescent="0.2">
      <c r="B97" s="19">
        <v>2</v>
      </c>
      <c r="C97" s="19" t="s">
        <v>33</v>
      </c>
      <c r="D97" s="19"/>
      <c r="E97" s="19"/>
      <c r="F97" s="19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2:20" s="4" customFormat="1" x14ac:dyDescent="0.25">
      <c r="B98" s="35"/>
      <c r="C98" s="35"/>
      <c r="D98" s="37"/>
      <c r="E98" s="37"/>
      <c r="F98" s="35"/>
      <c r="G98" s="49"/>
      <c r="H98" s="49"/>
      <c r="I98" s="49"/>
      <c r="J98" s="49"/>
    </row>
    <row r="99" spans="2:20" s="4" customFormat="1" x14ac:dyDescent="0.25">
      <c r="B99" s="6"/>
      <c r="C99" s="97" t="s">
        <v>45</v>
      </c>
      <c r="D99" s="99" t="s">
        <v>44</v>
      </c>
      <c r="E99" s="100" t="s">
        <v>46</v>
      </c>
      <c r="F99" s="6"/>
      <c r="G99" s="6"/>
      <c r="H99" s="6"/>
      <c r="I99" s="6"/>
      <c r="J99" s="6"/>
      <c r="K99" s="6"/>
      <c r="L99" s="6"/>
      <c r="M99" s="106"/>
      <c r="N99" s="98"/>
      <c r="O99" s="98"/>
      <c r="P99" s="6"/>
    </row>
    <row r="100" spans="2:20" s="4" customFormat="1" x14ac:dyDescent="0.25">
      <c r="B100" s="6"/>
      <c r="C100" s="97"/>
      <c r="D100" s="99" t="s">
        <v>47</v>
      </c>
      <c r="E100" s="100" t="s">
        <v>51</v>
      </c>
      <c r="F100" s="6"/>
      <c r="G100" s="6"/>
      <c r="H100" s="6"/>
      <c r="I100" s="6"/>
      <c r="J100" s="6"/>
      <c r="K100" s="6"/>
      <c r="L100" s="6"/>
      <c r="M100" s="97"/>
      <c r="N100" s="98"/>
      <c r="O100" s="98"/>
      <c r="P100" s="6"/>
    </row>
    <row r="101" spans="2:20" s="4" customFormat="1" x14ac:dyDescent="0.25">
      <c r="B101" s="6"/>
      <c r="C101" s="97"/>
      <c r="D101" s="99" t="s">
        <v>49</v>
      </c>
      <c r="E101" s="100" t="s">
        <v>52</v>
      </c>
      <c r="F101" s="6"/>
      <c r="G101" s="6"/>
      <c r="H101" s="6"/>
      <c r="I101" s="6"/>
      <c r="J101" s="6"/>
      <c r="K101" s="6"/>
      <c r="L101" s="6"/>
      <c r="M101" s="97"/>
      <c r="N101" s="98"/>
      <c r="O101" s="98"/>
      <c r="P101" s="6"/>
    </row>
    <row r="102" spans="2:20" s="4" customFormat="1" x14ac:dyDescent="0.25">
      <c r="B102" s="6"/>
      <c r="C102" s="97"/>
      <c r="D102" s="99"/>
      <c r="E102" s="100"/>
      <c r="F102" s="6"/>
      <c r="G102" s="6"/>
      <c r="H102" s="6"/>
      <c r="I102" s="6"/>
      <c r="J102" s="6"/>
      <c r="K102" s="6"/>
      <c r="L102" s="6"/>
      <c r="M102" s="97"/>
      <c r="N102" s="98"/>
      <c r="O102" s="98"/>
      <c r="P102" s="6"/>
    </row>
    <row r="103" spans="2:20" s="4" customFormat="1" x14ac:dyDescent="0.25">
      <c r="B103" s="96" t="s">
        <v>171</v>
      </c>
      <c r="C103" s="97" t="s">
        <v>173</v>
      </c>
      <c r="D103" s="6"/>
      <c r="E103" s="99"/>
      <c r="F103" s="100"/>
      <c r="G103" s="6"/>
      <c r="H103" s="6"/>
      <c r="I103" s="6"/>
      <c r="J103" s="6"/>
      <c r="K103" s="6"/>
      <c r="L103" s="6"/>
      <c r="M103" s="97"/>
      <c r="N103" s="101"/>
      <c r="O103" s="98"/>
      <c r="P103" s="6"/>
    </row>
    <row r="104" spans="2:20" s="4" customFormat="1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2:20" s="4" customFormat="1" x14ac:dyDescent="0.25">
      <c r="B105" s="6"/>
      <c r="C105" s="6"/>
      <c r="D105" s="92">
        <v>2020</v>
      </c>
      <c r="E105" s="92">
        <f>D105+1</f>
        <v>2021</v>
      </c>
      <c r="F105" s="92">
        <f t="shared" ref="F105" si="41">E105+1</f>
        <v>2022</v>
      </c>
      <c r="G105" s="92">
        <f t="shared" ref="G105" si="42">F105+1</f>
        <v>2023</v>
      </c>
      <c r="H105" s="92">
        <f t="shared" ref="H105" si="43">G105+1</f>
        <v>2024</v>
      </c>
      <c r="I105" s="92">
        <f t="shared" ref="I105" si="44">H105+1</f>
        <v>2025</v>
      </c>
      <c r="J105" s="92">
        <f t="shared" ref="J105" si="45">I105+1</f>
        <v>2026</v>
      </c>
      <c r="K105" s="92">
        <f t="shared" ref="K105" si="46">J105+1</f>
        <v>2027</v>
      </c>
      <c r="L105" s="92">
        <f t="shared" ref="L105" si="47">K105+1</f>
        <v>2028</v>
      </c>
      <c r="M105" s="92">
        <f>L105+1</f>
        <v>2029</v>
      </c>
      <c r="N105" s="92">
        <f t="shared" ref="N105" si="48">M105+1</f>
        <v>2030</v>
      </c>
      <c r="O105" s="92">
        <f t="shared" ref="O105" si="49">N105+1</f>
        <v>2031</v>
      </c>
      <c r="P105" s="92">
        <f t="shared" ref="P105" si="50">O105+1</f>
        <v>2032</v>
      </c>
      <c r="Q105" s="92">
        <f>P105+1</f>
        <v>2033</v>
      </c>
      <c r="R105" s="92">
        <f>Q105+1</f>
        <v>2034</v>
      </c>
      <c r="S105" s="92">
        <f>R105+1</f>
        <v>2035</v>
      </c>
    </row>
    <row r="106" spans="2:20" s="4" customFormat="1" x14ac:dyDescent="0.25">
      <c r="B106" s="6"/>
      <c r="C106" s="91" t="s">
        <v>11</v>
      </c>
      <c r="D106" s="37">
        <f>[1]EXOG_CAP_INSTALLATIONS!E$128</f>
        <v>1.4192857142857145</v>
      </c>
      <c r="E106" s="37">
        <f>[1]EXOG_CAP_INSTALLATIONS!F$128</f>
        <v>2.1857000000000002</v>
      </c>
      <c r="F106" s="37">
        <f>[1]EXOG_CAP_INSTALLATIONS!G$128</f>
        <v>3.3659780000000001</v>
      </c>
      <c r="G106" s="37">
        <f>[1]EXOG_CAP_INSTALLATIONS!H$128</f>
        <v>5.1836061200000003</v>
      </c>
      <c r="H106" s="37">
        <f>[1]EXOG_CAP_INSTALLATIONS!I$128</f>
        <v>7.9827534248000012</v>
      </c>
      <c r="I106" s="37">
        <f>[1]EXOG_CAP_INSTALLATIONS!J$128</f>
        <v>12.293440274192003</v>
      </c>
      <c r="J106" s="37">
        <f>[1]EXOG_CAP_INSTALLATIONS!K$128</f>
        <v>18.931898022255684</v>
      </c>
      <c r="K106" s="37">
        <f>[1]EXOG_CAP_INSTALLATIONS!L$128</f>
        <v>29.155122954273757</v>
      </c>
      <c r="L106" s="37">
        <f>[1]EXOG_CAP_INSTALLATIONS!M$128</f>
        <v>44.898889349581587</v>
      </c>
      <c r="M106" s="37">
        <f>[1]EXOG_CAP_INSTALLATIONS!N$128</f>
        <v>69.144289598355641</v>
      </c>
      <c r="N106" s="37">
        <f>[1]EXOG_CAP_INSTALLATIONS!O$128</f>
        <v>106.48220598146769</v>
      </c>
      <c r="O106" s="37">
        <f>[1]EXOG_CAP_INSTALLATIONS!P$128</f>
        <v>163.98259721146025</v>
      </c>
      <c r="P106" s="37">
        <f>[1]EXOG_CAP_INSTALLATIONS!Q$128</f>
        <v>252.53319970564877</v>
      </c>
      <c r="Q106" s="37">
        <f>[1]EXOG_CAP_INSTALLATIONS!R$128</f>
        <v>388.90112754669912</v>
      </c>
      <c r="R106" s="37">
        <f>[1]EXOG_CAP_INSTALLATIONS!S$128</f>
        <v>598.90773642191675</v>
      </c>
      <c r="S106" s="37">
        <f>[1]EXOG_CAP_INSTALLATIONS!T$128</f>
        <v>922.31791408975175</v>
      </c>
      <c r="T106" s="6" t="s">
        <v>32</v>
      </c>
    </row>
    <row r="107" spans="2:20" s="4" customFormat="1" x14ac:dyDescent="0.25">
      <c r="B107" s="6"/>
      <c r="C107" s="91" t="s">
        <v>12</v>
      </c>
      <c r="D107" s="107" t="s">
        <v>37</v>
      </c>
      <c r="E107" s="107" t="s">
        <v>37</v>
      </c>
      <c r="F107" s="107" t="s">
        <v>37</v>
      </c>
      <c r="G107" s="107" t="s">
        <v>37</v>
      </c>
      <c r="H107" s="107" t="s">
        <v>37</v>
      </c>
      <c r="I107" s="107" t="s">
        <v>37</v>
      </c>
      <c r="J107" s="107" t="s">
        <v>37</v>
      </c>
      <c r="K107" s="107" t="s">
        <v>37</v>
      </c>
      <c r="L107" s="107" t="s">
        <v>37</v>
      </c>
      <c r="M107" s="107" t="s">
        <v>37</v>
      </c>
      <c r="N107" s="107" t="s">
        <v>37</v>
      </c>
      <c r="O107" s="107" t="s">
        <v>37</v>
      </c>
      <c r="P107" s="107" t="s">
        <v>37</v>
      </c>
      <c r="Q107" s="107" t="s">
        <v>37</v>
      </c>
      <c r="R107" s="107" t="s">
        <v>37</v>
      </c>
      <c r="S107" s="107" t="s">
        <v>37</v>
      </c>
      <c r="T107" s="6" t="s">
        <v>32</v>
      </c>
    </row>
    <row r="108" spans="2:20" s="4" customFormat="1" x14ac:dyDescent="0.25">
      <c r="B108" s="6"/>
      <c r="C108" s="91" t="s">
        <v>13</v>
      </c>
      <c r="D108" s="107" t="s">
        <v>37</v>
      </c>
      <c r="E108" s="107" t="s">
        <v>37</v>
      </c>
      <c r="F108" s="107" t="s">
        <v>37</v>
      </c>
      <c r="G108" s="107" t="s">
        <v>37</v>
      </c>
      <c r="H108" s="107" t="s">
        <v>37</v>
      </c>
      <c r="I108" s="107" t="s">
        <v>37</v>
      </c>
      <c r="J108" s="107" t="s">
        <v>37</v>
      </c>
      <c r="K108" s="107" t="s">
        <v>37</v>
      </c>
      <c r="L108" s="107" t="s">
        <v>37</v>
      </c>
      <c r="M108" s="107" t="s">
        <v>37</v>
      </c>
      <c r="N108" s="107" t="s">
        <v>37</v>
      </c>
      <c r="O108" s="107" t="s">
        <v>37</v>
      </c>
      <c r="P108" s="107" t="s">
        <v>37</v>
      </c>
      <c r="Q108" s="107" t="s">
        <v>37</v>
      </c>
      <c r="R108" s="107" t="s">
        <v>37</v>
      </c>
      <c r="S108" s="107" t="s">
        <v>37</v>
      </c>
      <c r="T108" s="6" t="s">
        <v>32</v>
      </c>
    </row>
    <row r="109" spans="2:20" s="4" customFormat="1" x14ac:dyDescent="0.25">
      <c r="B109" s="35"/>
      <c r="C109" s="35"/>
      <c r="D109" s="35"/>
      <c r="E109" s="37"/>
      <c r="F109" s="37"/>
      <c r="G109" s="35"/>
      <c r="H109" s="49"/>
      <c r="I109" s="49"/>
      <c r="J109" s="49"/>
      <c r="K109" s="49"/>
    </row>
    <row r="110" spans="2:20" s="6" customFormat="1" ht="14.25" x14ac:dyDescent="0.2">
      <c r="B110" s="19">
        <v>3</v>
      </c>
      <c r="C110" s="19" t="s">
        <v>34</v>
      </c>
      <c r="D110" s="19"/>
      <c r="E110" s="19"/>
      <c r="F110" s="19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2:20" s="4" customFormat="1" x14ac:dyDescent="0.25">
      <c r="B111" s="35"/>
      <c r="C111" s="35"/>
      <c r="D111" s="37"/>
      <c r="E111" s="37"/>
      <c r="F111" s="35"/>
      <c r="G111" s="49"/>
      <c r="H111" s="49"/>
      <c r="I111" s="49"/>
      <c r="J111" s="49"/>
    </row>
    <row r="112" spans="2:20" s="4" customFormat="1" x14ac:dyDescent="0.25">
      <c r="B112" s="6"/>
      <c r="C112" s="97" t="s">
        <v>45</v>
      </c>
      <c r="D112" s="99" t="s">
        <v>44</v>
      </c>
      <c r="E112" s="100" t="s">
        <v>143</v>
      </c>
      <c r="F112" s="6"/>
      <c r="G112" s="6"/>
      <c r="H112" s="6"/>
      <c r="I112" s="6"/>
      <c r="J112" s="6"/>
      <c r="K112" s="6"/>
      <c r="L112" s="6"/>
      <c r="M112" s="106"/>
      <c r="N112" s="98"/>
      <c r="O112" s="98"/>
      <c r="P112" s="6"/>
    </row>
    <row r="113" spans="2:20" s="4" customFormat="1" x14ac:dyDescent="0.25">
      <c r="B113" s="6"/>
      <c r="C113" s="97"/>
      <c r="D113" s="99"/>
      <c r="E113" s="100"/>
      <c r="F113" s="6"/>
      <c r="G113" s="6"/>
      <c r="H113" s="6"/>
      <c r="I113" s="6"/>
      <c r="J113" s="6"/>
      <c r="K113" s="6"/>
      <c r="L113" s="6"/>
      <c r="M113" s="97"/>
      <c r="N113" s="98"/>
      <c r="O113" s="98"/>
      <c r="P113" s="6"/>
    </row>
    <row r="114" spans="2:20" s="4" customFormat="1" x14ac:dyDescent="0.25">
      <c r="B114" s="96" t="s">
        <v>171</v>
      </c>
      <c r="C114" s="97" t="s">
        <v>173</v>
      </c>
      <c r="D114" s="6"/>
      <c r="E114" s="99"/>
      <c r="F114" s="100"/>
      <c r="G114" s="6"/>
      <c r="H114" s="6"/>
      <c r="I114" s="6"/>
      <c r="J114" s="6"/>
      <c r="K114" s="6"/>
      <c r="L114" s="6"/>
      <c r="M114" s="97"/>
      <c r="N114" s="101"/>
      <c r="O114" s="98"/>
      <c r="P114" s="6"/>
    </row>
    <row r="115" spans="2:20" s="4" customFormat="1" x14ac:dyDescent="0.2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2:20" s="4" customFormat="1" x14ac:dyDescent="0.25">
      <c r="B116" s="6"/>
      <c r="C116" s="6"/>
      <c r="D116" s="92">
        <v>2020</v>
      </c>
      <c r="E116" s="92">
        <f>D116+1</f>
        <v>2021</v>
      </c>
      <c r="F116" s="92">
        <f t="shared" ref="F116" si="51">E116+1</f>
        <v>2022</v>
      </c>
      <c r="G116" s="92">
        <f t="shared" ref="G116" si="52">F116+1</f>
        <v>2023</v>
      </c>
      <c r="H116" s="92">
        <f t="shared" ref="H116" si="53">G116+1</f>
        <v>2024</v>
      </c>
      <c r="I116" s="92">
        <f t="shared" ref="I116" si="54">H116+1</f>
        <v>2025</v>
      </c>
      <c r="J116" s="92">
        <f t="shared" ref="J116" si="55">I116+1</f>
        <v>2026</v>
      </c>
      <c r="K116" s="92">
        <f t="shared" ref="K116" si="56">J116+1</f>
        <v>2027</v>
      </c>
      <c r="L116" s="92">
        <f t="shared" ref="L116" si="57">K116+1</f>
        <v>2028</v>
      </c>
      <c r="M116" s="92">
        <f>L116+1</f>
        <v>2029</v>
      </c>
      <c r="N116" s="92">
        <f t="shared" ref="N116" si="58">M116+1</f>
        <v>2030</v>
      </c>
      <c r="O116" s="92">
        <f t="shared" ref="O116" si="59">N116+1</f>
        <v>2031</v>
      </c>
      <c r="P116" s="92">
        <f t="shared" ref="P116" si="60">O116+1</f>
        <v>2032</v>
      </c>
      <c r="Q116" s="92">
        <f>P116+1</f>
        <v>2033</v>
      </c>
      <c r="R116" s="92">
        <f>Q116+1</f>
        <v>2034</v>
      </c>
      <c r="S116" s="92">
        <f>R116+1</f>
        <v>2035</v>
      </c>
    </row>
    <row r="117" spans="2:20" s="4" customFormat="1" x14ac:dyDescent="0.25">
      <c r="B117" s="6"/>
      <c r="C117" s="91" t="s">
        <v>11</v>
      </c>
      <c r="D117" s="37">
        <f>[1]EXOG_CAP_INSTALLATIONS!E$158</f>
        <v>10475.941973999999</v>
      </c>
      <c r="E117" s="37">
        <f>[1]EXOG_CAP_INSTALLATIONS!F$158</f>
        <v>10715.411133</v>
      </c>
      <c r="F117" s="37">
        <f>[1]EXOG_CAP_INSTALLATIONS!G$158</f>
        <v>10969.137287</v>
      </c>
      <c r="G117" s="37">
        <f>[1]EXOG_CAP_INSTALLATIONS!H$158</f>
        <v>11153.343543000001</v>
      </c>
      <c r="H117" s="37">
        <f>[1]EXOG_CAP_INSTALLATIONS!I$158</f>
        <v>11100.667141</v>
      </c>
      <c r="I117" s="37">
        <f>[1]EXOG_CAP_INSTALLATIONS!J$158</f>
        <v>10737.270917</v>
      </c>
      <c r="J117" s="37">
        <f>[1]EXOG_CAP_INSTALLATIONS!K$158</f>
        <v>10553.78666</v>
      </c>
      <c r="K117" s="37">
        <f>[1]EXOG_CAP_INSTALLATIONS!L$158</f>
        <v>10200.344531999999</v>
      </c>
      <c r="L117" s="37">
        <f>[1]EXOG_CAP_INSTALLATIONS!M$158</f>
        <v>9775.6293960000003</v>
      </c>
      <c r="M117" s="37">
        <f>[1]EXOG_CAP_INSTALLATIONS!N$158</f>
        <v>9260.6352119999992</v>
      </c>
      <c r="N117" s="37">
        <f>[1]EXOG_CAP_INSTALLATIONS!O$158</f>
        <v>8745.0815729999995</v>
      </c>
      <c r="O117" s="37">
        <f>[1]EXOG_CAP_INSTALLATIONS!P$158</f>
        <v>8290.0456400000003</v>
      </c>
      <c r="P117" s="37">
        <f>[1]EXOG_CAP_INSTALLATIONS!Q$158</f>
        <v>7614.1040039999998</v>
      </c>
      <c r="Q117" s="37">
        <f>[1]EXOG_CAP_INSTALLATIONS!R$158</f>
        <v>7089.1274869999997</v>
      </c>
      <c r="R117" s="37">
        <f>[1]EXOG_CAP_INSTALLATIONS!S$158</f>
        <v>6474.3113320000002</v>
      </c>
      <c r="S117" s="37">
        <f>[1]EXOG_CAP_INSTALLATIONS!T$158</f>
        <v>6034.507885</v>
      </c>
      <c r="T117" s="6" t="s">
        <v>32</v>
      </c>
    </row>
    <row r="118" spans="2:20" s="4" customFormat="1" x14ac:dyDescent="0.25">
      <c r="B118" s="6"/>
      <c r="C118" s="91" t="s">
        <v>12</v>
      </c>
      <c r="D118" s="107" t="s">
        <v>37</v>
      </c>
      <c r="E118" s="107" t="s">
        <v>37</v>
      </c>
      <c r="F118" s="107" t="s">
        <v>37</v>
      </c>
      <c r="G118" s="107" t="s">
        <v>37</v>
      </c>
      <c r="H118" s="107" t="s">
        <v>37</v>
      </c>
      <c r="I118" s="107" t="s">
        <v>37</v>
      </c>
      <c r="J118" s="107" t="s">
        <v>37</v>
      </c>
      <c r="K118" s="107" t="s">
        <v>37</v>
      </c>
      <c r="L118" s="107" t="s">
        <v>37</v>
      </c>
      <c r="M118" s="107" t="s">
        <v>37</v>
      </c>
      <c r="N118" s="107" t="s">
        <v>37</v>
      </c>
      <c r="O118" s="107" t="s">
        <v>37</v>
      </c>
      <c r="P118" s="107" t="s">
        <v>37</v>
      </c>
      <c r="Q118" s="107" t="s">
        <v>37</v>
      </c>
      <c r="R118" s="107" t="s">
        <v>37</v>
      </c>
      <c r="S118" s="107" t="s">
        <v>37</v>
      </c>
      <c r="T118" s="6" t="s">
        <v>32</v>
      </c>
    </row>
    <row r="119" spans="2:20" s="4" customFormat="1" x14ac:dyDescent="0.25">
      <c r="B119" s="6"/>
      <c r="C119" s="91" t="s">
        <v>13</v>
      </c>
      <c r="D119" s="107" t="s">
        <v>37</v>
      </c>
      <c r="E119" s="107" t="s">
        <v>37</v>
      </c>
      <c r="F119" s="107" t="s">
        <v>37</v>
      </c>
      <c r="G119" s="107" t="s">
        <v>37</v>
      </c>
      <c r="H119" s="107" t="s">
        <v>37</v>
      </c>
      <c r="I119" s="107" t="s">
        <v>37</v>
      </c>
      <c r="J119" s="107" t="s">
        <v>37</v>
      </c>
      <c r="K119" s="107" t="s">
        <v>37</v>
      </c>
      <c r="L119" s="107" t="s">
        <v>37</v>
      </c>
      <c r="M119" s="107" t="s">
        <v>37</v>
      </c>
      <c r="N119" s="107" t="s">
        <v>37</v>
      </c>
      <c r="O119" s="107" t="s">
        <v>37</v>
      </c>
      <c r="P119" s="107" t="s">
        <v>37</v>
      </c>
      <c r="Q119" s="107" t="s">
        <v>37</v>
      </c>
      <c r="R119" s="107" t="s">
        <v>37</v>
      </c>
      <c r="S119" s="107" t="s">
        <v>37</v>
      </c>
      <c r="T119" s="6" t="s">
        <v>32</v>
      </c>
    </row>
    <row r="120" spans="2:20" s="4" customFormat="1" x14ac:dyDescent="0.25">
      <c r="B120" s="35"/>
      <c r="C120" s="35"/>
      <c r="D120" s="35"/>
      <c r="E120" s="37"/>
      <c r="F120" s="37"/>
      <c r="G120" s="35"/>
      <c r="H120" s="49"/>
      <c r="I120" s="49"/>
      <c r="J120" s="49"/>
      <c r="K120" s="49"/>
    </row>
    <row r="121" spans="2:20" s="4" customFormat="1" x14ac:dyDescent="0.25">
      <c r="B121" s="35"/>
      <c r="C121" s="35"/>
      <c r="D121" s="35"/>
      <c r="E121" s="37"/>
      <c r="F121" s="37"/>
      <c r="G121" s="35"/>
      <c r="H121" s="49"/>
      <c r="I121" s="49"/>
      <c r="J121" s="49"/>
      <c r="K121" s="49"/>
    </row>
    <row r="122" spans="2:20" s="6" customFormat="1" ht="15.75" x14ac:dyDescent="0.25">
      <c r="B122" s="63">
        <v>3</v>
      </c>
      <c r="C122" s="105" t="s">
        <v>128</v>
      </c>
      <c r="D122" s="19"/>
      <c r="E122" s="19"/>
      <c r="F122" s="19"/>
      <c r="G122" s="19"/>
      <c r="H122" s="2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s="6" customFormat="1" ht="14.25" x14ac:dyDescent="0.2">
      <c r="H123" s="35"/>
    </row>
    <row r="124" spans="2:20" s="6" customFormat="1" ht="14.25" x14ac:dyDescent="0.2">
      <c r="B124" s="19">
        <v>1</v>
      </c>
      <c r="C124" s="19" t="s">
        <v>134</v>
      </c>
      <c r="D124" s="19"/>
      <c r="E124" s="19"/>
      <c r="F124" s="19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s="4" customFormat="1" x14ac:dyDescent="0.25">
      <c r="B125" s="35"/>
      <c r="C125" s="35"/>
      <c r="D125" s="37"/>
      <c r="E125" s="37"/>
      <c r="F125" s="35"/>
      <c r="G125" s="49"/>
      <c r="H125" s="49"/>
      <c r="I125" s="49"/>
      <c r="J125" s="49"/>
    </row>
    <row r="126" spans="2:20" s="4" customFormat="1" x14ac:dyDescent="0.25">
      <c r="B126" s="6"/>
      <c r="C126" s="97" t="s">
        <v>45</v>
      </c>
      <c r="D126" s="99" t="s">
        <v>44</v>
      </c>
      <c r="E126" s="100" t="s">
        <v>135</v>
      </c>
      <c r="F126" s="6"/>
      <c r="G126" s="6"/>
      <c r="H126" s="6"/>
      <c r="I126" s="6"/>
      <c r="J126" s="6"/>
      <c r="K126" s="6"/>
      <c r="L126" s="6"/>
      <c r="M126" s="106"/>
      <c r="N126" s="98"/>
      <c r="O126" s="98"/>
      <c r="P126" s="6"/>
    </row>
    <row r="127" spans="2:20" s="4" customFormat="1" x14ac:dyDescent="0.25">
      <c r="B127" s="6"/>
      <c r="C127" s="97"/>
      <c r="D127" s="99"/>
      <c r="E127" s="100"/>
      <c r="F127" s="6"/>
      <c r="G127" s="6"/>
      <c r="H127" s="6"/>
      <c r="I127" s="6"/>
      <c r="J127" s="6"/>
      <c r="K127" s="6"/>
      <c r="L127" s="6"/>
      <c r="M127" s="97"/>
      <c r="N127" s="98"/>
      <c r="O127" s="98"/>
      <c r="P127" s="6"/>
    </row>
    <row r="128" spans="2:20" s="4" customFormat="1" x14ac:dyDescent="0.25">
      <c r="B128" s="96" t="s">
        <v>171</v>
      </c>
      <c r="C128" s="97" t="s">
        <v>174</v>
      </c>
      <c r="D128" s="6"/>
      <c r="E128" s="99"/>
      <c r="F128" s="100"/>
      <c r="G128" s="6"/>
      <c r="H128" s="6"/>
      <c r="I128" s="6"/>
      <c r="J128" s="6"/>
      <c r="K128" s="6"/>
      <c r="L128" s="6"/>
      <c r="M128" s="97"/>
      <c r="N128" s="101"/>
      <c r="O128" s="98"/>
      <c r="P128" s="6"/>
    </row>
    <row r="129" spans="2:20" s="4" customFormat="1" x14ac:dyDescent="0.2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2:20" s="4" customFormat="1" x14ac:dyDescent="0.25">
      <c r="B130" s="6"/>
      <c r="C130" s="6"/>
      <c r="D130" s="92">
        <v>2020</v>
      </c>
      <c r="E130" s="92">
        <f>D130+1</f>
        <v>2021</v>
      </c>
      <c r="F130" s="92">
        <f t="shared" ref="F130" si="61">E130+1</f>
        <v>2022</v>
      </c>
      <c r="G130" s="92">
        <f t="shared" ref="G130" si="62">F130+1</f>
        <v>2023</v>
      </c>
      <c r="H130" s="92">
        <f t="shared" ref="H130" si="63">G130+1</f>
        <v>2024</v>
      </c>
      <c r="I130" s="92">
        <f t="shared" ref="I130" si="64">H130+1</f>
        <v>2025</v>
      </c>
      <c r="J130" s="92">
        <f t="shared" ref="J130" si="65">I130+1</f>
        <v>2026</v>
      </c>
      <c r="K130" s="92">
        <f t="shared" ref="K130" si="66">J130+1</f>
        <v>2027</v>
      </c>
      <c r="L130" s="92">
        <f t="shared" ref="L130" si="67">K130+1</f>
        <v>2028</v>
      </c>
      <c r="M130" s="92">
        <f>L130+1</f>
        <v>2029</v>
      </c>
      <c r="N130" s="92">
        <f t="shared" ref="N130" si="68">M130+1</f>
        <v>2030</v>
      </c>
      <c r="O130" s="92">
        <f t="shared" ref="O130" si="69">N130+1</f>
        <v>2031</v>
      </c>
      <c r="P130" s="92">
        <f t="shared" ref="P130" si="70">O130+1</f>
        <v>2032</v>
      </c>
      <c r="Q130" s="92">
        <f>P130+1</f>
        <v>2033</v>
      </c>
      <c r="R130" s="92">
        <f>Q130+1</f>
        <v>2034</v>
      </c>
      <c r="S130" s="92">
        <f>R130+1</f>
        <v>2035</v>
      </c>
    </row>
    <row r="131" spans="2:20" s="4" customFormat="1" x14ac:dyDescent="0.25">
      <c r="B131" s="6"/>
      <c r="C131" s="91" t="s">
        <v>11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6" t="s">
        <v>177</v>
      </c>
    </row>
    <row r="132" spans="2:20" s="4" customFormat="1" x14ac:dyDescent="0.25">
      <c r="B132" s="6"/>
      <c r="C132" s="91" t="s">
        <v>12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6" t="s">
        <v>177</v>
      </c>
    </row>
    <row r="133" spans="2:20" s="4" customFormat="1" x14ac:dyDescent="0.25">
      <c r="B133" s="6"/>
      <c r="C133" s="91" t="s">
        <v>13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6" t="s">
        <v>177</v>
      </c>
    </row>
    <row r="134" spans="2:20" s="4" customFormat="1" x14ac:dyDescent="0.25">
      <c r="B134" s="35"/>
      <c r="C134" s="35"/>
      <c r="D134" s="35"/>
      <c r="E134" s="37"/>
      <c r="F134" s="37"/>
      <c r="G134" s="35"/>
      <c r="H134" s="49"/>
      <c r="I134" s="49"/>
      <c r="J134" s="49"/>
      <c r="K134" s="49"/>
    </row>
    <row r="135" spans="2:20" s="6" customFormat="1" ht="14.25" x14ac:dyDescent="0.2">
      <c r="B135" s="19">
        <v>2</v>
      </c>
      <c r="C135" s="19" t="s">
        <v>136</v>
      </c>
      <c r="D135" s="19"/>
      <c r="E135" s="19"/>
      <c r="F135" s="19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s="4" customFormat="1" x14ac:dyDescent="0.25">
      <c r="B136" s="35"/>
      <c r="C136" s="35"/>
      <c r="D136" s="37"/>
      <c r="E136" s="37"/>
      <c r="F136" s="35"/>
      <c r="G136" s="49"/>
      <c r="H136" s="49"/>
      <c r="I136" s="49"/>
      <c r="J136" s="49"/>
    </row>
    <row r="137" spans="2:20" s="4" customFormat="1" x14ac:dyDescent="0.25">
      <c r="B137" s="6"/>
      <c r="C137" s="97" t="s">
        <v>45</v>
      </c>
      <c r="D137" s="99" t="s">
        <v>44</v>
      </c>
      <c r="E137" s="100" t="s">
        <v>135</v>
      </c>
      <c r="F137" s="6"/>
      <c r="G137" s="6"/>
      <c r="H137" s="6"/>
      <c r="I137" s="6"/>
      <c r="J137" s="6"/>
      <c r="K137" s="6"/>
      <c r="L137" s="6"/>
      <c r="M137" s="106"/>
      <c r="N137" s="98"/>
      <c r="O137" s="98"/>
      <c r="P137" s="6"/>
    </row>
    <row r="138" spans="2:20" s="4" customFormat="1" x14ac:dyDescent="0.25">
      <c r="B138" s="6"/>
      <c r="C138" s="97"/>
      <c r="D138" s="99"/>
      <c r="E138" s="100"/>
      <c r="F138" s="6"/>
      <c r="G138" s="6"/>
      <c r="H138" s="6"/>
      <c r="I138" s="6"/>
      <c r="J138" s="6"/>
      <c r="K138" s="6"/>
      <c r="L138" s="6"/>
      <c r="M138" s="97"/>
      <c r="N138" s="98"/>
      <c r="O138" s="98"/>
      <c r="P138" s="6"/>
    </row>
    <row r="139" spans="2:20" s="4" customFormat="1" x14ac:dyDescent="0.25">
      <c r="B139" s="96" t="s">
        <v>171</v>
      </c>
      <c r="C139" s="97" t="s">
        <v>174</v>
      </c>
      <c r="D139" s="6"/>
      <c r="E139" s="99"/>
      <c r="F139" s="100"/>
      <c r="G139" s="6"/>
      <c r="H139" s="6"/>
      <c r="I139" s="6"/>
      <c r="J139" s="6"/>
      <c r="K139" s="6"/>
      <c r="L139" s="6"/>
      <c r="M139" s="97"/>
      <c r="N139" s="101"/>
      <c r="O139" s="98"/>
      <c r="P139" s="6"/>
    </row>
    <row r="140" spans="2:20" s="4" customFormat="1" x14ac:dyDescent="0.2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2:20" s="4" customFormat="1" x14ac:dyDescent="0.25">
      <c r="B141" s="6"/>
      <c r="C141" s="6"/>
      <c r="D141" s="92">
        <v>2020</v>
      </c>
      <c r="E141" s="92">
        <f>D141+1</f>
        <v>2021</v>
      </c>
      <c r="F141" s="92">
        <f t="shared" ref="F141" si="71">E141+1</f>
        <v>2022</v>
      </c>
      <c r="G141" s="92">
        <f t="shared" ref="G141" si="72">F141+1</f>
        <v>2023</v>
      </c>
      <c r="H141" s="92">
        <f t="shared" ref="H141" si="73">G141+1</f>
        <v>2024</v>
      </c>
      <c r="I141" s="92">
        <f t="shared" ref="I141" si="74">H141+1</f>
        <v>2025</v>
      </c>
      <c r="J141" s="92">
        <f t="shared" ref="J141" si="75">I141+1</f>
        <v>2026</v>
      </c>
      <c r="K141" s="92">
        <f t="shared" ref="K141" si="76">J141+1</f>
        <v>2027</v>
      </c>
      <c r="L141" s="92">
        <f t="shared" ref="L141" si="77">K141+1</f>
        <v>2028</v>
      </c>
      <c r="M141" s="92">
        <f>L141+1</f>
        <v>2029</v>
      </c>
      <c r="N141" s="92">
        <f t="shared" ref="N141" si="78">M141+1</f>
        <v>2030</v>
      </c>
      <c r="O141" s="92">
        <f t="shared" ref="O141" si="79">N141+1</f>
        <v>2031</v>
      </c>
      <c r="P141" s="92">
        <f t="shared" ref="P141" si="80">O141+1</f>
        <v>2032</v>
      </c>
      <c r="Q141" s="92">
        <f>P141+1</f>
        <v>2033</v>
      </c>
      <c r="R141" s="92">
        <f>Q141+1</f>
        <v>2034</v>
      </c>
      <c r="S141" s="92">
        <f>R141+1</f>
        <v>2035</v>
      </c>
    </row>
    <row r="142" spans="2:20" s="4" customFormat="1" x14ac:dyDescent="0.25">
      <c r="B142" s="6"/>
      <c r="C142" s="91" t="s">
        <v>11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6" t="s">
        <v>177</v>
      </c>
    </row>
    <row r="143" spans="2:20" s="4" customFormat="1" x14ac:dyDescent="0.25">
      <c r="B143" s="6"/>
      <c r="C143" s="91" t="s">
        <v>12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6" t="s">
        <v>177</v>
      </c>
    </row>
    <row r="144" spans="2:20" s="4" customFormat="1" x14ac:dyDescent="0.25">
      <c r="B144" s="6"/>
      <c r="C144" s="91" t="s">
        <v>13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6" t="s">
        <v>177</v>
      </c>
    </row>
    <row r="145" spans="2:20" s="4" customFormat="1" x14ac:dyDescent="0.25">
      <c r="B145" s="35"/>
      <c r="C145" s="35"/>
      <c r="D145" s="35"/>
      <c r="E145" s="37"/>
      <c r="F145" s="37"/>
      <c r="G145" s="35"/>
      <c r="H145" s="49"/>
      <c r="I145" s="49"/>
      <c r="J145" s="49"/>
      <c r="K145" s="49"/>
    </row>
    <row r="146" spans="2:20" s="6" customFormat="1" ht="14.25" x14ac:dyDescent="0.2">
      <c r="B146" s="19">
        <v>3</v>
      </c>
      <c r="C146" s="19" t="s">
        <v>137</v>
      </c>
      <c r="D146" s="19"/>
      <c r="E146" s="19"/>
      <c r="F146" s="19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2:20" s="4" customFormat="1" x14ac:dyDescent="0.25">
      <c r="B147" s="35"/>
      <c r="C147" s="35"/>
      <c r="D147" s="37"/>
      <c r="E147" s="37"/>
      <c r="F147" s="35"/>
      <c r="G147" s="49"/>
      <c r="H147" s="49"/>
      <c r="I147" s="49"/>
      <c r="J147" s="49"/>
    </row>
    <row r="148" spans="2:20" s="4" customFormat="1" x14ac:dyDescent="0.25">
      <c r="B148" s="6"/>
      <c r="C148" s="97" t="s">
        <v>45</v>
      </c>
      <c r="D148" s="99" t="s">
        <v>44</v>
      </c>
      <c r="E148" s="100" t="s">
        <v>138</v>
      </c>
      <c r="F148" s="6"/>
      <c r="G148" s="6"/>
      <c r="H148" s="6"/>
      <c r="I148" s="6"/>
      <c r="J148" s="6"/>
      <c r="K148" s="6"/>
      <c r="L148" s="6"/>
      <c r="M148" s="106"/>
      <c r="N148" s="98"/>
      <c r="O148" s="98"/>
      <c r="P148" s="6"/>
    </row>
    <row r="149" spans="2:20" s="4" customFormat="1" x14ac:dyDescent="0.25">
      <c r="B149" s="6"/>
      <c r="C149" s="97"/>
      <c r="D149" s="99"/>
      <c r="E149" s="100"/>
      <c r="F149" s="6"/>
      <c r="G149" s="6"/>
      <c r="H149" s="6"/>
      <c r="I149" s="6"/>
      <c r="J149" s="6"/>
      <c r="K149" s="6"/>
      <c r="L149" s="6"/>
      <c r="M149" s="97"/>
      <c r="N149" s="98"/>
      <c r="O149" s="98"/>
      <c r="P149" s="6"/>
    </row>
    <row r="150" spans="2:20" s="4" customFormat="1" x14ac:dyDescent="0.25">
      <c r="B150" s="96" t="s">
        <v>171</v>
      </c>
      <c r="C150" s="97" t="s">
        <v>174</v>
      </c>
      <c r="D150" s="6"/>
      <c r="E150" s="99"/>
      <c r="F150" s="100"/>
      <c r="G150" s="6"/>
      <c r="H150" s="6"/>
      <c r="I150" s="6"/>
      <c r="J150" s="6"/>
      <c r="K150" s="6"/>
      <c r="L150" s="6"/>
      <c r="M150" s="97"/>
      <c r="N150" s="101"/>
      <c r="O150" s="98"/>
      <c r="P150" s="6"/>
    </row>
    <row r="151" spans="2:20" s="4" customFormat="1" x14ac:dyDescent="0.2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2:20" s="4" customFormat="1" x14ac:dyDescent="0.25">
      <c r="B152" s="6"/>
      <c r="C152" s="6"/>
      <c r="D152" s="92">
        <v>2020</v>
      </c>
      <c r="E152" s="92">
        <f>D152+1</f>
        <v>2021</v>
      </c>
      <c r="F152" s="92">
        <f t="shared" ref="F152" si="81">E152+1</f>
        <v>2022</v>
      </c>
      <c r="G152" s="92">
        <f t="shared" ref="G152" si="82">F152+1</f>
        <v>2023</v>
      </c>
      <c r="H152" s="92">
        <f t="shared" ref="H152" si="83">G152+1</f>
        <v>2024</v>
      </c>
      <c r="I152" s="92">
        <f t="shared" ref="I152" si="84">H152+1</f>
        <v>2025</v>
      </c>
      <c r="J152" s="92">
        <f t="shared" ref="J152" si="85">I152+1</f>
        <v>2026</v>
      </c>
      <c r="K152" s="92">
        <f t="shared" ref="K152" si="86">J152+1</f>
        <v>2027</v>
      </c>
      <c r="L152" s="92">
        <f t="shared" ref="L152" si="87">K152+1</f>
        <v>2028</v>
      </c>
      <c r="M152" s="92">
        <f>L152+1</f>
        <v>2029</v>
      </c>
      <c r="N152" s="92">
        <f t="shared" ref="N152" si="88">M152+1</f>
        <v>2030</v>
      </c>
      <c r="O152" s="92">
        <f t="shared" ref="O152" si="89">N152+1</f>
        <v>2031</v>
      </c>
      <c r="P152" s="92">
        <f t="shared" ref="P152" si="90">O152+1</f>
        <v>2032</v>
      </c>
      <c r="Q152" s="92">
        <f>P152+1</f>
        <v>2033</v>
      </c>
      <c r="R152" s="92">
        <f>Q152+1</f>
        <v>2034</v>
      </c>
      <c r="S152" s="92">
        <f>R152+1</f>
        <v>2035</v>
      </c>
    </row>
    <row r="153" spans="2:20" s="4" customFormat="1" x14ac:dyDescent="0.25">
      <c r="B153" s="6"/>
      <c r="C153" s="91" t="s">
        <v>11</v>
      </c>
      <c r="D153" s="35">
        <v>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6" t="s">
        <v>177</v>
      </c>
    </row>
    <row r="154" spans="2:20" s="4" customFormat="1" x14ac:dyDescent="0.25">
      <c r="B154" s="6"/>
      <c r="C154" s="91" t="s">
        <v>12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6" t="s">
        <v>177</v>
      </c>
    </row>
    <row r="155" spans="2:20" s="4" customFormat="1" x14ac:dyDescent="0.25">
      <c r="B155" s="6"/>
      <c r="C155" s="91" t="s">
        <v>13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6" t="s">
        <v>177</v>
      </c>
    </row>
    <row r="156" spans="2:20" s="4" customFormat="1" x14ac:dyDescent="0.25">
      <c r="B156" s="35"/>
      <c r="C156" s="35"/>
      <c r="D156" s="35"/>
      <c r="E156" s="37"/>
      <c r="F156" s="37"/>
      <c r="G156" s="35"/>
      <c r="H156" s="49"/>
      <c r="I156" s="49"/>
      <c r="J156" s="49"/>
      <c r="K156" s="49"/>
    </row>
    <row r="157" spans="2:20" s="6" customFormat="1" ht="14.25" x14ac:dyDescent="0.2">
      <c r="B157" s="19">
        <v>4</v>
      </c>
      <c r="C157" s="19" t="s">
        <v>139</v>
      </c>
      <c r="D157" s="19"/>
      <c r="E157" s="19"/>
      <c r="F157" s="19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2:20" s="4" customFormat="1" x14ac:dyDescent="0.25">
      <c r="B158" s="35"/>
      <c r="C158" s="35"/>
      <c r="D158" s="37"/>
      <c r="E158" s="37"/>
      <c r="F158" s="35"/>
      <c r="G158" s="49"/>
      <c r="H158" s="49"/>
      <c r="I158" s="49"/>
      <c r="J158" s="49"/>
    </row>
    <row r="159" spans="2:20" s="4" customFormat="1" x14ac:dyDescent="0.25">
      <c r="B159" s="6"/>
      <c r="C159" s="97" t="s">
        <v>45</v>
      </c>
      <c r="D159" s="99" t="s">
        <v>44</v>
      </c>
      <c r="E159" s="100" t="s">
        <v>138</v>
      </c>
      <c r="F159" s="6"/>
      <c r="G159" s="6"/>
      <c r="H159" s="6"/>
      <c r="I159" s="6"/>
      <c r="J159" s="6"/>
      <c r="K159" s="6"/>
      <c r="L159" s="6"/>
      <c r="M159" s="106"/>
      <c r="N159" s="98"/>
      <c r="O159" s="98"/>
      <c r="P159" s="6"/>
    </row>
    <row r="160" spans="2:20" s="4" customFormat="1" x14ac:dyDescent="0.25">
      <c r="B160" s="6"/>
      <c r="C160" s="97"/>
      <c r="D160" s="99"/>
      <c r="E160" s="100"/>
      <c r="F160" s="6"/>
      <c r="G160" s="6"/>
      <c r="H160" s="6"/>
      <c r="I160" s="6"/>
      <c r="J160" s="6"/>
      <c r="K160" s="6"/>
      <c r="L160" s="6"/>
      <c r="M160" s="97"/>
      <c r="N160" s="98"/>
      <c r="O160" s="98"/>
      <c r="P160" s="6"/>
    </row>
    <row r="161" spans="2:20" s="4" customFormat="1" x14ac:dyDescent="0.25">
      <c r="B161" s="96" t="s">
        <v>171</v>
      </c>
      <c r="C161" s="97" t="s">
        <v>174</v>
      </c>
      <c r="D161" s="6"/>
      <c r="E161" s="99"/>
      <c r="F161" s="100"/>
      <c r="G161" s="6"/>
      <c r="H161" s="6"/>
      <c r="I161" s="6"/>
      <c r="J161" s="6"/>
      <c r="K161" s="6"/>
      <c r="L161" s="6"/>
      <c r="M161" s="97"/>
      <c r="N161" s="101"/>
      <c r="O161" s="98"/>
      <c r="P161" s="6"/>
    </row>
    <row r="162" spans="2:20" s="4" customFormat="1" x14ac:dyDescent="0.2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2:20" s="4" customFormat="1" x14ac:dyDescent="0.25">
      <c r="B163" s="6"/>
      <c r="C163" s="6"/>
      <c r="D163" s="92">
        <v>2020</v>
      </c>
      <c r="E163" s="92">
        <f>D163+1</f>
        <v>2021</v>
      </c>
      <c r="F163" s="92">
        <f t="shared" ref="F163" si="91">E163+1</f>
        <v>2022</v>
      </c>
      <c r="G163" s="92">
        <f t="shared" ref="G163" si="92">F163+1</f>
        <v>2023</v>
      </c>
      <c r="H163" s="92">
        <f t="shared" ref="H163" si="93">G163+1</f>
        <v>2024</v>
      </c>
      <c r="I163" s="92">
        <f t="shared" ref="I163" si="94">H163+1</f>
        <v>2025</v>
      </c>
      <c r="J163" s="92">
        <f t="shared" ref="J163" si="95">I163+1</f>
        <v>2026</v>
      </c>
      <c r="K163" s="92">
        <f t="shared" ref="K163" si="96">J163+1</f>
        <v>2027</v>
      </c>
      <c r="L163" s="92">
        <f t="shared" ref="L163" si="97">K163+1</f>
        <v>2028</v>
      </c>
      <c r="M163" s="92">
        <f>L163+1</f>
        <v>2029</v>
      </c>
      <c r="N163" s="92">
        <f t="shared" ref="N163" si="98">M163+1</f>
        <v>2030</v>
      </c>
      <c r="O163" s="92">
        <f t="shared" ref="O163" si="99">N163+1</f>
        <v>2031</v>
      </c>
      <c r="P163" s="92">
        <f t="shared" ref="P163" si="100">O163+1</f>
        <v>2032</v>
      </c>
      <c r="Q163" s="92">
        <f>P163+1</f>
        <v>2033</v>
      </c>
      <c r="R163" s="92">
        <f>Q163+1</f>
        <v>2034</v>
      </c>
      <c r="S163" s="92">
        <f>R163+1</f>
        <v>2035</v>
      </c>
    </row>
    <row r="164" spans="2:20" s="4" customFormat="1" x14ac:dyDescent="0.25">
      <c r="B164" s="6"/>
      <c r="C164" s="91" t="s">
        <v>11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6" t="s">
        <v>177</v>
      </c>
    </row>
    <row r="165" spans="2:20" s="4" customFormat="1" x14ac:dyDescent="0.25">
      <c r="B165" s="6"/>
      <c r="C165" s="91" t="s">
        <v>12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6" t="s">
        <v>177</v>
      </c>
    </row>
    <row r="166" spans="2:20" s="4" customFormat="1" x14ac:dyDescent="0.25">
      <c r="B166" s="6"/>
      <c r="C166" s="91" t="s">
        <v>13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6" t="s">
        <v>177</v>
      </c>
    </row>
    <row r="167" spans="2:20" s="4" customFormat="1" x14ac:dyDescent="0.25">
      <c r="B167" s="35"/>
      <c r="C167" s="35"/>
      <c r="D167" s="35"/>
      <c r="E167" s="37"/>
      <c r="F167" s="37"/>
      <c r="G167" s="35"/>
      <c r="H167" s="49"/>
      <c r="I167" s="49"/>
      <c r="J167" s="49"/>
      <c r="K167" s="49"/>
    </row>
    <row r="168" spans="2:20" s="6" customFormat="1" ht="14.25" x14ac:dyDescent="0.2">
      <c r="B168" s="19">
        <v>5</v>
      </c>
      <c r="C168" s="19" t="s">
        <v>140</v>
      </c>
      <c r="D168" s="19"/>
      <c r="E168" s="19"/>
      <c r="F168" s="19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2:20" s="4" customFormat="1" x14ac:dyDescent="0.25">
      <c r="B169" s="35"/>
      <c r="C169" s="35"/>
      <c r="D169" s="37"/>
      <c r="E169" s="37"/>
      <c r="F169" s="35"/>
      <c r="G169" s="49"/>
      <c r="H169" s="49"/>
      <c r="I169" s="49"/>
      <c r="J169" s="49"/>
    </row>
    <row r="170" spans="2:20" s="4" customFormat="1" x14ac:dyDescent="0.25">
      <c r="B170" s="6"/>
      <c r="C170" s="97" t="s">
        <v>45</v>
      </c>
      <c r="D170" s="99" t="s">
        <v>44</v>
      </c>
      <c r="E170" s="100" t="s">
        <v>142</v>
      </c>
      <c r="F170" s="6"/>
      <c r="G170" s="6"/>
      <c r="H170" s="6"/>
      <c r="I170" s="6"/>
      <c r="J170" s="6"/>
      <c r="K170" s="6"/>
      <c r="L170" s="6"/>
      <c r="M170" s="106"/>
      <c r="N170" s="98"/>
      <c r="O170" s="98"/>
      <c r="P170" s="6"/>
    </row>
    <row r="171" spans="2:20" s="4" customFormat="1" x14ac:dyDescent="0.25">
      <c r="B171" s="6"/>
      <c r="C171" s="97"/>
      <c r="D171" s="99"/>
      <c r="E171" s="100"/>
      <c r="F171" s="6"/>
      <c r="G171" s="6"/>
      <c r="H171" s="6"/>
      <c r="I171" s="6"/>
      <c r="J171" s="6"/>
      <c r="K171" s="6"/>
      <c r="L171" s="6"/>
      <c r="M171" s="97"/>
      <c r="N171" s="98"/>
      <c r="O171" s="98"/>
      <c r="P171" s="6"/>
    </row>
    <row r="172" spans="2:20" s="4" customFormat="1" x14ac:dyDescent="0.25">
      <c r="B172" s="96" t="s">
        <v>171</v>
      </c>
      <c r="C172" s="97" t="s">
        <v>174</v>
      </c>
      <c r="D172" s="6"/>
      <c r="E172" s="99"/>
      <c r="F172" s="100"/>
      <c r="G172" s="6"/>
      <c r="H172" s="6"/>
      <c r="I172" s="6"/>
      <c r="J172" s="6"/>
      <c r="K172" s="6"/>
      <c r="L172" s="6"/>
      <c r="M172" s="97"/>
      <c r="N172" s="101"/>
      <c r="O172" s="98"/>
      <c r="P172" s="6"/>
    </row>
    <row r="173" spans="2:20" s="4" customFormat="1" x14ac:dyDescent="0.2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2:20" s="4" customFormat="1" x14ac:dyDescent="0.25">
      <c r="B174" s="6"/>
      <c r="C174" s="6"/>
      <c r="D174" s="92">
        <v>2020</v>
      </c>
      <c r="E174" s="92">
        <f>D174+1</f>
        <v>2021</v>
      </c>
      <c r="F174" s="92">
        <f t="shared" ref="F174" si="101">E174+1</f>
        <v>2022</v>
      </c>
      <c r="G174" s="92">
        <f t="shared" ref="G174" si="102">F174+1</f>
        <v>2023</v>
      </c>
      <c r="H174" s="92">
        <f t="shared" ref="H174" si="103">G174+1</f>
        <v>2024</v>
      </c>
      <c r="I174" s="92">
        <f t="shared" ref="I174" si="104">H174+1</f>
        <v>2025</v>
      </c>
      <c r="J174" s="92">
        <f t="shared" ref="J174" si="105">I174+1</f>
        <v>2026</v>
      </c>
      <c r="K174" s="92">
        <f t="shared" ref="K174" si="106">J174+1</f>
        <v>2027</v>
      </c>
      <c r="L174" s="92">
        <f t="shared" ref="L174" si="107">K174+1</f>
        <v>2028</v>
      </c>
      <c r="M174" s="92">
        <f>L174+1</f>
        <v>2029</v>
      </c>
      <c r="N174" s="92">
        <f t="shared" ref="N174" si="108">M174+1</f>
        <v>2030</v>
      </c>
      <c r="O174" s="92">
        <f t="shared" ref="O174" si="109">N174+1</f>
        <v>2031</v>
      </c>
      <c r="P174" s="92">
        <f t="shared" ref="P174" si="110">O174+1</f>
        <v>2032</v>
      </c>
      <c r="Q174" s="92">
        <f>P174+1</f>
        <v>2033</v>
      </c>
      <c r="R174" s="92">
        <f>Q174+1</f>
        <v>2034</v>
      </c>
      <c r="S174" s="92">
        <f>R174+1</f>
        <v>2035</v>
      </c>
    </row>
    <row r="175" spans="2:20" s="4" customFormat="1" x14ac:dyDescent="0.25">
      <c r="B175" s="6"/>
      <c r="C175" s="91" t="s">
        <v>11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6" t="s">
        <v>177</v>
      </c>
    </row>
    <row r="176" spans="2:20" s="4" customFormat="1" x14ac:dyDescent="0.25">
      <c r="B176" s="6"/>
      <c r="C176" s="91" t="s">
        <v>12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6" t="s">
        <v>177</v>
      </c>
    </row>
    <row r="177" spans="2:20" s="4" customFormat="1" x14ac:dyDescent="0.25">
      <c r="B177" s="6"/>
      <c r="C177" s="91" t="s">
        <v>13</v>
      </c>
      <c r="D177" s="35">
        <v>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6" t="s">
        <v>177</v>
      </c>
    </row>
    <row r="178" spans="2:20" s="4" customFormat="1" x14ac:dyDescent="0.25">
      <c r="B178" s="35"/>
      <c r="C178" s="35"/>
      <c r="D178" s="35"/>
      <c r="E178" s="37"/>
      <c r="F178" s="37"/>
      <c r="G178" s="35"/>
      <c r="H178" s="49"/>
      <c r="I178" s="49"/>
      <c r="J178" s="49"/>
      <c r="K178" s="49"/>
    </row>
    <row r="179" spans="2:20" s="6" customFormat="1" ht="14.25" x14ac:dyDescent="0.2">
      <c r="B179" s="19">
        <v>6</v>
      </c>
      <c r="C179" s="19" t="s">
        <v>141</v>
      </c>
      <c r="D179" s="19"/>
      <c r="E179" s="19"/>
      <c r="F179" s="19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2:20" s="4" customFormat="1" x14ac:dyDescent="0.25">
      <c r="B180" s="35"/>
      <c r="C180" s="35"/>
      <c r="D180" s="37"/>
      <c r="E180" s="37"/>
      <c r="F180" s="35"/>
      <c r="G180" s="49"/>
      <c r="H180" s="49"/>
      <c r="I180" s="49"/>
      <c r="J180" s="49"/>
    </row>
    <row r="181" spans="2:20" s="4" customFormat="1" x14ac:dyDescent="0.25">
      <c r="B181" s="6"/>
      <c r="C181" s="97" t="s">
        <v>45</v>
      </c>
      <c r="D181" s="99" t="s">
        <v>44</v>
      </c>
      <c r="E181" s="100" t="s">
        <v>142</v>
      </c>
      <c r="F181" s="6"/>
      <c r="G181" s="6"/>
      <c r="H181" s="6"/>
      <c r="I181" s="6"/>
      <c r="J181" s="6"/>
      <c r="K181" s="6"/>
      <c r="L181" s="6"/>
      <c r="M181" s="106"/>
      <c r="N181" s="98"/>
      <c r="O181" s="98"/>
      <c r="P181" s="6"/>
    </row>
    <row r="182" spans="2:20" s="4" customFormat="1" x14ac:dyDescent="0.25">
      <c r="B182" s="6"/>
      <c r="C182" s="97"/>
      <c r="D182" s="99"/>
      <c r="E182" s="100"/>
      <c r="F182" s="6"/>
      <c r="G182" s="6"/>
      <c r="H182" s="6"/>
      <c r="I182" s="6"/>
      <c r="J182" s="6"/>
      <c r="K182" s="6"/>
      <c r="L182" s="6"/>
      <c r="M182" s="97"/>
      <c r="N182" s="98"/>
      <c r="O182" s="98"/>
      <c r="P182" s="6"/>
    </row>
    <row r="183" spans="2:20" s="4" customFormat="1" x14ac:dyDescent="0.25">
      <c r="B183" s="96" t="s">
        <v>171</v>
      </c>
      <c r="C183" s="97" t="s">
        <v>174</v>
      </c>
      <c r="D183" s="6"/>
      <c r="E183" s="99"/>
      <c r="F183" s="100"/>
      <c r="G183" s="6"/>
      <c r="H183" s="6"/>
      <c r="I183" s="6"/>
      <c r="J183" s="6"/>
      <c r="K183" s="6"/>
      <c r="L183" s="6"/>
      <c r="M183" s="97"/>
      <c r="N183" s="101"/>
      <c r="O183" s="98"/>
      <c r="P183" s="6"/>
    </row>
    <row r="184" spans="2:20" s="4" customFormat="1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2:20" s="4" customFormat="1" x14ac:dyDescent="0.25">
      <c r="B185" s="6"/>
      <c r="C185" s="6"/>
      <c r="D185" s="92">
        <v>2020</v>
      </c>
      <c r="E185" s="92">
        <f>D185+1</f>
        <v>2021</v>
      </c>
      <c r="F185" s="92">
        <f t="shared" ref="F185" si="111">E185+1</f>
        <v>2022</v>
      </c>
      <c r="G185" s="92">
        <f t="shared" ref="G185" si="112">F185+1</f>
        <v>2023</v>
      </c>
      <c r="H185" s="92">
        <f t="shared" ref="H185" si="113">G185+1</f>
        <v>2024</v>
      </c>
      <c r="I185" s="92">
        <f t="shared" ref="I185" si="114">H185+1</f>
        <v>2025</v>
      </c>
      <c r="J185" s="92">
        <f t="shared" ref="J185" si="115">I185+1</f>
        <v>2026</v>
      </c>
      <c r="K185" s="92">
        <f t="shared" ref="K185" si="116">J185+1</f>
        <v>2027</v>
      </c>
      <c r="L185" s="92">
        <f t="shared" ref="L185" si="117">K185+1</f>
        <v>2028</v>
      </c>
      <c r="M185" s="92">
        <f>L185+1</f>
        <v>2029</v>
      </c>
      <c r="N185" s="92">
        <f t="shared" ref="N185" si="118">M185+1</f>
        <v>2030</v>
      </c>
      <c r="O185" s="92">
        <f t="shared" ref="O185" si="119">N185+1</f>
        <v>2031</v>
      </c>
      <c r="P185" s="92">
        <f t="shared" ref="P185" si="120">O185+1</f>
        <v>2032</v>
      </c>
      <c r="Q185" s="92">
        <f>P185+1</f>
        <v>2033</v>
      </c>
      <c r="R185" s="92">
        <f>Q185+1</f>
        <v>2034</v>
      </c>
      <c r="S185" s="92">
        <f>R185+1</f>
        <v>2035</v>
      </c>
    </row>
    <row r="186" spans="2:20" s="4" customFormat="1" x14ac:dyDescent="0.25">
      <c r="B186" s="6"/>
      <c r="C186" s="91" t="s">
        <v>11</v>
      </c>
      <c r="D186" s="35">
        <v>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6" t="s">
        <v>177</v>
      </c>
    </row>
    <row r="187" spans="2:20" s="4" customFormat="1" x14ac:dyDescent="0.25">
      <c r="B187" s="6"/>
      <c r="C187" s="91" t="s">
        <v>12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6" t="s">
        <v>177</v>
      </c>
    </row>
    <row r="188" spans="2:20" s="4" customFormat="1" x14ac:dyDescent="0.25">
      <c r="B188" s="6"/>
      <c r="C188" s="91" t="s">
        <v>13</v>
      </c>
      <c r="D188" s="35">
        <v>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6" t="s">
        <v>177</v>
      </c>
    </row>
    <row r="189" spans="2:20" s="4" customFormat="1" x14ac:dyDescent="0.25">
      <c r="B189" s="35"/>
      <c r="C189" s="35"/>
      <c r="D189" s="35"/>
      <c r="E189" s="37"/>
      <c r="F189" s="37"/>
      <c r="G189" s="37"/>
      <c r="H189" s="35"/>
      <c r="I189" s="49"/>
      <c r="J189" s="49"/>
      <c r="K189" s="49"/>
      <c r="L189" s="49"/>
    </row>
    <row r="190" spans="2:20" s="4" customFormat="1" x14ac:dyDescent="0.25">
      <c r="B190" s="35"/>
      <c r="C190" s="35"/>
      <c r="D190" s="35"/>
      <c r="E190" s="37"/>
      <c r="F190" s="37"/>
      <c r="G190" s="37"/>
      <c r="H190" s="35"/>
      <c r="I190" s="49"/>
      <c r="J190" s="49"/>
      <c r="K190" s="49"/>
      <c r="L190" s="49"/>
    </row>
    <row r="191" spans="2:20" s="4" customFormat="1" x14ac:dyDescent="0.25">
      <c r="B191" s="35"/>
      <c r="C191" s="35"/>
      <c r="D191" s="35"/>
      <c r="E191" s="37"/>
      <c r="F191" s="37"/>
      <c r="G191" s="37"/>
      <c r="H191" s="35"/>
      <c r="I191" s="49"/>
      <c r="J191" s="49"/>
      <c r="K191" s="49"/>
      <c r="L191" s="49"/>
    </row>
    <row r="192" spans="2:20" s="4" customFormat="1" x14ac:dyDescent="0.25">
      <c r="B192" s="35"/>
      <c r="C192" s="35"/>
      <c r="D192" s="35"/>
      <c r="E192" s="37"/>
      <c r="F192" s="37"/>
      <c r="G192" s="37"/>
      <c r="H192" s="35"/>
      <c r="I192" s="49"/>
      <c r="J192" s="49"/>
      <c r="K192" s="49"/>
      <c r="L192" s="49"/>
    </row>
    <row r="193" spans="2:12" s="4" customFormat="1" x14ac:dyDescent="0.25">
      <c r="B193" s="35"/>
      <c r="C193" s="35"/>
      <c r="D193" s="35"/>
      <c r="E193" s="37"/>
      <c r="F193" s="37"/>
      <c r="G193" s="37"/>
      <c r="H193" s="35"/>
      <c r="I193" s="49"/>
      <c r="J193" s="49"/>
      <c r="K193" s="49"/>
      <c r="L193" s="49"/>
    </row>
    <row r="194" spans="2:12" s="4" customFormat="1" x14ac:dyDescent="0.25">
      <c r="B194" s="35"/>
      <c r="C194" s="35"/>
      <c r="D194" s="35"/>
      <c r="E194" s="37"/>
      <c r="F194" s="37"/>
      <c r="G194" s="37"/>
      <c r="H194" s="35"/>
      <c r="I194" s="49"/>
      <c r="J194" s="49"/>
      <c r="K194" s="49"/>
      <c r="L194" s="49"/>
    </row>
    <row r="195" spans="2:12" x14ac:dyDescent="0.25">
      <c r="B195" s="21"/>
      <c r="C195" s="21"/>
      <c r="D195" s="21"/>
      <c r="E195" s="39"/>
      <c r="F195" s="39"/>
      <c r="G195" s="39"/>
      <c r="H195" s="21"/>
      <c r="I195" s="3"/>
      <c r="J195" s="3"/>
      <c r="K195" s="3"/>
      <c r="L195" s="3"/>
    </row>
    <row r="196" spans="2:12" x14ac:dyDescent="0.25">
      <c r="B196" s="21"/>
      <c r="C196" s="21"/>
      <c r="D196" s="21"/>
      <c r="E196" s="39"/>
      <c r="F196" s="39"/>
      <c r="G196" s="39"/>
      <c r="H196" s="21"/>
      <c r="I196" s="3"/>
      <c r="J196" s="3"/>
      <c r="K196" s="3"/>
      <c r="L196" s="3"/>
    </row>
    <row r="197" spans="2:12" x14ac:dyDescent="0.25">
      <c r="B197" s="21"/>
      <c r="C197" s="21"/>
      <c r="D197" s="21"/>
      <c r="E197" s="39"/>
      <c r="F197" s="39"/>
      <c r="G197" s="39"/>
      <c r="H197" s="21"/>
      <c r="I197" s="3"/>
      <c r="J197" s="3"/>
      <c r="K197" s="3"/>
      <c r="L197" s="3"/>
    </row>
    <row r="198" spans="2:12" x14ac:dyDescent="0.25">
      <c r="B198" s="21"/>
      <c r="C198" s="21"/>
      <c r="D198" s="21"/>
      <c r="E198" s="39"/>
      <c r="F198" s="39"/>
      <c r="G198" s="39"/>
      <c r="H198" s="21"/>
      <c r="I198" s="3"/>
      <c r="J198" s="3"/>
      <c r="K198" s="3"/>
      <c r="L198" s="3"/>
    </row>
    <row r="199" spans="2:12" x14ac:dyDescent="0.25">
      <c r="B199" s="21"/>
      <c r="C199" s="21"/>
      <c r="D199" s="21"/>
      <c r="E199" s="39"/>
      <c r="F199" s="39"/>
      <c r="G199" s="39"/>
      <c r="H199" s="21"/>
      <c r="I199" s="3"/>
      <c r="J199" s="3"/>
      <c r="K199" s="3"/>
      <c r="L199" s="3"/>
    </row>
    <row r="200" spans="2:12" x14ac:dyDescent="0.25">
      <c r="B200" s="21"/>
      <c r="C200" s="21"/>
      <c r="D200" s="21"/>
      <c r="E200" s="39"/>
      <c r="F200" s="39"/>
      <c r="G200" s="39"/>
      <c r="H200" s="21"/>
      <c r="I200" s="3"/>
      <c r="J200" s="3"/>
      <c r="K200" s="3"/>
      <c r="L200" s="3"/>
    </row>
    <row r="201" spans="2:12" x14ac:dyDescent="0.25">
      <c r="B201" s="21"/>
      <c r="C201" s="21"/>
      <c r="D201" s="21"/>
      <c r="E201" s="39"/>
      <c r="F201" s="39"/>
      <c r="G201" s="39"/>
      <c r="H201" s="21"/>
      <c r="I201" s="3"/>
      <c r="J201" s="3"/>
      <c r="K201" s="3"/>
      <c r="L201" s="3"/>
    </row>
    <row r="202" spans="2:12" x14ac:dyDescent="0.25">
      <c r="B202" s="21"/>
      <c r="C202" s="21"/>
      <c r="D202" s="21"/>
      <c r="E202" s="39"/>
      <c r="F202" s="39"/>
      <c r="G202" s="39"/>
      <c r="H202" s="21"/>
      <c r="I202" s="3"/>
      <c r="J202" s="3"/>
      <c r="K202" s="3"/>
      <c r="L202" s="3"/>
    </row>
    <row r="203" spans="2:12" x14ac:dyDescent="0.25">
      <c r="B203" s="21"/>
      <c r="C203" s="21"/>
      <c r="D203" s="21"/>
      <c r="E203" s="39"/>
      <c r="F203" s="39"/>
      <c r="G203" s="39"/>
      <c r="H203" s="21"/>
      <c r="I203" s="3"/>
      <c r="J203" s="3"/>
      <c r="K203" s="3"/>
      <c r="L203" s="3"/>
    </row>
    <row r="204" spans="2:12" x14ac:dyDescent="0.25">
      <c r="B204" s="21"/>
      <c r="C204" s="21"/>
      <c r="D204" s="21"/>
      <c r="E204" s="39"/>
      <c r="F204" s="39"/>
      <c r="G204" s="39"/>
      <c r="H204" s="21"/>
      <c r="I204" s="3"/>
      <c r="J204" s="3"/>
      <c r="K204" s="3"/>
      <c r="L204" s="3"/>
    </row>
    <row r="205" spans="2:12" x14ac:dyDescent="0.25">
      <c r="B205" s="21"/>
      <c r="C205" s="21"/>
      <c r="D205" s="21"/>
      <c r="E205" s="39"/>
      <c r="F205" s="39"/>
      <c r="G205" s="39"/>
      <c r="H205" s="21"/>
      <c r="I205" s="3"/>
      <c r="J205" s="3"/>
      <c r="K205" s="3"/>
      <c r="L205" s="3"/>
    </row>
    <row r="206" spans="2:12" x14ac:dyDescent="0.25">
      <c r="B206" s="21"/>
      <c r="C206" s="21"/>
      <c r="D206" s="21"/>
      <c r="E206" s="39"/>
      <c r="F206" s="39"/>
      <c r="G206" s="39"/>
      <c r="H206" s="21"/>
      <c r="I206" s="3"/>
      <c r="J206" s="3"/>
      <c r="K206" s="3"/>
      <c r="L206" s="3"/>
    </row>
    <row r="207" spans="2:12" x14ac:dyDescent="0.25">
      <c r="B207" s="21"/>
      <c r="C207" s="21"/>
      <c r="D207" s="21"/>
      <c r="E207" s="39"/>
      <c r="F207" s="39"/>
      <c r="G207" s="39"/>
      <c r="H207" s="21"/>
      <c r="I207" s="3"/>
      <c r="J207" s="3"/>
      <c r="K207" s="3"/>
      <c r="L207" s="3"/>
    </row>
    <row r="208" spans="2:12" x14ac:dyDescent="0.25">
      <c r="B208" s="21"/>
      <c r="C208" s="21"/>
      <c r="D208" s="21"/>
      <c r="E208" s="39"/>
      <c r="F208" s="39"/>
      <c r="G208" s="39"/>
      <c r="H208" s="21"/>
      <c r="I208" s="3"/>
      <c r="J208" s="3"/>
      <c r="K208" s="3"/>
      <c r="L208" s="3"/>
    </row>
    <row r="209" spans="2:12" x14ac:dyDescent="0.25">
      <c r="B209" s="21"/>
      <c r="C209" s="21"/>
      <c r="D209" s="21"/>
      <c r="E209" s="21"/>
      <c r="F209" s="21"/>
      <c r="G209" s="21"/>
      <c r="H209" s="21"/>
      <c r="I209" s="3"/>
      <c r="J209" s="3"/>
      <c r="K209" s="3"/>
      <c r="L209" s="3"/>
    </row>
    <row r="210" spans="2:12" x14ac:dyDescent="0.25">
      <c r="B210" s="21"/>
      <c r="C210" s="21"/>
      <c r="D210" s="21"/>
      <c r="E210" s="21"/>
      <c r="F210" s="21"/>
      <c r="G210" s="21"/>
      <c r="H210" s="21"/>
      <c r="I210" s="3"/>
      <c r="J210" s="3"/>
      <c r="K210" s="3"/>
      <c r="L210" s="3"/>
    </row>
    <row r="211" spans="2:12" x14ac:dyDescent="0.25">
      <c r="B211" s="21"/>
      <c r="C211" s="21"/>
      <c r="D211" s="21"/>
      <c r="E211" s="21"/>
      <c r="F211" s="21"/>
      <c r="G211" s="21"/>
      <c r="H211" s="21"/>
      <c r="I211" s="3"/>
      <c r="J211" s="3"/>
      <c r="K211" s="3"/>
      <c r="L211" s="3"/>
    </row>
    <row r="212" spans="2:12" x14ac:dyDescent="0.25">
      <c r="B212" s="21"/>
      <c r="C212" s="21"/>
      <c r="D212" s="21"/>
      <c r="E212" s="39"/>
      <c r="F212" s="39"/>
      <c r="G212" s="39"/>
      <c r="H212" s="21"/>
      <c r="I212" s="3"/>
      <c r="J212" s="3"/>
      <c r="K212" s="3"/>
      <c r="L212" s="3"/>
    </row>
    <row r="213" spans="2:12" x14ac:dyDescent="0.25">
      <c r="B213" s="21"/>
      <c r="C213" s="21"/>
      <c r="D213" s="21"/>
      <c r="E213" s="39"/>
      <c r="F213" s="39"/>
      <c r="G213" s="39"/>
      <c r="H213" s="21"/>
      <c r="I213" s="3"/>
      <c r="J213" s="3"/>
      <c r="K213" s="3"/>
      <c r="L213" s="3"/>
    </row>
    <row r="214" spans="2:12" x14ac:dyDescent="0.25">
      <c r="B214" s="21"/>
      <c r="C214" s="21"/>
      <c r="D214" s="21"/>
      <c r="E214" s="39"/>
      <c r="F214" s="39"/>
      <c r="G214" s="39"/>
      <c r="H214" s="21"/>
      <c r="I214" s="3"/>
      <c r="J214" s="3"/>
      <c r="K214" s="3"/>
      <c r="L214" s="3"/>
    </row>
    <row r="215" spans="2:12" x14ac:dyDescent="0.25">
      <c r="B215" s="21"/>
      <c r="C215" s="21"/>
      <c r="D215" s="21"/>
      <c r="E215" s="39"/>
      <c r="F215" s="39"/>
      <c r="G215" s="39"/>
      <c r="H215" s="21"/>
      <c r="I215" s="3"/>
      <c r="J215" s="3"/>
      <c r="K215" s="3"/>
      <c r="L215" s="3"/>
    </row>
    <row r="216" spans="2:1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2:1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2:1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2:1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_Monetary Parameters</vt:lpstr>
      <vt:lpstr>_CAPEX Energy Storage</vt:lpstr>
      <vt:lpstr>_CAPEX Powertrain</vt:lpstr>
      <vt:lpstr>_CAPEX Chassis</vt:lpstr>
      <vt:lpstr>_CAPEX Integration Factor</vt:lpstr>
      <vt:lpstr>_CAPEX Top Up-Down</vt:lpstr>
      <vt:lpstr>_CAPEX Subsidies</vt:lpstr>
      <vt:lpstr>_Exgoneous Market Capacity </vt:lpstr>
      <vt:lpstr>_OPEX Tolls</vt:lpstr>
      <vt:lpstr>_OPEX O&amp;M</vt:lpstr>
      <vt:lpstr>_OPEX Insurance</vt:lpstr>
      <vt:lpstr>_OPEX Wages</vt:lpstr>
      <vt:lpstr>_OPEX Fuel Costs</vt:lpstr>
      <vt:lpstr>_OPEX Charging Infrastructure</vt:lpstr>
      <vt:lpstr>_Other TCO Parameters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  Bessie</dc:creator>
  <cp:lastModifiedBy>Noll  Bessie</cp:lastModifiedBy>
  <dcterms:created xsi:type="dcterms:W3CDTF">2021-07-12T07:52:22Z</dcterms:created>
  <dcterms:modified xsi:type="dcterms:W3CDTF">2022-10-19T08:59:35Z</dcterms:modified>
</cp:coreProperties>
</file>