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NENG\Nengpy 2020\"/>
    </mc:Choice>
  </mc:AlternateContent>
  <bookViews>
    <workbookView xWindow="0" yWindow="0" windowWidth="21600" windowHeight="9045"/>
  </bookViews>
  <sheets>
    <sheet name="Thd Ssr'20" sheetId="37" r:id="rId1"/>
    <sheet name="Absensi Padi" sheetId="15" r:id="rId2"/>
    <sheet name="LTA PADI" sheetId="13" r:id="rId3"/>
    <sheet name="LT PADI'20" sheetId="36" r:id="rId4"/>
    <sheet name="LP PADI'20" sheetId="27" r:id="rId5"/>
    <sheet name="PV PADI'20" sheetId="28" r:id="rId6"/>
    <sheet name="PROD PADI'20" sheetId="29" r:id="rId7"/>
    <sheet name="Absensi PAL" sheetId="16" r:id="rId8"/>
    <sheet name="LTA PAL" sheetId="14" r:id="rId9"/>
    <sheet name="LT PAL'20" sheetId="25" r:id="rId10"/>
    <sheet name="JG'20" sheetId="30" r:id="rId11"/>
    <sheet name="KD'20" sheetId="31" r:id="rId12"/>
    <sheet name="KT'20" sheetId="32" r:id="rId13"/>
    <sheet name="KH'20" sheetId="33" r:id="rId14"/>
    <sheet name="UK'20" sheetId="34" r:id="rId15"/>
    <sheet name="UJ'20" sheetId="35" r:id="rId16"/>
    <sheet name="Sheet17" sheetId="17" state="hidden" r:id="rId17"/>
    <sheet name="Sheet1" sheetId="18" state="hidden" r:id="rId18"/>
    <sheet name="Sheet2" sheetId="19" state="hidden" r:id="rId19"/>
    <sheet name="Sheet3" sheetId="20" state="hidden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xlnm.Print_Area" localSheetId="10">'JG''20'!$A$1:$R$121</definedName>
    <definedName name="_xlnm.Print_Area" localSheetId="0">'Thd Ssr''20'!$A$1:$E$99</definedName>
    <definedName name="_xlnm.Print_Area" localSheetId="15">'UJ''20'!$A$1:$R$126</definedName>
    <definedName name="_xlnm.Print_Titles" localSheetId="0">'Thd Ssr''20'!$6:$8</definedName>
  </definedNames>
  <calcPr calcId="152511"/>
</workbook>
</file>

<file path=xl/calcChain.xml><?xml version="1.0" encoding="utf-8"?>
<calcChain xmlns="http://schemas.openxmlformats.org/spreadsheetml/2006/main">
  <c r="D58" i="37" l="1"/>
  <c r="D98" i="37"/>
  <c r="D93" i="37"/>
  <c r="D92" i="37"/>
  <c r="D88" i="37"/>
  <c r="D83" i="37"/>
  <c r="D82" i="37"/>
  <c r="D78" i="37"/>
  <c r="D73" i="37"/>
  <c r="D72" i="37"/>
  <c r="D68" i="37"/>
  <c r="D63" i="37"/>
  <c r="D62" i="37"/>
  <c r="D53" i="37" l="1"/>
  <c r="D52" i="37"/>
  <c r="D48" i="37"/>
  <c r="N8" i="28" l="1"/>
  <c r="N9" i="28"/>
  <c r="N10" i="28"/>
  <c r="N11" i="28"/>
  <c r="N12" i="28"/>
  <c r="N13" i="28"/>
  <c r="N14" i="28"/>
  <c r="N15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N7" i="28"/>
  <c r="M72" i="28"/>
  <c r="M46" i="28"/>
  <c r="M47" i="28"/>
  <c r="M48" i="28"/>
  <c r="M49" i="28"/>
  <c r="M50" i="28"/>
  <c r="M51" i="28"/>
  <c r="M52" i="28"/>
  <c r="M53" i="28"/>
  <c r="M54" i="28"/>
  <c r="M55" i="28"/>
  <c r="M56" i="28"/>
  <c r="M57" i="28"/>
  <c r="M58" i="28"/>
  <c r="M59" i="28"/>
  <c r="M60" i="28"/>
  <c r="M61" i="28"/>
  <c r="M62" i="28"/>
  <c r="M63" i="28"/>
  <c r="M64" i="28"/>
  <c r="M65" i="28"/>
  <c r="M66" i="28"/>
  <c r="M67" i="28"/>
  <c r="M68" i="28"/>
  <c r="M69" i="28"/>
  <c r="M70" i="28"/>
  <c r="M71" i="28"/>
  <c r="M45" i="28"/>
  <c r="L7" i="16" l="1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6" i="16"/>
  <c r="L33" i="16" l="1"/>
  <c r="H46" i="28"/>
  <c r="I46" i="28"/>
  <c r="J46" i="28"/>
  <c r="K46" i="28"/>
  <c r="H47" i="28"/>
  <c r="I47" i="28"/>
  <c r="J47" i="28"/>
  <c r="K47" i="28"/>
  <c r="H48" i="28"/>
  <c r="I48" i="28"/>
  <c r="J48" i="28"/>
  <c r="K48" i="28"/>
  <c r="H49" i="28"/>
  <c r="I49" i="28"/>
  <c r="J49" i="28"/>
  <c r="K49" i="28"/>
  <c r="H50" i="28"/>
  <c r="I50" i="28"/>
  <c r="J50" i="28"/>
  <c r="K50" i="28"/>
  <c r="H51" i="28"/>
  <c r="I51" i="28"/>
  <c r="J51" i="28"/>
  <c r="K51" i="28"/>
  <c r="H52" i="28"/>
  <c r="I52" i="28"/>
  <c r="J52" i="28"/>
  <c r="K52" i="28"/>
  <c r="H53" i="28"/>
  <c r="I53" i="28"/>
  <c r="J53" i="28"/>
  <c r="K53" i="28"/>
  <c r="H54" i="28"/>
  <c r="I54" i="28"/>
  <c r="J54" i="28"/>
  <c r="K54" i="28"/>
  <c r="H55" i="28"/>
  <c r="I55" i="28"/>
  <c r="J55" i="28"/>
  <c r="K55" i="28"/>
  <c r="H56" i="28"/>
  <c r="I56" i="28"/>
  <c r="J56" i="28"/>
  <c r="K56" i="28"/>
  <c r="H57" i="28"/>
  <c r="I57" i="28"/>
  <c r="J57" i="28"/>
  <c r="K57" i="28"/>
  <c r="H58" i="28"/>
  <c r="I58" i="28"/>
  <c r="J58" i="28"/>
  <c r="K58" i="28"/>
  <c r="H59" i="28"/>
  <c r="I59" i="28"/>
  <c r="J59" i="28"/>
  <c r="K59" i="28"/>
  <c r="H60" i="28"/>
  <c r="I60" i="28"/>
  <c r="J60" i="28"/>
  <c r="K60" i="28"/>
  <c r="H61" i="28"/>
  <c r="I61" i="28"/>
  <c r="J61" i="28"/>
  <c r="K61" i="28"/>
  <c r="H62" i="28"/>
  <c r="I62" i="28"/>
  <c r="J62" i="28"/>
  <c r="K62" i="28"/>
  <c r="H63" i="28"/>
  <c r="I63" i="28"/>
  <c r="J63" i="28"/>
  <c r="K63" i="28"/>
  <c r="H64" i="28"/>
  <c r="I64" i="28"/>
  <c r="J64" i="28"/>
  <c r="K64" i="28"/>
  <c r="H65" i="28"/>
  <c r="I65" i="28"/>
  <c r="J65" i="28"/>
  <c r="K65" i="28"/>
  <c r="H66" i="28"/>
  <c r="I66" i="28"/>
  <c r="J66" i="28"/>
  <c r="K66" i="28"/>
  <c r="H67" i="28"/>
  <c r="I67" i="28"/>
  <c r="J67" i="28"/>
  <c r="K67" i="28"/>
  <c r="H68" i="28"/>
  <c r="I68" i="28"/>
  <c r="J68" i="28"/>
  <c r="K68" i="28"/>
  <c r="H69" i="28"/>
  <c r="I69" i="28"/>
  <c r="J69" i="28"/>
  <c r="K69" i="28"/>
  <c r="H70" i="28"/>
  <c r="I70" i="28"/>
  <c r="J70" i="28"/>
  <c r="K70" i="28"/>
  <c r="H71" i="28"/>
  <c r="I71" i="28"/>
  <c r="J71" i="28"/>
  <c r="K71" i="28"/>
  <c r="I45" i="28"/>
  <c r="J45" i="28"/>
  <c r="K45" i="28"/>
  <c r="H45" i="28"/>
  <c r="C46" i="28"/>
  <c r="D46" i="28"/>
  <c r="E46" i="28"/>
  <c r="F46" i="28"/>
  <c r="C47" i="28"/>
  <c r="D47" i="28"/>
  <c r="E47" i="28"/>
  <c r="F47" i="28"/>
  <c r="C48" i="28"/>
  <c r="D48" i="28"/>
  <c r="E48" i="28"/>
  <c r="F48" i="28"/>
  <c r="C49" i="28"/>
  <c r="D49" i="28"/>
  <c r="E49" i="28"/>
  <c r="F49" i="28"/>
  <c r="C50" i="28"/>
  <c r="D50" i="28"/>
  <c r="E50" i="28"/>
  <c r="F50" i="28"/>
  <c r="C51" i="28"/>
  <c r="D51" i="28"/>
  <c r="E51" i="28"/>
  <c r="F51" i="28"/>
  <c r="C52" i="28"/>
  <c r="D52" i="28"/>
  <c r="E52" i="28"/>
  <c r="F52" i="28"/>
  <c r="C53" i="28"/>
  <c r="D53" i="28"/>
  <c r="E53" i="28"/>
  <c r="F53" i="28"/>
  <c r="C54" i="28"/>
  <c r="D54" i="28"/>
  <c r="E54" i="28"/>
  <c r="F54" i="28"/>
  <c r="C55" i="28"/>
  <c r="D55" i="28"/>
  <c r="E55" i="28"/>
  <c r="F55" i="28"/>
  <c r="C56" i="28"/>
  <c r="D56" i="28"/>
  <c r="E56" i="28"/>
  <c r="F56" i="28"/>
  <c r="C57" i="28"/>
  <c r="D57" i="28"/>
  <c r="E57" i="28"/>
  <c r="F57" i="28"/>
  <c r="C58" i="28"/>
  <c r="D58" i="28"/>
  <c r="E58" i="28"/>
  <c r="F58" i="28"/>
  <c r="C59" i="28"/>
  <c r="D59" i="28"/>
  <c r="E59" i="28"/>
  <c r="F59" i="28"/>
  <c r="C60" i="28"/>
  <c r="D60" i="28"/>
  <c r="E60" i="28"/>
  <c r="F60" i="28"/>
  <c r="C61" i="28"/>
  <c r="D61" i="28"/>
  <c r="E61" i="28"/>
  <c r="F61" i="28"/>
  <c r="C62" i="28"/>
  <c r="D62" i="28"/>
  <c r="E62" i="28"/>
  <c r="F62" i="28"/>
  <c r="C63" i="28"/>
  <c r="D63" i="28"/>
  <c r="E63" i="28"/>
  <c r="F63" i="28"/>
  <c r="C64" i="28"/>
  <c r="D64" i="28"/>
  <c r="E64" i="28"/>
  <c r="F64" i="28"/>
  <c r="C65" i="28"/>
  <c r="D65" i="28"/>
  <c r="E65" i="28"/>
  <c r="F65" i="28"/>
  <c r="C66" i="28"/>
  <c r="D66" i="28"/>
  <c r="E66" i="28"/>
  <c r="F66" i="28"/>
  <c r="C67" i="28"/>
  <c r="D67" i="28"/>
  <c r="E67" i="28"/>
  <c r="F67" i="28"/>
  <c r="C68" i="28"/>
  <c r="D68" i="28"/>
  <c r="E68" i="28"/>
  <c r="F68" i="28"/>
  <c r="C69" i="28"/>
  <c r="D69" i="28"/>
  <c r="E69" i="28"/>
  <c r="F69" i="28"/>
  <c r="C70" i="28"/>
  <c r="D70" i="28"/>
  <c r="E70" i="28"/>
  <c r="F70" i="28"/>
  <c r="C71" i="28"/>
  <c r="D71" i="28"/>
  <c r="E71" i="28"/>
  <c r="F71" i="28"/>
  <c r="D45" i="28"/>
  <c r="E45" i="28"/>
  <c r="F45" i="28"/>
  <c r="C45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7" i="28"/>
  <c r="H8" i="28"/>
  <c r="I8" i="28"/>
  <c r="J8" i="28"/>
  <c r="K8" i="28"/>
  <c r="H9" i="28"/>
  <c r="I9" i="28"/>
  <c r="J9" i="28"/>
  <c r="K9" i="28"/>
  <c r="H10" i="28"/>
  <c r="I10" i="28"/>
  <c r="J10" i="28"/>
  <c r="K10" i="28"/>
  <c r="H11" i="28"/>
  <c r="I11" i="28"/>
  <c r="J11" i="28"/>
  <c r="K11" i="28"/>
  <c r="H12" i="28"/>
  <c r="I12" i="28"/>
  <c r="J12" i="28"/>
  <c r="K12" i="28"/>
  <c r="H13" i="28"/>
  <c r="I13" i="28"/>
  <c r="J13" i="28"/>
  <c r="K13" i="28"/>
  <c r="H14" i="28"/>
  <c r="I14" i="28"/>
  <c r="J14" i="28"/>
  <c r="K14" i="28"/>
  <c r="H15" i="28"/>
  <c r="I15" i="28"/>
  <c r="J15" i="28"/>
  <c r="K15" i="28"/>
  <c r="H16" i="28"/>
  <c r="I16" i="28"/>
  <c r="J16" i="28"/>
  <c r="K16" i="28"/>
  <c r="H17" i="28"/>
  <c r="I17" i="28"/>
  <c r="J17" i="28"/>
  <c r="K17" i="28"/>
  <c r="H18" i="28"/>
  <c r="I18" i="28"/>
  <c r="J18" i="28"/>
  <c r="K18" i="28"/>
  <c r="H19" i="28"/>
  <c r="I19" i="28"/>
  <c r="J19" i="28"/>
  <c r="K19" i="28"/>
  <c r="H20" i="28"/>
  <c r="I20" i="28"/>
  <c r="J20" i="28"/>
  <c r="K20" i="28"/>
  <c r="H21" i="28"/>
  <c r="I21" i="28"/>
  <c r="J21" i="28"/>
  <c r="K21" i="28"/>
  <c r="H22" i="28"/>
  <c r="I22" i="28"/>
  <c r="J22" i="28"/>
  <c r="K22" i="28"/>
  <c r="H23" i="28"/>
  <c r="I23" i="28"/>
  <c r="J23" i="28"/>
  <c r="K23" i="28"/>
  <c r="H24" i="28"/>
  <c r="I24" i="28"/>
  <c r="J24" i="28"/>
  <c r="K24" i="28"/>
  <c r="H25" i="28"/>
  <c r="I25" i="28"/>
  <c r="J25" i="28"/>
  <c r="K25" i="28"/>
  <c r="H26" i="28"/>
  <c r="I26" i="28"/>
  <c r="J26" i="28"/>
  <c r="K26" i="28"/>
  <c r="H27" i="28"/>
  <c r="I27" i="28"/>
  <c r="J27" i="28"/>
  <c r="K27" i="28"/>
  <c r="H28" i="28"/>
  <c r="I28" i="28"/>
  <c r="J28" i="28"/>
  <c r="K28" i="28"/>
  <c r="H29" i="28"/>
  <c r="I29" i="28"/>
  <c r="J29" i="28"/>
  <c r="K29" i="28"/>
  <c r="H30" i="28"/>
  <c r="I30" i="28"/>
  <c r="J30" i="28"/>
  <c r="K30" i="28"/>
  <c r="H31" i="28"/>
  <c r="I31" i="28"/>
  <c r="J31" i="28"/>
  <c r="K31" i="28"/>
  <c r="H32" i="28"/>
  <c r="I32" i="28"/>
  <c r="J32" i="28"/>
  <c r="K32" i="28"/>
  <c r="H33" i="28"/>
  <c r="I33" i="28"/>
  <c r="J33" i="28"/>
  <c r="K33" i="28"/>
  <c r="I7" i="28"/>
  <c r="J7" i="28"/>
  <c r="K7" i="28"/>
  <c r="H7" i="28"/>
  <c r="C8" i="28"/>
  <c r="D8" i="28"/>
  <c r="E8" i="28"/>
  <c r="F8" i="28"/>
  <c r="C9" i="28"/>
  <c r="D9" i="28"/>
  <c r="E9" i="28"/>
  <c r="F9" i="28"/>
  <c r="C10" i="28"/>
  <c r="D10" i="28"/>
  <c r="E10" i="28"/>
  <c r="F10" i="28"/>
  <c r="C11" i="28"/>
  <c r="D11" i="28"/>
  <c r="E11" i="28"/>
  <c r="F11" i="28"/>
  <c r="C12" i="28"/>
  <c r="D12" i="28"/>
  <c r="E12" i="28"/>
  <c r="F12" i="28"/>
  <c r="C13" i="28"/>
  <c r="D13" i="28"/>
  <c r="E13" i="28"/>
  <c r="F13" i="28"/>
  <c r="C14" i="28"/>
  <c r="D14" i="28"/>
  <c r="E14" i="28"/>
  <c r="F14" i="28"/>
  <c r="C15" i="28"/>
  <c r="D15" i="28"/>
  <c r="E15" i="28"/>
  <c r="F15" i="28"/>
  <c r="C16" i="28"/>
  <c r="D16" i="28"/>
  <c r="E16" i="28"/>
  <c r="F16" i="28"/>
  <c r="C17" i="28"/>
  <c r="D17" i="28"/>
  <c r="E17" i="28"/>
  <c r="F17" i="28"/>
  <c r="C18" i="28"/>
  <c r="D18" i="28"/>
  <c r="E18" i="28"/>
  <c r="F18" i="28"/>
  <c r="C19" i="28"/>
  <c r="D19" i="28"/>
  <c r="E19" i="28"/>
  <c r="F19" i="28"/>
  <c r="C20" i="28"/>
  <c r="D20" i="28"/>
  <c r="E20" i="28"/>
  <c r="F20" i="28"/>
  <c r="C21" i="28"/>
  <c r="D21" i="28"/>
  <c r="E21" i="28"/>
  <c r="F21" i="28"/>
  <c r="C22" i="28"/>
  <c r="D22" i="28"/>
  <c r="E22" i="28"/>
  <c r="F22" i="28"/>
  <c r="C23" i="28"/>
  <c r="D23" i="28"/>
  <c r="E23" i="28"/>
  <c r="F23" i="28"/>
  <c r="C24" i="28"/>
  <c r="D24" i="28"/>
  <c r="E24" i="28"/>
  <c r="F24" i="28"/>
  <c r="C25" i="28"/>
  <c r="D25" i="28"/>
  <c r="E25" i="28"/>
  <c r="F25" i="28"/>
  <c r="C26" i="28"/>
  <c r="D26" i="28"/>
  <c r="E26" i="28"/>
  <c r="F26" i="28"/>
  <c r="C27" i="28"/>
  <c r="D27" i="28"/>
  <c r="E27" i="28"/>
  <c r="F27" i="28"/>
  <c r="C28" i="28"/>
  <c r="D28" i="28"/>
  <c r="E28" i="28"/>
  <c r="F28" i="28"/>
  <c r="C29" i="28"/>
  <c r="D29" i="28"/>
  <c r="E29" i="28"/>
  <c r="F29" i="28"/>
  <c r="C30" i="28"/>
  <c r="D30" i="28"/>
  <c r="E30" i="28"/>
  <c r="F30" i="28"/>
  <c r="C31" i="28"/>
  <c r="D31" i="28"/>
  <c r="E31" i="28"/>
  <c r="F31" i="28"/>
  <c r="C32" i="28"/>
  <c r="D32" i="28"/>
  <c r="E32" i="28"/>
  <c r="F32" i="28"/>
  <c r="C33" i="28"/>
  <c r="D33" i="28"/>
  <c r="E33" i="28"/>
  <c r="F33" i="28"/>
  <c r="D7" i="28"/>
  <c r="E7" i="28"/>
  <c r="F7" i="28"/>
  <c r="C7" i="28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46" i="27"/>
  <c r="H47" i="27"/>
  <c r="I47" i="27"/>
  <c r="J47" i="27"/>
  <c r="K47" i="27"/>
  <c r="H48" i="27"/>
  <c r="I48" i="27"/>
  <c r="J48" i="27"/>
  <c r="K48" i="27"/>
  <c r="H49" i="27"/>
  <c r="I49" i="27"/>
  <c r="J49" i="27"/>
  <c r="K49" i="27"/>
  <c r="H50" i="27"/>
  <c r="I50" i="27"/>
  <c r="J50" i="27"/>
  <c r="K50" i="27"/>
  <c r="H51" i="27"/>
  <c r="I51" i="27"/>
  <c r="J51" i="27"/>
  <c r="K51" i="27"/>
  <c r="H52" i="27"/>
  <c r="I52" i="27"/>
  <c r="J52" i="27"/>
  <c r="K52" i="27"/>
  <c r="H53" i="27"/>
  <c r="I53" i="27"/>
  <c r="J53" i="27"/>
  <c r="K53" i="27"/>
  <c r="H54" i="27"/>
  <c r="I54" i="27"/>
  <c r="J54" i="27"/>
  <c r="K54" i="27"/>
  <c r="H55" i="27"/>
  <c r="I55" i="27"/>
  <c r="J55" i="27"/>
  <c r="K55" i="27"/>
  <c r="H56" i="27"/>
  <c r="I56" i="27"/>
  <c r="J56" i="27"/>
  <c r="K56" i="27"/>
  <c r="H57" i="27"/>
  <c r="I57" i="27"/>
  <c r="J57" i="27"/>
  <c r="K57" i="27"/>
  <c r="H58" i="27"/>
  <c r="I58" i="27"/>
  <c r="J58" i="27"/>
  <c r="K58" i="27"/>
  <c r="H59" i="27"/>
  <c r="I59" i="27"/>
  <c r="J59" i="27"/>
  <c r="K59" i="27"/>
  <c r="H60" i="27"/>
  <c r="I60" i="27"/>
  <c r="J60" i="27"/>
  <c r="K60" i="27"/>
  <c r="H61" i="27"/>
  <c r="I61" i="27"/>
  <c r="J61" i="27"/>
  <c r="K61" i="27"/>
  <c r="H62" i="27"/>
  <c r="I62" i="27"/>
  <c r="J62" i="27"/>
  <c r="K62" i="27"/>
  <c r="H63" i="27"/>
  <c r="I63" i="27"/>
  <c r="J63" i="27"/>
  <c r="K63" i="27"/>
  <c r="H64" i="27"/>
  <c r="I64" i="27"/>
  <c r="J64" i="27"/>
  <c r="K64" i="27"/>
  <c r="H65" i="27"/>
  <c r="I65" i="27"/>
  <c r="J65" i="27"/>
  <c r="K65" i="27"/>
  <c r="H66" i="27"/>
  <c r="I66" i="27"/>
  <c r="J66" i="27"/>
  <c r="K66" i="27"/>
  <c r="H67" i="27"/>
  <c r="I67" i="27"/>
  <c r="J67" i="27"/>
  <c r="K67" i="27"/>
  <c r="H68" i="27"/>
  <c r="I68" i="27"/>
  <c r="J68" i="27"/>
  <c r="K68" i="27"/>
  <c r="H69" i="27"/>
  <c r="I69" i="27"/>
  <c r="J69" i="27"/>
  <c r="K69" i="27"/>
  <c r="H70" i="27"/>
  <c r="I70" i="27"/>
  <c r="J70" i="27"/>
  <c r="K70" i="27"/>
  <c r="H71" i="27"/>
  <c r="I71" i="27"/>
  <c r="J71" i="27"/>
  <c r="K71" i="27"/>
  <c r="H72" i="27"/>
  <c r="I72" i="27"/>
  <c r="J72" i="27"/>
  <c r="K72" i="27"/>
  <c r="I46" i="27"/>
  <c r="J46" i="27"/>
  <c r="K46" i="27"/>
  <c r="H46" i="27"/>
  <c r="C47" i="27"/>
  <c r="D47" i="27"/>
  <c r="E47" i="27"/>
  <c r="F47" i="27"/>
  <c r="C48" i="27"/>
  <c r="D48" i="27"/>
  <c r="E48" i="27"/>
  <c r="F48" i="27"/>
  <c r="C49" i="27"/>
  <c r="D49" i="27"/>
  <c r="E49" i="27"/>
  <c r="F49" i="27"/>
  <c r="C50" i="27"/>
  <c r="D50" i="27"/>
  <c r="E50" i="27"/>
  <c r="F50" i="27"/>
  <c r="C51" i="27"/>
  <c r="D51" i="27"/>
  <c r="E51" i="27"/>
  <c r="F51" i="27"/>
  <c r="C52" i="27"/>
  <c r="D52" i="27"/>
  <c r="E52" i="27"/>
  <c r="F52" i="27"/>
  <c r="C53" i="27"/>
  <c r="D53" i="27"/>
  <c r="E53" i="27"/>
  <c r="F53" i="27"/>
  <c r="C54" i="27"/>
  <c r="D54" i="27"/>
  <c r="E54" i="27"/>
  <c r="F54" i="27"/>
  <c r="C55" i="27"/>
  <c r="D55" i="27"/>
  <c r="E55" i="27"/>
  <c r="F55" i="27"/>
  <c r="C56" i="27"/>
  <c r="D56" i="27"/>
  <c r="E56" i="27"/>
  <c r="F56" i="27"/>
  <c r="C57" i="27"/>
  <c r="D57" i="27"/>
  <c r="E57" i="27"/>
  <c r="F57" i="27"/>
  <c r="C58" i="27"/>
  <c r="D58" i="27"/>
  <c r="E58" i="27"/>
  <c r="F58" i="27"/>
  <c r="C59" i="27"/>
  <c r="D59" i="27"/>
  <c r="E59" i="27"/>
  <c r="F59" i="27"/>
  <c r="C60" i="27"/>
  <c r="D60" i="27"/>
  <c r="E60" i="27"/>
  <c r="F60" i="27"/>
  <c r="C61" i="27"/>
  <c r="D61" i="27"/>
  <c r="E61" i="27"/>
  <c r="F61" i="27"/>
  <c r="C62" i="27"/>
  <c r="D62" i="27"/>
  <c r="E62" i="27"/>
  <c r="F62" i="27"/>
  <c r="C63" i="27"/>
  <c r="D63" i="27"/>
  <c r="E63" i="27"/>
  <c r="F63" i="27"/>
  <c r="C64" i="27"/>
  <c r="D64" i="27"/>
  <c r="E64" i="27"/>
  <c r="F64" i="27"/>
  <c r="C65" i="27"/>
  <c r="D65" i="27"/>
  <c r="E65" i="27"/>
  <c r="F65" i="27"/>
  <c r="C66" i="27"/>
  <c r="D66" i="27"/>
  <c r="E66" i="27"/>
  <c r="F66" i="27"/>
  <c r="C67" i="27"/>
  <c r="D67" i="27"/>
  <c r="E67" i="27"/>
  <c r="F67" i="27"/>
  <c r="C68" i="27"/>
  <c r="D68" i="27"/>
  <c r="E68" i="27"/>
  <c r="F68" i="27"/>
  <c r="C69" i="27"/>
  <c r="D69" i="27"/>
  <c r="E69" i="27"/>
  <c r="F69" i="27"/>
  <c r="C70" i="27"/>
  <c r="D70" i="27"/>
  <c r="E70" i="27"/>
  <c r="F70" i="27"/>
  <c r="C71" i="27"/>
  <c r="D71" i="27"/>
  <c r="E71" i="27"/>
  <c r="F71" i="27"/>
  <c r="C72" i="27"/>
  <c r="D72" i="27"/>
  <c r="E72" i="27"/>
  <c r="F72" i="27"/>
  <c r="D46" i="27"/>
  <c r="E46" i="27"/>
  <c r="F46" i="27"/>
  <c r="C46" i="27"/>
  <c r="M8" i="27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7" i="27"/>
  <c r="H8" i="27"/>
  <c r="I8" i="27"/>
  <c r="J8" i="27"/>
  <c r="K8" i="27"/>
  <c r="H9" i="27"/>
  <c r="I9" i="27"/>
  <c r="J9" i="27"/>
  <c r="K9" i="27"/>
  <c r="H10" i="27"/>
  <c r="I10" i="27"/>
  <c r="J10" i="27"/>
  <c r="K10" i="27"/>
  <c r="H11" i="27"/>
  <c r="I11" i="27"/>
  <c r="J11" i="27"/>
  <c r="K11" i="27"/>
  <c r="H12" i="27"/>
  <c r="I12" i="27"/>
  <c r="J12" i="27"/>
  <c r="K12" i="27"/>
  <c r="H13" i="27"/>
  <c r="I13" i="27"/>
  <c r="J13" i="27"/>
  <c r="K13" i="27"/>
  <c r="H14" i="27"/>
  <c r="I14" i="27"/>
  <c r="J14" i="27"/>
  <c r="K14" i="27"/>
  <c r="H15" i="27"/>
  <c r="I15" i="27"/>
  <c r="J15" i="27"/>
  <c r="K15" i="27"/>
  <c r="H16" i="27"/>
  <c r="I16" i="27"/>
  <c r="J16" i="27"/>
  <c r="K16" i="27"/>
  <c r="H17" i="27"/>
  <c r="I17" i="27"/>
  <c r="J17" i="27"/>
  <c r="K17" i="27"/>
  <c r="H18" i="27"/>
  <c r="I18" i="27"/>
  <c r="J18" i="27"/>
  <c r="K18" i="27"/>
  <c r="H19" i="27"/>
  <c r="I19" i="27"/>
  <c r="J19" i="27"/>
  <c r="K19" i="27"/>
  <c r="H20" i="27"/>
  <c r="I20" i="27"/>
  <c r="J20" i="27"/>
  <c r="K20" i="27"/>
  <c r="H21" i="27"/>
  <c r="I21" i="27"/>
  <c r="J21" i="27"/>
  <c r="K21" i="27"/>
  <c r="H22" i="27"/>
  <c r="I22" i="27"/>
  <c r="J22" i="27"/>
  <c r="K22" i="27"/>
  <c r="H23" i="27"/>
  <c r="I23" i="27"/>
  <c r="J23" i="27"/>
  <c r="K23" i="27"/>
  <c r="H24" i="27"/>
  <c r="I24" i="27"/>
  <c r="J24" i="27"/>
  <c r="K24" i="27"/>
  <c r="H25" i="27"/>
  <c r="I25" i="27"/>
  <c r="J25" i="27"/>
  <c r="K25" i="27"/>
  <c r="H26" i="27"/>
  <c r="I26" i="27"/>
  <c r="J26" i="27"/>
  <c r="K26" i="27"/>
  <c r="H27" i="27"/>
  <c r="I27" i="27"/>
  <c r="J27" i="27"/>
  <c r="K27" i="27"/>
  <c r="H28" i="27"/>
  <c r="I28" i="27"/>
  <c r="J28" i="27"/>
  <c r="K28" i="27"/>
  <c r="H29" i="27"/>
  <c r="I29" i="27"/>
  <c r="J29" i="27"/>
  <c r="K29" i="27"/>
  <c r="H30" i="27"/>
  <c r="I30" i="27"/>
  <c r="J30" i="27"/>
  <c r="K30" i="27"/>
  <c r="H31" i="27"/>
  <c r="I31" i="27"/>
  <c r="J31" i="27"/>
  <c r="K31" i="27"/>
  <c r="H32" i="27"/>
  <c r="I32" i="27"/>
  <c r="J32" i="27"/>
  <c r="K32" i="27"/>
  <c r="H33" i="27"/>
  <c r="I33" i="27"/>
  <c r="J33" i="27"/>
  <c r="K33" i="27"/>
  <c r="I7" i="27"/>
  <c r="J7" i="27"/>
  <c r="K7" i="27"/>
  <c r="H7" i="27"/>
  <c r="C8" i="27"/>
  <c r="D8" i="27"/>
  <c r="E8" i="27"/>
  <c r="F8" i="27"/>
  <c r="C9" i="27"/>
  <c r="D9" i="27"/>
  <c r="E9" i="27"/>
  <c r="F9" i="27"/>
  <c r="C10" i="27"/>
  <c r="D10" i="27"/>
  <c r="E10" i="27"/>
  <c r="F10" i="27"/>
  <c r="C11" i="27"/>
  <c r="D11" i="27"/>
  <c r="E11" i="27"/>
  <c r="F11" i="27"/>
  <c r="C12" i="27"/>
  <c r="D12" i="27"/>
  <c r="E12" i="27"/>
  <c r="F12" i="27"/>
  <c r="C13" i="27"/>
  <c r="D13" i="27"/>
  <c r="E13" i="27"/>
  <c r="F13" i="27"/>
  <c r="C14" i="27"/>
  <c r="D14" i="27"/>
  <c r="E14" i="27"/>
  <c r="F14" i="27"/>
  <c r="C15" i="27"/>
  <c r="D15" i="27"/>
  <c r="E15" i="27"/>
  <c r="F15" i="27"/>
  <c r="C16" i="27"/>
  <c r="D16" i="27"/>
  <c r="E16" i="27"/>
  <c r="F16" i="27"/>
  <c r="C17" i="27"/>
  <c r="D17" i="27"/>
  <c r="E17" i="27"/>
  <c r="F17" i="27"/>
  <c r="C18" i="27"/>
  <c r="D18" i="27"/>
  <c r="E18" i="27"/>
  <c r="F18" i="27"/>
  <c r="C19" i="27"/>
  <c r="D19" i="27"/>
  <c r="E19" i="27"/>
  <c r="F19" i="27"/>
  <c r="C20" i="27"/>
  <c r="D20" i="27"/>
  <c r="E20" i="27"/>
  <c r="F20" i="27"/>
  <c r="C21" i="27"/>
  <c r="D21" i="27"/>
  <c r="E21" i="27"/>
  <c r="F21" i="27"/>
  <c r="C22" i="27"/>
  <c r="D22" i="27"/>
  <c r="E22" i="27"/>
  <c r="F22" i="27"/>
  <c r="C23" i="27"/>
  <c r="D23" i="27"/>
  <c r="E23" i="27"/>
  <c r="F23" i="27"/>
  <c r="C24" i="27"/>
  <c r="D24" i="27"/>
  <c r="E24" i="27"/>
  <c r="F24" i="27"/>
  <c r="C25" i="27"/>
  <c r="D25" i="27"/>
  <c r="E25" i="27"/>
  <c r="F25" i="27"/>
  <c r="C26" i="27"/>
  <c r="D26" i="27"/>
  <c r="E26" i="27"/>
  <c r="F26" i="27"/>
  <c r="C27" i="27"/>
  <c r="D27" i="27"/>
  <c r="E27" i="27"/>
  <c r="F27" i="27"/>
  <c r="C28" i="27"/>
  <c r="D28" i="27"/>
  <c r="E28" i="27"/>
  <c r="F28" i="27"/>
  <c r="C29" i="27"/>
  <c r="D29" i="27"/>
  <c r="E29" i="27"/>
  <c r="F29" i="27"/>
  <c r="C30" i="27"/>
  <c r="D30" i="27"/>
  <c r="E30" i="27"/>
  <c r="F30" i="27"/>
  <c r="C31" i="27"/>
  <c r="D31" i="27"/>
  <c r="E31" i="27"/>
  <c r="F31" i="27"/>
  <c r="C32" i="27"/>
  <c r="D32" i="27"/>
  <c r="E32" i="27"/>
  <c r="F32" i="27"/>
  <c r="C33" i="27"/>
  <c r="D33" i="27"/>
  <c r="E33" i="27"/>
  <c r="F33" i="27"/>
  <c r="D7" i="27"/>
  <c r="E7" i="27"/>
  <c r="F7" i="27"/>
  <c r="C7" i="27"/>
  <c r="L51" i="36" l="1"/>
  <c r="M51" i="36"/>
  <c r="N51" i="36"/>
  <c r="O51" i="36"/>
  <c r="P51" i="36"/>
  <c r="Q51" i="36"/>
  <c r="L52" i="36"/>
  <c r="M52" i="36"/>
  <c r="N52" i="36"/>
  <c r="O52" i="36"/>
  <c r="P52" i="36"/>
  <c r="Q52" i="36"/>
  <c r="L53" i="36"/>
  <c r="M53" i="36"/>
  <c r="N53" i="36"/>
  <c r="O53" i="36"/>
  <c r="P53" i="36"/>
  <c r="Q53" i="36"/>
  <c r="L54" i="36"/>
  <c r="M54" i="36"/>
  <c r="N54" i="36"/>
  <c r="O54" i="36"/>
  <c r="P54" i="36"/>
  <c r="Q54" i="36"/>
  <c r="L55" i="36"/>
  <c r="M55" i="36"/>
  <c r="N55" i="36"/>
  <c r="O55" i="36"/>
  <c r="P55" i="36"/>
  <c r="Q55" i="36"/>
  <c r="L56" i="36"/>
  <c r="M56" i="36"/>
  <c r="N56" i="36"/>
  <c r="O56" i="36"/>
  <c r="P56" i="36"/>
  <c r="Q56" i="36"/>
  <c r="L57" i="36"/>
  <c r="M57" i="36"/>
  <c r="N57" i="36"/>
  <c r="O57" i="36"/>
  <c r="P57" i="36"/>
  <c r="Q57" i="36"/>
  <c r="L58" i="36"/>
  <c r="M58" i="36"/>
  <c r="N58" i="36"/>
  <c r="O58" i="36"/>
  <c r="P58" i="36"/>
  <c r="Q58" i="36"/>
  <c r="L59" i="36"/>
  <c r="M59" i="36"/>
  <c r="N59" i="36"/>
  <c r="O59" i="36"/>
  <c r="P59" i="36"/>
  <c r="Q59" i="36"/>
  <c r="L60" i="36"/>
  <c r="M60" i="36"/>
  <c r="N60" i="36"/>
  <c r="O60" i="36"/>
  <c r="P60" i="36"/>
  <c r="Q60" i="36"/>
  <c r="L61" i="36"/>
  <c r="M61" i="36"/>
  <c r="N61" i="36"/>
  <c r="O61" i="36"/>
  <c r="P61" i="36"/>
  <c r="Q61" i="36"/>
  <c r="L62" i="36"/>
  <c r="M62" i="36"/>
  <c r="N62" i="36"/>
  <c r="O62" i="36"/>
  <c r="P62" i="36"/>
  <c r="Q62" i="36"/>
  <c r="L63" i="36"/>
  <c r="M63" i="36"/>
  <c r="N63" i="36"/>
  <c r="O63" i="36"/>
  <c r="P63" i="36"/>
  <c r="Q63" i="36"/>
  <c r="L64" i="36"/>
  <c r="M64" i="36"/>
  <c r="N64" i="36"/>
  <c r="O64" i="36"/>
  <c r="P64" i="36"/>
  <c r="Q64" i="36"/>
  <c r="L65" i="36"/>
  <c r="M65" i="36"/>
  <c r="N65" i="36"/>
  <c r="O65" i="36"/>
  <c r="P65" i="36"/>
  <c r="Q65" i="36"/>
  <c r="L66" i="36"/>
  <c r="M66" i="36"/>
  <c r="N66" i="36"/>
  <c r="O66" i="36"/>
  <c r="P66" i="36"/>
  <c r="Q66" i="36"/>
  <c r="L67" i="36"/>
  <c r="M67" i="36"/>
  <c r="N67" i="36"/>
  <c r="O67" i="36"/>
  <c r="P67" i="36"/>
  <c r="Q67" i="36"/>
  <c r="L68" i="36"/>
  <c r="M68" i="36"/>
  <c r="N68" i="36"/>
  <c r="O68" i="36"/>
  <c r="P68" i="36"/>
  <c r="Q68" i="36"/>
  <c r="L69" i="36"/>
  <c r="M69" i="36"/>
  <c r="N69" i="36"/>
  <c r="O69" i="36"/>
  <c r="P69" i="36"/>
  <c r="Q69" i="36"/>
  <c r="L70" i="36"/>
  <c r="M70" i="36"/>
  <c r="N70" i="36"/>
  <c r="O70" i="36"/>
  <c r="P70" i="36"/>
  <c r="Q70" i="36"/>
  <c r="L71" i="36"/>
  <c r="M71" i="36"/>
  <c r="N71" i="36"/>
  <c r="O71" i="36"/>
  <c r="P71" i="36"/>
  <c r="Q71" i="36"/>
  <c r="L72" i="36"/>
  <c r="M72" i="36"/>
  <c r="N72" i="36"/>
  <c r="O72" i="36"/>
  <c r="P72" i="36"/>
  <c r="Q72" i="36"/>
  <c r="L73" i="36"/>
  <c r="M73" i="36"/>
  <c r="N73" i="36"/>
  <c r="O73" i="36"/>
  <c r="P73" i="36"/>
  <c r="Q73" i="36"/>
  <c r="L74" i="36"/>
  <c r="M74" i="36"/>
  <c r="N74" i="36"/>
  <c r="O74" i="36"/>
  <c r="P74" i="36"/>
  <c r="Q74" i="36"/>
  <c r="L75" i="36"/>
  <c r="M75" i="36"/>
  <c r="N75" i="36"/>
  <c r="O75" i="36"/>
  <c r="P75" i="36"/>
  <c r="Q75" i="36"/>
  <c r="L76" i="36"/>
  <c r="M76" i="36"/>
  <c r="N76" i="36"/>
  <c r="O76" i="36"/>
  <c r="P76" i="36"/>
  <c r="Q76" i="36"/>
  <c r="M50" i="36"/>
  <c r="N50" i="36"/>
  <c r="O50" i="36"/>
  <c r="P50" i="36"/>
  <c r="Q50" i="36"/>
  <c r="L50" i="36"/>
  <c r="G51" i="36"/>
  <c r="H51" i="36"/>
  <c r="I51" i="36"/>
  <c r="G52" i="36"/>
  <c r="H52" i="36"/>
  <c r="I52" i="36"/>
  <c r="G53" i="36"/>
  <c r="H53" i="36"/>
  <c r="I53" i="36"/>
  <c r="G54" i="36"/>
  <c r="H54" i="36"/>
  <c r="I54" i="36"/>
  <c r="G55" i="36"/>
  <c r="H55" i="36"/>
  <c r="I55" i="36"/>
  <c r="G56" i="36"/>
  <c r="H56" i="36"/>
  <c r="I56" i="36"/>
  <c r="G57" i="36"/>
  <c r="H57" i="36"/>
  <c r="I57" i="36"/>
  <c r="G58" i="36"/>
  <c r="H58" i="36"/>
  <c r="I58" i="36"/>
  <c r="G59" i="36"/>
  <c r="H59" i="36"/>
  <c r="I59" i="36"/>
  <c r="G60" i="36"/>
  <c r="H60" i="36"/>
  <c r="I60" i="36"/>
  <c r="G61" i="36"/>
  <c r="H61" i="36"/>
  <c r="I61" i="36"/>
  <c r="G62" i="36"/>
  <c r="H62" i="36"/>
  <c r="I62" i="36"/>
  <c r="G63" i="36"/>
  <c r="H63" i="36"/>
  <c r="I63" i="36"/>
  <c r="G64" i="36"/>
  <c r="H64" i="36"/>
  <c r="I64" i="36"/>
  <c r="G65" i="36"/>
  <c r="H65" i="36"/>
  <c r="I65" i="36"/>
  <c r="G66" i="36"/>
  <c r="H66" i="36"/>
  <c r="I66" i="36"/>
  <c r="G67" i="36"/>
  <c r="H67" i="36"/>
  <c r="I67" i="36"/>
  <c r="G68" i="36"/>
  <c r="H68" i="36"/>
  <c r="I68" i="36"/>
  <c r="G69" i="36"/>
  <c r="H69" i="36"/>
  <c r="I69" i="36"/>
  <c r="G70" i="36"/>
  <c r="H70" i="36"/>
  <c r="I70" i="36"/>
  <c r="G71" i="36"/>
  <c r="H71" i="36"/>
  <c r="I71" i="36"/>
  <c r="G72" i="36"/>
  <c r="H72" i="36"/>
  <c r="I72" i="36"/>
  <c r="G73" i="36"/>
  <c r="H73" i="36"/>
  <c r="I73" i="36"/>
  <c r="G74" i="36"/>
  <c r="H74" i="36"/>
  <c r="I74" i="36"/>
  <c r="G75" i="36"/>
  <c r="H75" i="36"/>
  <c r="I75" i="36"/>
  <c r="G76" i="36"/>
  <c r="H76" i="36"/>
  <c r="I76" i="36"/>
  <c r="H50" i="36"/>
  <c r="I50" i="36"/>
  <c r="G50" i="36"/>
  <c r="C51" i="36"/>
  <c r="D51" i="36"/>
  <c r="E51" i="36"/>
  <c r="C52" i="36"/>
  <c r="D52" i="36"/>
  <c r="E52" i="36"/>
  <c r="C53" i="36"/>
  <c r="D53" i="36"/>
  <c r="E53" i="36"/>
  <c r="C54" i="36"/>
  <c r="D54" i="36"/>
  <c r="E54" i="36"/>
  <c r="C55" i="36"/>
  <c r="D55" i="36"/>
  <c r="E55" i="36"/>
  <c r="C56" i="36"/>
  <c r="D56" i="36"/>
  <c r="E56" i="36"/>
  <c r="C57" i="36"/>
  <c r="D57" i="36"/>
  <c r="E57" i="36"/>
  <c r="C58" i="36"/>
  <c r="D58" i="36"/>
  <c r="E58" i="36"/>
  <c r="C59" i="36"/>
  <c r="D59" i="36"/>
  <c r="E59" i="36"/>
  <c r="C60" i="36"/>
  <c r="D60" i="36"/>
  <c r="E60" i="36"/>
  <c r="C61" i="36"/>
  <c r="D61" i="36"/>
  <c r="E61" i="36"/>
  <c r="C62" i="36"/>
  <c r="D62" i="36"/>
  <c r="E62" i="36"/>
  <c r="C63" i="36"/>
  <c r="D63" i="36"/>
  <c r="E63" i="36"/>
  <c r="C64" i="36"/>
  <c r="D64" i="36"/>
  <c r="E64" i="36"/>
  <c r="C65" i="36"/>
  <c r="D65" i="36"/>
  <c r="E65" i="36"/>
  <c r="C66" i="36"/>
  <c r="D66" i="36"/>
  <c r="E66" i="36"/>
  <c r="C67" i="36"/>
  <c r="D67" i="36"/>
  <c r="E67" i="36"/>
  <c r="C68" i="36"/>
  <c r="D68" i="36"/>
  <c r="E68" i="36"/>
  <c r="C69" i="36"/>
  <c r="D69" i="36"/>
  <c r="E69" i="36"/>
  <c r="C70" i="36"/>
  <c r="D70" i="36"/>
  <c r="E70" i="36"/>
  <c r="C71" i="36"/>
  <c r="D71" i="36"/>
  <c r="E71" i="36"/>
  <c r="C72" i="36"/>
  <c r="D72" i="36"/>
  <c r="E72" i="36"/>
  <c r="C73" i="36"/>
  <c r="D73" i="36"/>
  <c r="E73" i="36"/>
  <c r="C74" i="36"/>
  <c r="D74" i="36"/>
  <c r="E74" i="36"/>
  <c r="C75" i="36"/>
  <c r="D75" i="36"/>
  <c r="E75" i="36"/>
  <c r="C76" i="36"/>
  <c r="D76" i="36"/>
  <c r="E76" i="36"/>
  <c r="D50" i="36"/>
  <c r="E50" i="36"/>
  <c r="C50" i="36"/>
  <c r="L8" i="36"/>
  <c r="M8" i="36"/>
  <c r="N8" i="36"/>
  <c r="O8" i="36"/>
  <c r="P8" i="36"/>
  <c r="Q8" i="36"/>
  <c r="L9" i="36"/>
  <c r="M9" i="36"/>
  <c r="N9" i="36"/>
  <c r="O9" i="36"/>
  <c r="P9" i="36"/>
  <c r="Q9" i="36"/>
  <c r="L10" i="36"/>
  <c r="M10" i="36"/>
  <c r="N10" i="36"/>
  <c r="O10" i="36"/>
  <c r="P10" i="36"/>
  <c r="Q10" i="36"/>
  <c r="L11" i="36"/>
  <c r="M11" i="36"/>
  <c r="N11" i="36"/>
  <c r="O11" i="36"/>
  <c r="P11" i="36"/>
  <c r="Q11" i="36"/>
  <c r="L12" i="36"/>
  <c r="M12" i="36"/>
  <c r="N12" i="36"/>
  <c r="O12" i="36"/>
  <c r="P12" i="36"/>
  <c r="Q12" i="36"/>
  <c r="L13" i="36"/>
  <c r="M13" i="36"/>
  <c r="N13" i="36"/>
  <c r="O13" i="36"/>
  <c r="P13" i="36"/>
  <c r="Q13" i="36"/>
  <c r="L14" i="36"/>
  <c r="M14" i="36"/>
  <c r="N14" i="36"/>
  <c r="O14" i="36"/>
  <c r="P14" i="36"/>
  <c r="Q14" i="36"/>
  <c r="L15" i="36"/>
  <c r="M15" i="36"/>
  <c r="N15" i="36"/>
  <c r="O15" i="36"/>
  <c r="P15" i="36"/>
  <c r="Q15" i="36"/>
  <c r="L16" i="36"/>
  <c r="M16" i="36"/>
  <c r="N16" i="36"/>
  <c r="O16" i="36"/>
  <c r="P16" i="36"/>
  <c r="Q16" i="36"/>
  <c r="L17" i="36"/>
  <c r="M17" i="36"/>
  <c r="N17" i="36"/>
  <c r="O17" i="36"/>
  <c r="P17" i="36"/>
  <c r="Q17" i="36"/>
  <c r="L18" i="36"/>
  <c r="M18" i="36"/>
  <c r="N18" i="36"/>
  <c r="O18" i="36"/>
  <c r="P18" i="36"/>
  <c r="Q18" i="36"/>
  <c r="L19" i="36"/>
  <c r="M19" i="36"/>
  <c r="N19" i="36"/>
  <c r="O19" i="36"/>
  <c r="P19" i="36"/>
  <c r="Q19" i="36"/>
  <c r="L20" i="36"/>
  <c r="M20" i="36"/>
  <c r="N20" i="36"/>
  <c r="O20" i="36"/>
  <c r="P20" i="36"/>
  <c r="Q20" i="36"/>
  <c r="L21" i="36"/>
  <c r="M21" i="36"/>
  <c r="N21" i="36"/>
  <c r="O21" i="36"/>
  <c r="P21" i="36"/>
  <c r="Q21" i="36"/>
  <c r="L22" i="36"/>
  <c r="M22" i="36"/>
  <c r="N22" i="36"/>
  <c r="O22" i="36"/>
  <c r="P22" i="36"/>
  <c r="Q22" i="36"/>
  <c r="L23" i="36"/>
  <c r="M23" i="36"/>
  <c r="N23" i="36"/>
  <c r="O23" i="36"/>
  <c r="P23" i="36"/>
  <c r="Q23" i="36"/>
  <c r="L24" i="36"/>
  <c r="M24" i="36"/>
  <c r="N24" i="36"/>
  <c r="O24" i="36"/>
  <c r="P24" i="36"/>
  <c r="Q24" i="36"/>
  <c r="L25" i="36"/>
  <c r="M25" i="36"/>
  <c r="N25" i="36"/>
  <c r="O25" i="36"/>
  <c r="P25" i="36"/>
  <c r="Q25" i="36"/>
  <c r="L26" i="36"/>
  <c r="M26" i="36"/>
  <c r="N26" i="36"/>
  <c r="O26" i="36"/>
  <c r="P26" i="36"/>
  <c r="Q26" i="36"/>
  <c r="L27" i="36"/>
  <c r="M27" i="36"/>
  <c r="N27" i="36"/>
  <c r="O27" i="36"/>
  <c r="P27" i="36"/>
  <c r="Q27" i="36"/>
  <c r="L28" i="36"/>
  <c r="M28" i="36"/>
  <c r="N28" i="36"/>
  <c r="O28" i="36"/>
  <c r="P28" i="36"/>
  <c r="Q28" i="36"/>
  <c r="L29" i="36"/>
  <c r="M29" i="36"/>
  <c r="N29" i="36"/>
  <c r="O29" i="36"/>
  <c r="P29" i="36"/>
  <c r="Q29" i="36"/>
  <c r="L30" i="36"/>
  <c r="M30" i="36"/>
  <c r="N30" i="36"/>
  <c r="O30" i="36"/>
  <c r="P30" i="36"/>
  <c r="Q30" i="36"/>
  <c r="L31" i="36"/>
  <c r="M31" i="36"/>
  <c r="N31" i="36"/>
  <c r="O31" i="36"/>
  <c r="P31" i="36"/>
  <c r="Q31" i="36"/>
  <c r="L32" i="36"/>
  <c r="M32" i="36"/>
  <c r="N32" i="36"/>
  <c r="O32" i="36"/>
  <c r="P32" i="36"/>
  <c r="Q32" i="36"/>
  <c r="L33" i="36"/>
  <c r="M33" i="36"/>
  <c r="N33" i="36"/>
  <c r="O33" i="36"/>
  <c r="P33" i="36"/>
  <c r="Q33" i="36"/>
  <c r="M7" i="36"/>
  <c r="N7" i="36"/>
  <c r="O7" i="36"/>
  <c r="P7" i="36"/>
  <c r="Q7" i="36"/>
  <c r="L7" i="36"/>
  <c r="G8" i="36"/>
  <c r="H8" i="36"/>
  <c r="I8" i="36"/>
  <c r="G9" i="36"/>
  <c r="H9" i="36"/>
  <c r="I9" i="36"/>
  <c r="G10" i="36"/>
  <c r="H10" i="36"/>
  <c r="I10" i="36"/>
  <c r="G11" i="36"/>
  <c r="H11" i="36"/>
  <c r="I11" i="36"/>
  <c r="G12" i="36"/>
  <c r="H12" i="36"/>
  <c r="I12" i="36"/>
  <c r="G13" i="36"/>
  <c r="H13" i="36"/>
  <c r="I13" i="36"/>
  <c r="G14" i="36"/>
  <c r="H14" i="36"/>
  <c r="I14" i="36"/>
  <c r="G15" i="36"/>
  <c r="H15" i="36"/>
  <c r="I15" i="36"/>
  <c r="G16" i="36"/>
  <c r="H16" i="36"/>
  <c r="I16" i="36"/>
  <c r="G17" i="36"/>
  <c r="H17" i="36"/>
  <c r="I17" i="36"/>
  <c r="G18" i="36"/>
  <c r="H18" i="36"/>
  <c r="I18" i="36"/>
  <c r="G19" i="36"/>
  <c r="H19" i="36"/>
  <c r="I19" i="36"/>
  <c r="G20" i="36"/>
  <c r="H20" i="36"/>
  <c r="I20" i="36"/>
  <c r="G21" i="36"/>
  <c r="H21" i="36"/>
  <c r="I21" i="36"/>
  <c r="G22" i="36"/>
  <c r="H22" i="36"/>
  <c r="I22" i="36"/>
  <c r="G23" i="36"/>
  <c r="H23" i="36"/>
  <c r="I23" i="36"/>
  <c r="G24" i="36"/>
  <c r="H24" i="36"/>
  <c r="I24" i="36"/>
  <c r="G25" i="36"/>
  <c r="H25" i="36"/>
  <c r="I25" i="36"/>
  <c r="G26" i="36"/>
  <c r="H26" i="36"/>
  <c r="I26" i="36"/>
  <c r="G27" i="36"/>
  <c r="H27" i="36"/>
  <c r="I27" i="36"/>
  <c r="G28" i="36"/>
  <c r="H28" i="36"/>
  <c r="I28" i="36"/>
  <c r="G29" i="36"/>
  <c r="H29" i="36"/>
  <c r="I29" i="36"/>
  <c r="G30" i="36"/>
  <c r="H30" i="36"/>
  <c r="I30" i="36"/>
  <c r="G31" i="36"/>
  <c r="H31" i="36"/>
  <c r="I31" i="36"/>
  <c r="G32" i="36"/>
  <c r="H32" i="36"/>
  <c r="I32" i="36"/>
  <c r="G33" i="36"/>
  <c r="H33" i="36"/>
  <c r="I33" i="36"/>
  <c r="H7" i="36"/>
  <c r="I7" i="36"/>
  <c r="G7" i="36"/>
  <c r="C8" i="36"/>
  <c r="D8" i="36"/>
  <c r="E8" i="36"/>
  <c r="C9" i="36"/>
  <c r="D9" i="36"/>
  <c r="E9" i="36"/>
  <c r="C10" i="36"/>
  <c r="D10" i="36"/>
  <c r="E10" i="36"/>
  <c r="C11" i="36"/>
  <c r="D11" i="36"/>
  <c r="E11" i="36"/>
  <c r="C12" i="36"/>
  <c r="D12" i="36"/>
  <c r="E12" i="36"/>
  <c r="C13" i="36"/>
  <c r="D13" i="36"/>
  <c r="E13" i="36"/>
  <c r="C14" i="36"/>
  <c r="D14" i="36"/>
  <c r="E14" i="36"/>
  <c r="C15" i="36"/>
  <c r="D15" i="36"/>
  <c r="E15" i="36"/>
  <c r="C16" i="36"/>
  <c r="D16" i="36"/>
  <c r="E16" i="36"/>
  <c r="C17" i="36"/>
  <c r="D17" i="36"/>
  <c r="E17" i="36"/>
  <c r="C18" i="36"/>
  <c r="D18" i="36"/>
  <c r="E18" i="36"/>
  <c r="C19" i="36"/>
  <c r="D19" i="36"/>
  <c r="E19" i="36"/>
  <c r="C20" i="36"/>
  <c r="D20" i="36"/>
  <c r="E20" i="36"/>
  <c r="C21" i="36"/>
  <c r="D21" i="36"/>
  <c r="E21" i="36"/>
  <c r="C22" i="36"/>
  <c r="D22" i="36"/>
  <c r="E22" i="36"/>
  <c r="C23" i="36"/>
  <c r="D23" i="36"/>
  <c r="E23" i="36"/>
  <c r="C24" i="36"/>
  <c r="D24" i="36"/>
  <c r="E24" i="36"/>
  <c r="C25" i="36"/>
  <c r="D25" i="36"/>
  <c r="E25" i="36"/>
  <c r="C26" i="36"/>
  <c r="D26" i="36"/>
  <c r="E26" i="36"/>
  <c r="C27" i="36"/>
  <c r="D27" i="36"/>
  <c r="E27" i="36"/>
  <c r="C28" i="36"/>
  <c r="D28" i="36"/>
  <c r="E28" i="36"/>
  <c r="C29" i="36"/>
  <c r="D29" i="36"/>
  <c r="E29" i="36"/>
  <c r="C30" i="36"/>
  <c r="D30" i="36"/>
  <c r="E30" i="36"/>
  <c r="C31" i="36"/>
  <c r="D31" i="36"/>
  <c r="E31" i="36"/>
  <c r="C32" i="36"/>
  <c r="D32" i="36"/>
  <c r="E32" i="36"/>
  <c r="C33" i="36"/>
  <c r="D33" i="36"/>
  <c r="E33" i="36"/>
  <c r="D7" i="36"/>
  <c r="E7" i="36"/>
  <c r="C7" i="36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6" i="15"/>
  <c r="N34" i="36" l="1"/>
  <c r="M34" i="36"/>
  <c r="L34" i="36"/>
  <c r="E34" i="36"/>
  <c r="D34" i="36"/>
  <c r="Q34" i="36"/>
  <c r="P34" i="36"/>
  <c r="G34" i="36"/>
  <c r="O34" i="36"/>
  <c r="I34" i="36"/>
  <c r="H34" i="36"/>
  <c r="C34" i="36"/>
  <c r="R7" i="36"/>
  <c r="F7" i="36"/>
  <c r="J7" i="36"/>
  <c r="K7" i="36" l="1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6" i="15"/>
  <c r="D56" i="37" l="1"/>
  <c r="D7" i="16" l="1"/>
  <c r="E7" i="16"/>
  <c r="F7" i="16"/>
  <c r="G7" i="16"/>
  <c r="H7" i="16"/>
  <c r="I7" i="16"/>
  <c r="D8" i="16"/>
  <c r="E8" i="16"/>
  <c r="F8" i="16"/>
  <c r="G8" i="16"/>
  <c r="H8" i="16"/>
  <c r="I8" i="16"/>
  <c r="D9" i="16"/>
  <c r="E9" i="16"/>
  <c r="F9" i="16"/>
  <c r="G9" i="16"/>
  <c r="H9" i="16"/>
  <c r="I9" i="16"/>
  <c r="D10" i="16"/>
  <c r="E10" i="16"/>
  <c r="F10" i="16"/>
  <c r="G10" i="16"/>
  <c r="H10" i="16"/>
  <c r="I10" i="16"/>
  <c r="D11" i="16"/>
  <c r="E11" i="16"/>
  <c r="F11" i="16"/>
  <c r="G11" i="16"/>
  <c r="H11" i="16"/>
  <c r="I11" i="16"/>
  <c r="D12" i="16"/>
  <c r="E12" i="16"/>
  <c r="F12" i="16"/>
  <c r="G12" i="16"/>
  <c r="H12" i="16"/>
  <c r="I12" i="16"/>
  <c r="D13" i="16"/>
  <c r="E13" i="16"/>
  <c r="F13" i="16"/>
  <c r="G13" i="16"/>
  <c r="H13" i="16"/>
  <c r="I13" i="16"/>
  <c r="D14" i="16"/>
  <c r="E14" i="16"/>
  <c r="F14" i="16"/>
  <c r="G14" i="16"/>
  <c r="H14" i="16"/>
  <c r="I14" i="16"/>
  <c r="D15" i="16"/>
  <c r="E15" i="16"/>
  <c r="F15" i="16"/>
  <c r="G15" i="16"/>
  <c r="H15" i="16"/>
  <c r="I15" i="16"/>
  <c r="D16" i="16"/>
  <c r="E16" i="16"/>
  <c r="F16" i="16"/>
  <c r="G16" i="16"/>
  <c r="H16" i="16"/>
  <c r="I16" i="16"/>
  <c r="D17" i="16"/>
  <c r="E17" i="16"/>
  <c r="F17" i="16"/>
  <c r="G17" i="16"/>
  <c r="H17" i="16"/>
  <c r="I17" i="16"/>
  <c r="D18" i="16"/>
  <c r="E18" i="16"/>
  <c r="F18" i="16"/>
  <c r="G18" i="16"/>
  <c r="H18" i="16"/>
  <c r="I18" i="16"/>
  <c r="D19" i="16"/>
  <c r="E19" i="16"/>
  <c r="F19" i="16"/>
  <c r="G19" i="16"/>
  <c r="H19" i="16"/>
  <c r="I19" i="16"/>
  <c r="D20" i="16"/>
  <c r="E20" i="16"/>
  <c r="F20" i="16"/>
  <c r="G20" i="16"/>
  <c r="H20" i="16"/>
  <c r="I20" i="16"/>
  <c r="D21" i="16"/>
  <c r="E21" i="16"/>
  <c r="F21" i="16"/>
  <c r="G21" i="16"/>
  <c r="H21" i="16"/>
  <c r="I21" i="16"/>
  <c r="D22" i="16"/>
  <c r="E22" i="16"/>
  <c r="F22" i="16"/>
  <c r="G22" i="16"/>
  <c r="H22" i="16"/>
  <c r="I22" i="16"/>
  <c r="D23" i="16"/>
  <c r="E23" i="16"/>
  <c r="F23" i="16"/>
  <c r="G23" i="16"/>
  <c r="H23" i="16"/>
  <c r="I23" i="16"/>
  <c r="D24" i="16"/>
  <c r="E24" i="16"/>
  <c r="F24" i="16"/>
  <c r="G24" i="16"/>
  <c r="H24" i="16"/>
  <c r="I24" i="16"/>
  <c r="D25" i="16"/>
  <c r="E25" i="16"/>
  <c r="F25" i="16"/>
  <c r="G25" i="16"/>
  <c r="H25" i="16"/>
  <c r="I25" i="16"/>
  <c r="D26" i="16"/>
  <c r="E26" i="16"/>
  <c r="F26" i="16"/>
  <c r="G26" i="16"/>
  <c r="H26" i="16"/>
  <c r="I26" i="16"/>
  <c r="D27" i="16"/>
  <c r="E27" i="16"/>
  <c r="F27" i="16"/>
  <c r="G27" i="16"/>
  <c r="H27" i="16"/>
  <c r="I27" i="16"/>
  <c r="D28" i="16"/>
  <c r="E28" i="16"/>
  <c r="F28" i="16"/>
  <c r="G28" i="16"/>
  <c r="H28" i="16"/>
  <c r="I28" i="16"/>
  <c r="D29" i="16"/>
  <c r="E29" i="16"/>
  <c r="F29" i="16"/>
  <c r="G29" i="16"/>
  <c r="H29" i="16"/>
  <c r="I29" i="16"/>
  <c r="D30" i="16"/>
  <c r="E30" i="16"/>
  <c r="F30" i="16"/>
  <c r="G30" i="16"/>
  <c r="H30" i="16"/>
  <c r="I30" i="16"/>
  <c r="D31" i="16"/>
  <c r="E31" i="16"/>
  <c r="F31" i="16"/>
  <c r="G31" i="16"/>
  <c r="H31" i="16"/>
  <c r="I31" i="16"/>
  <c r="D32" i="16"/>
  <c r="E32" i="16"/>
  <c r="F32" i="16"/>
  <c r="G32" i="16"/>
  <c r="H32" i="16"/>
  <c r="I32" i="16"/>
  <c r="D33" i="16"/>
  <c r="E33" i="16"/>
  <c r="F33" i="16"/>
  <c r="G33" i="16"/>
  <c r="H33" i="16"/>
  <c r="I33" i="16"/>
  <c r="E6" i="16"/>
  <c r="F6" i="16"/>
  <c r="G6" i="16"/>
  <c r="H6" i="16"/>
  <c r="I6" i="16"/>
  <c r="D6" i="16"/>
  <c r="C7" i="15"/>
  <c r="D7" i="15"/>
  <c r="E7" i="15"/>
  <c r="F7" i="15"/>
  <c r="G7" i="15"/>
  <c r="H7" i="15"/>
  <c r="C8" i="15"/>
  <c r="D8" i="15"/>
  <c r="E8" i="15"/>
  <c r="F8" i="15"/>
  <c r="G8" i="15"/>
  <c r="H8" i="15"/>
  <c r="C9" i="15"/>
  <c r="D9" i="15"/>
  <c r="E9" i="15"/>
  <c r="F9" i="15"/>
  <c r="G9" i="15"/>
  <c r="H9" i="15"/>
  <c r="C10" i="15"/>
  <c r="D10" i="15"/>
  <c r="E10" i="15"/>
  <c r="F10" i="15"/>
  <c r="G10" i="15"/>
  <c r="H10" i="15"/>
  <c r="C11" i="15"/>
  <c r="D11" i="15"/>
  <c r="E11" i="15"/>
  <c r="F11" i="15"/>
  <c r="G11" i="15"/>
  <c r="H11" i="15"/>
  <c r="C12" i="15"/>
  <c r="D12" i="15"/>
  <c r="E12" i="15"/>
  <c r="F12" i="15"/>
  <c r="G12" i="15"/>
  <c r="H12" i="15"/>
  <c r="C13" i="15"/>
  <c r="D13" i="15"/>
  <c r="E13" i="15"/>
  <c r="F13" i="15"/>
  <c r="G13" i="15"/>
  <c r="H13" i="15"/>
  <c r="C14" i="15"/>
  <c r="D14" i="15"/>
  <c r="E14" i="15"/>
  <c r="F14" i="15"/>
  <c r="G14" i="15"/>
  <c r="H14" i="15"/>
  <c r="C15" i="15"/>
  <c r="D15" i="15"/>
  <c r="E15" i="15"/>
  <c r="F15" i="15"/>
  <c r="G15" i="15"/>
  <c r="H15" i="15"/>
  <c r="C16" i="15"/>
  <c r="D16" i="15"/>
  <c r="E16" i="15"/>
  <c r="F16" i="15"/>
  <c r="G16" i="15"/>
  <c r="H16" i="15"/>
  <c r="C17" i="15"/>
  <c r="D17" i="15"/>
  <c r="E17" i="15"/>
  <c r="F17" i="15"/>
  <c r="G17" i="15"/>
  <c r="H17" i="15"/>
  <c r="C18" i="15"/>
  <c r="D18" i="15"/>
  <c r="E18" i="15"/>
  <c r="F18" i="15"/>
  <c r="G18" i="15"/>
  <c r="H18" i="15"/>
  <c r="C19" i="15"/>
  <c r="D19" i="15"/>
  <c r="E19" i="15"/>
  <c r="F19" i="15"/>
  <c r="G19" i="15"/>
  <c r="H19" i="15"/>
  <c r="C20" i="15"/>
  <c r="D20" i="15"/>
  <c r="E20" i="15"/>
  <c r="F20" i="15"/>
  <c r="G20" i="15"/>
  <c r="H20" i="15"/>
  <c r="C21" i="15"/>
  <c r="D21" i="15"/>
  <c r="E21" i="15"/>
  <c r="F21" i="15"/>
  <c r="G21" i="15"/>
  <c r="H21" i="15"/>
  <c r="C22" i="15"/>
  <c r="D22" i="15"/>
  <c r="E22" i="15"/>
  <c r="F22" i="15"/>
  <c r="G22" i="15"/>
  <c r="H22" i="15"/>
  <c r="C23" i="15"/>
  <c r="D23" i="15"/>
  <c r="E23" i="15"/>
  <c r="F23" i="15"/>
  <c r="G23" i="15"/>
  <c r="H23" i="15"/>
  <c r="C24" i="15"/>
  <c r="D24" i="15"/>
  <c r="E24" i="15"/>
  <c r="F24" i="15"/>
  <c r="G24" i="15"/>
  <c r="H24" i="15"/>
  <c r="C25" i="15"/>
  <c r="D25" i="15"/>
  <c r="E25" i="15"/>
  <c r="F25" i="15"/>
  <c r="G25" i="15"/>
  <c r="H25" i="15"/>
  <c r="C26" i="15"/>
  <c r="D26" i="15"/>
  <c r="E26" i="15"/>
  <c r="F26" i="15"/>
  <c r="G26" i="15"/>
  <c r="H26" i="15"/>
  <c r="C27" i="15"/>
  <c r="D27" i="15"/>
  <c r="E27" i="15"/>
  <c r="F27" i="15"/>
  <c r="G27" i="15"/>
  <c r="H27" i="15"/>
  <c r="C28" i="15"/>
  <c r="D28" i="15"/>
  <c r="E28" i="15"/>
  <c r="F28" i="15"/>
  <c r="G28" i="15"/>
  <c r="H28" i="15"/>
  <c r="C29" i="15"/>
  <c r="D29" i="15"/>
  <c r="E29" i="15"/>
  <c r="F29" i="15"/>
  <c r="G29" i="15"/>
  <c r="H29" i="15"/>
  <c r="C30" i="15"/>
  <c r="D30" i="15"/>
  <c r="E30" i="15"/>
  <c r="F30" i="15"/>
  <c r="G30" i="15"/>
  <c r="H30" i="15"/>
  <c r="C31" i="15"/>
  <c r="D31" i="15"/>
  <c r="E31" i="15"/>
  <c r="F31" i="15"/>
  <c r="G31" i="15"/>
  <c r="H31" i="15"/>
  <c r="C32" i="15"/>
  <c r="D32" i="15"/>
  <c r="E32" i="15"/>
  <c r="F32" i="15"/>
  <c r="G32" i="15"/>
  <c r="H32" i="15"/>
  <c r="C33" i="15"/>
  <c r="D33" i="15"/>
  <c r="E33" i="15"/>
  <c r="F33" i="15"/>
  <c r="G33" i="15"/>
  <c r="H33" i="15"/>
  <c r="D6" i="15"/>
  <c r="E6" i="15"/>
  <c r="F6" i="15"/>
  <c r="G6" i="15"/>
  <c r="H6" i="15"/>
  <c r="C6" i="15"/>
  <c r="D42" i="37" l="1"/>
  <c r="D43" i="37"/>
  <c r="B23" i="37" l="1"/>
  <c r="B33" i="37" s="1"/>
  <c r="B43" i="37" s="1"/>
  <c r="B53" i="37" s="1"/>
  <c r="B63" i="37" s="1"/>
  <c r="B73" i="37" s="1"/>
  <c r="B83" i="37" s="1"/>
  <c r="B93" i="37" s="1"/>
  <c r="B22" i="37"/>
  <c r="B32" i="37" s="1"/>
  <c r="B42" i="37" s="1"/>
  <c r="B52" i="37" s="1"/>
  <c r="B62" i="37" s="1"/>
  <c r="B72" i="37" s="1"/>
  <c r="B82" i="37" s="1"/>
  <c r="B92" i="37" s="1"/>
  <c r="F54" i="36" l="1"/>
  <c r="F75" i="36"/>
  <c r="Q77" i="36"/>
  <c r="F66" i="36" l="1"/>
  <c r="F62" i="36"/>
  <c r="F58" i="36"/>
  <c r="F76" i="36"/>
  <c r="F72" i="36"/>
  <c r="F67" i="36"/>
  <c r="F59" i="36"/>
  <c r="F51" i="36"/>
  <c r="F70" i="36"/>
  <c r="D77" i="36"/>
  <c r="F29" i="36"/>
  <c r="F26" i="36"/>
  <c r="F25" i="36"/>
  <c r="F21" i="36"/>
  <c r="F18" i="36"/>
  <c r="F17" i="36"/>
  <c r="F13" i="36"/>
  <c r="F9" i="36"/>
  <c r="F33" i="36"/>
  <c r="F30" i="36"/>
  <c r="F22" i="36"/>
  <c r="F14" i="36"/>
  <c r="F71" i="36"/>
  <c r="F63" i="36"/>
  <c r="F55" i="36"/>
  <c r="D76" i="37"/>
  <c r="F10" i="36"/>
  <c r="F74" i="36"/>
  <c r="F32" i="36"/>
  <c r="F31" i="36"/>
  <c r="F28" i="36"/>
  <c r="F27" i="36"/>
  <c r="F24" i="36"/>
  <c r="F23" i="36"/>
  <c r="F20" i="36"/>
  <c r="F19" i="36"/>
  <c r="F16" i="36"/>
  <c r="F15" i="36"/>
  <c r="F12" i="36"/>
  <c r="F11" i="36"/>
  <c r="F8" i="36"/>
  <c r="F50" i="36"/>
  <c r="F68" i="36"/>
  <c r="F64" i="36"/>
  <c r="F60" i="36"/>
  <c r="F56" i="36"/>
  <c r="E77" i="36"/>
  <c r="F52" i="36"/>
  <c r="F73" i="36"/>
  <c r="F69" i="36"/>
  <c r="F65" i="36"/>
  <c r="F61" i="36"/>
  <c r="F57" i="36"/>
  <c r="F53" i="36"/>
  <c r="C77" i="36"/>
  <c r="D96" i="37"/>
  <c r="D86" i="37"/>
  <c r="D66" i="37"/>
  <c r="D46" i="37"/>
  <c r="F34" i="36" l="1"/>
  <c r="F77" i="36"/>
  <c r="D67" i="37"/>
  <c r="D77" i="37"/>
  <c r="D87" i="37"/>
  <c r="D47" i="37"/>
  <c r="D97" i="37"/>
  <c r="P51" i="29" l="1"/>
  <c r="P52" i="29"/>
  <c r="P53" i="29"/>
  <c r="P54" i="29"/>
  <c r="P55" i="29"/>
  <c r="P56" i="29"/>
  <c r="P57" i="29"/>
  <c r="P58" i="29"/>
  <c r="P59" i="29"/>
  <c r="P60" i="29"/>
  <c r="P61" i="29"/>
  <c r="P62" i="29"/>
  <c r="P63" i="29"/>
  <c r="P64" i="29"/>
  <c r="P65" i="29"/>
  <c r="P66" i="29"/>
  <c r="P67" i="29"/>
  <c r="P68" i="29"/>
  <c r="P69" i="29"/>
  <c r="P70" i="29"/>
  <c r="P71" i="29"/>
  <c r="P72" i="29"/>
  <c r="P73" i="29"/>
  <c r="P74" i="29"/>
  <c r="P75" i="29"/>
  <c r="P76" i="29"/>
  <c r="P77" i="29"/>
  <c r="P7" i="29"/>
  <c r="P8" i="29"/>
  <c r="P9" i="29"/>
  <c r="P10" i="29"/>
  <c r="P11" i="29"/>
  <c r="P12" i="29"/>
  <c r="P13" i="29"/>
  <c r="P14" i="29"/>
  <c r="P15" i="29"/>
  <c r="P16" i="29"/>
  <c r="P17" i="29"/>
  <c r="P18" i="29"/>
  <c r="P19" i="29"/>
  <c r="P20" i="29"/>
  <c r="P21" i="29"/>
  <c r="P22" i="29"/>
  <c r="P23" i="29"/>
  <c r="P24" i="29"/>
  <c r="P25" i="29"/>
  <c r="P26" i="29"/>
  <c r="P27" i="29"/>
  <c r="P28" i="29"/>
  <c r="P29" i="29"/>
  <c r="P30" i="29"/>
  <c r="P31" i="29"/>
  <c r="P32" i="29"/>
  <c r="P33" i="29"/>
  <c r="P85" i="27"/>
  <c r="P86" i="27"/>
  <c r="P87" i="27"/>
  <c r="P88" i="27"/>
  <c r="P89" i="27"/>
  <c r="P90" i="27"/>
  <c r="P91" i="27"/>
  <c r="P92" i="27"/>
  <c r="P93" i="27"/>
  <c r="P94" i="27"/>
  <c r="P95" i="27"/>
  <c r="P96" i="27"/>
  <c r="P97" i="27"/>
  <c r="P98" i="27"/>
  <c r="P99" i="27"/>
  <c r="P100" i="27"/>
  <c r="P101" i="27"/>
  <c r="P102" i="27"/>
  <c r="P103" i="27"/>
  <c r="P104" i="27"/>
  <c r="P105" i="27"/>
  <c r="P106" i="27"/>
  <c r="P107" i="27"/>
  <c r="P108" i="27"/>
  <c r="P109" i="27"/>
  <c r="P110" i="27"/>
  <c r="P111" i="27"/>
  <c r="P34" i="29" l="1"/>
  <c r="P78" i="29"/>
  <c r="O90" i="27"/>
  <c r="O106" i="27"/>
  <c r="O51" i="29"/>
  <c r="O52" i="29"/>
  <c r="O53" i="29"/>
  <c r="O55" i="29"/>
  <c r="O56" i="29"/>
  <c r="O57" i="29"/>
  <c r="O59" i="29"/>
  <c r="O60" i="29"/>
  <c r="O61" i="29"/>
  <c r="O63" i="29"/>
  <c r="O64" i="29"/>
  <c r="O65" i="29"/>
  <c r="O67" i="29"/>
  <c r="O69" i="29"/>
  <c r="O71" i="29"/>
  <c r="O72" i="29"/>
  <c r="O73" i="29"/>
  <c r="O75" i="29"/>
  <c r="O76" i="29"/>
  <c r="O77" i="29"/>
  <c r="O8" i="29"/>
  <c r="O9" i="29"/>
  <c r="O10" i="29"/>
  <c r="O12" i="29"/>
  <c r="O13" i="29"/>
  <c r="O14" i="29"/>
  <c r="O16" i="29"/>
  <c r="O17" i="29"/>
  <c r="O18" i="29"/>
  <c r="O20" i="29"/>
  <c r="O21" i="29"/>
  <c r="O22" i="29"/>
  <c r="O24" i="29"/>
  <c r="O25" i="29"/>
  <c r="O26" i="29"/>
  <c r="O28" i="29"/>
  <c r="O30" i="29"/>
  <c r="O32" i="29"/>
  <c r="O33" i="29"/>
  <c r="O102" i="27" l="1"/>
  <c r="O111" i="27"/>
  <c r="O86" i="27"/>
  <c r="O68" i="29"/>
  <c r="O98" i="27"/>
  <c r="O107" i="27"/>
  <c r="O29" i="29"/>
  <c r="O31" i="29"/>
  <c r="O27" i="29"/>
  <c r="O23" i="29"/>
  <c r="O19" i="29"/>
  <c r="O15" i="29"/>
  <c r="O11" i="29"/>
  <c r="O7" i="29"/>
  <c r="O74" i="29"/>
  <c r="O70" i="29"/>
  <c r="O66" i="29"/>
  <c r="O62" i="29"/>
  <c r="O58" i="29"/>
  <c r="O54" i="29"/>
  <c r="O110" i="27"/>
  <c r="O94" i="27"/>
  <c r="O109" i="27"/>
  <c r="O105" i="27"/>
  <c r="O101" i="27"/>
  <c r="O97" i="27"/>
  <c r="O93" i="27"/>
  <c r="O89" i="27"/>
  <c r="O85" i="27"/>
  <c r="O108" i="27"/>
  <c r="O104" i="27"/>
  <c r="O100" i="27"/>
  <c r="O96" i="27"/>
  <c r="O92" i="27"/>
  <c r="O88" i="27"/>
  <c r="O103" i="27"/>
  <c r="O99" i="27"/>
  <c r="O95" i="27"/>
  <c r="O91" i="27"/>
  <c r="O87" i="27"/>
  <c r="C98" i="37" l="1"/>
  <c r="C96" i="37"/>
  <c r="C93" i="37"/>
  <c r="C92" i="37"/>
  <c r="C88" i="37"/>
  <c r="C86" i="37"/>
  <c r="C83" i="37"/>
  <c r="C82" i="37"/>
  <c r="C78" i="37"/>
  <c r="C76" i="37"/>
  <c r="C73" i="37"/>
  <c r="C72" i="37"/>
  <c r="C68" i="37"/>
  <c r="C66" i="37"/>
  <c r="C63" i="37"/>
  <c r="C62" i="37"/>
  <c r="C58" i="37"/>
  <c r="C56" i="37"/>
  <c r="C48" i="37"/>
  <c r="C46" i="37"/>
  <c r="C28" i="37" l="1"/>
  <c r="C26" i="37"/>
  <c r="C23" i="37"/>
  <c r="C18" i="37"/>
  <c r="C16" i="37"/>
  <c r="C13" i="37"/>
  <c r="D94" i="37" l="1"/>
  <c r="D84" i="37"/>
  <c r="E82" i="37"/>
  <c r="D74" i="37"/>
  <c r="C74" i="37"/>
  <c r="C67" i="37"/>
  <c r="D64" i="37"/>
  <c r="E62" i="37"/>
  <c r="D54" i="37"/>
  <c r="D44" i="37"/>
  <c r="C27" i="37"/>
  <c r="C38" i="37"/>
  <c r="C36" i="37"/>
  <c r="C33" i="37"/>
  <c r="N27" i="29" l="1"/>
  <c r="N23" i="29"/>
  <c r="N19" i="29"/>
  <c r="N11" i="29"/>
  <c r="N7" i="29"/>
  <c r="N74" i="29"/>
  <c r="N70" i="29"/>
  <c r="N66" i="29"/>
  <c r="N62" i="29"/>
  <c r="N58" i="29"/>
  <c r="N54" i="29"/>
  <c r="N32" i="29"/>
  <c r="N28" i="29"/>
  <c r="N24" i="29"/>
  <c r="N20" i="29"/>
  <c r="N16" i="29"/>
  <c r="N12" i="29"/>
  <c r="N8" i="29"/>
  <c r="N75" i="29"/>
  <c r="N71" i="29"/>
  <c r="N67" i="29"/>
  <c r="N63" i="29"/>
  <c r="N59" i="29"/>
  <c r="N55" i="29"/>
  <c r="N51" i="29"/>
  <c r="N33" i="29"/>
  <c r="N29" i="29"/>
  <c r="N25" i="29"/>
  <c r="N21" i="29"/>
  <c r="N17" i="29"/>
  <c r="N13" i="29"/>
  <c r="N9" i="29"/>
  <c r="N76" i="29"/>
  <c r="N72" i="29"/>
  <c r="N68" i="29"/>
  <c r="N64" i="29"/>
  <c r="N60" i="29"/>
  <c r="N56" i="29"/>
  <c r="N52" i="29"/>
  <c r="N30" i="29"/>
  <c r="N26" i="29"/>
  <c r="N22" i="29"/>
  <c r="N18" i="29"/>
  <c r="N14" i="29"/>
  <c r="N10" i="29"/>
  <c r="N77" i="29"/>
  <c r="N73" i="29"/>
  <c r="N69" i="29"/>
  <c r="N65" i="29"/>
  <c r="N61" i="29"/>
  <c r="N57" i="29"/>
  <c r="N53" i="29"/>
  <c r="N100" i="27"/>
  <c r="N88" i="27"/>
  <c r="N96" i="27"/>
  <c r="N104" i="27"/>
  <c r="N109" i="27"/>
  <c r="N105" i="27"/>
  <c r="N101" i="27"/>
  <c r="N97" i="27"/>
  <c r="N93" i="27"/>
  <c r="N89" i="27"/>
  <c r="N85" i="27"/>
  <c r="N108" i="27"/>
  <c r="N92" i="27"/>
  <c r="N31" i="29"/>
  <c r="N15" i="29"/>
  <c r="N111" i="27"/>
  <c r="N107" i="27"/>
  <c r="N103" i="27"/>
  <c r="N99" i="27"/>
  <c r="N95" i="27"/>
  <c r="N91" i="27"/>
  <c r="N87" i="27"/>
  <c r="N110" i="27"/>
  <c r="N106" i="27"/>
  <c r="N102" i="27"/>
  <c r="N98" i="27"/>
  <c r="N94" i="27"/>
  <c r="N90" i="27"/>
  <c r="N86" i="27"/>
  <c r="E76" i="37"/>
  <c r="C47" i="37"/>
  <c r="E47" i="37" s="1"/>
  <c r="C87" i="37"/>
  <c r="C97" i="37"/>
  <c r="E68" i="37"/>
  <c r="E73" i="37"/>
  <c r="C57" i="37"/>
  <c r="C94" i="37"/>
  <c r="E94" i="37" s="1"/>
  <c r="E48" i="37"/>
  <c r="C77" i="37"/>
  <c r="E96" i="37"/>
  <c r="E56" i="37"/>
  <c r="E88" i="37"/>
  <c r="E93" i="37"/>
  <c r="C64" i="37"/>
  <c r="E64" i="37" s="1"/>
  <c r="C84" i="37"/>
  <c r="E84" i="37" s="1"/>
  <c r="C17" i="37"/>
  <c r="C37" i="37"/>
  <c r="E46" i="37"/>
  <c r="E66" i="37"/>
  <c r="E78" i="37"/>
  <c r="E86" i="37"/>
  <c r="E98" i="37"/>
  <c r="E74" i="37"/>
  <c r="E72" i="37"/>
  <c r="E92" i="37"/>
  <c r="E63" i="37"/>
  <c r="E67" i="37"/>
  <c r="E83" i="37"/>
  <c r="E97" i="37" l="1"/>
  <c r="E87" i="37"/>
  <c r="E77" i="37"/>
  <c r="Q107" i="36" l="1"/>
  <c r="Q105" i="36"/>
  <c r="Q94" i="36"/>
  <c r="Q119" i="36"/>
  <c r="Q118" i="36"/>
  <c r="Q117" i="36"/>
  <c r="Q116" i="36"/>
  <c r="Q115" i="36"/>
  <c r="Q114" i="36"/>
  <c r="Q113" i="36"/>
  <c r="Q112" i="36"/>
  <c r="Q111" i="36"/>
  <c r="Q110" i="36"/>
  <c r="Q109" i="36"/>
  <c r="Q106" i="36"/>
  <c r="Q104" i="36"/>
  <c r="Q103" i="36"/>
  <c r="Q102" i="36"/>
  <c r="Q101" i="36"/>
  <c r="Q100" i="36"/>
  <c r="Q99" i="36"/>
  <c r="Q98" i="36"/>
  <c r="Q96" i="36"/>
  <c r="Q95" i="36"/>
  <c r="Q93" i="36"/>
  <c r="Q97" i="36" l="1"/>
  <c r="Q108" i="36"/>
  <c r="Q120" i="36" l="1"/>
  <c r="O121" i="29"/>
  <c r="O118" i="29"/>
  <c r="O117" i="29"/>
  <c r="O114" i="29"/>
  <c r="P110" i="29"/>
  <c r="O110" i="29"/>
  <c r="P106" i="29"/>
  <c r="O106" i="29"/>
  <c r="P102" i="29"/>
  <c r="O102" i="29"/>
  <c r="P101" i="29"/>
  <c r="P99" i="29"/>
  <c r="P98" i="29"/>
  <c r="P95" i="29"/>
  <c r="O120" i="29"/>
  <c r="O116" i="29"/>
  <c r="P113" i="29"/>
  <c r="O112" i="29"/>
  <c r="P109" i="29"/>
  <c r="O108" i="29"/>
  <c r="P105" i="29"/>
  <c r="O104" i="29"/>
  <c r="N99" i="29"/>
  <c r="P97" i="29"/>
  <c r="N121" i="29"/>
  <c r="P120" i="29"/>
  <c r="N120" i="29"/>
  <c r="P119" i="29"/>
  <c r="O119" i="29"/>
  <c r="P118" i="29"/>
  <c r="N118" i="29"/>
  <c r="N117" i="29"/>
  <c r="P116" i="29"/>
  <c r="N116" i="29"/>
  <c r="P115" i="29"/>
  <c r="O115" i="29"/>
  <c r="P114" i="29"/>
  <c r="N114" i="29"/>
  <c r="O113" i="29"/>
  <c r="N113" i="29"/>
  <c r="P112" i="29"/>
  <c r="N112" i="29"/>
  <c r="P111" i="29"/>
  <c r="O111" i="29"/>
  <c r="N110" i="29"/>
  <c r="O109" i="29"/>
  <c r="N109" i="29"/>
  <c r="P108" i="29"/>
  <c r="N108" i="29"/>
  <c r="P107" i="29"/>
  <c r="O107" i="29"/>
  <c r="N106" i="29"/>
  <c r="O105" i="29"/>
  <c r="N105" i="29"/>
  <c r="P104" i="29"/>
  <c r="N104" i="29"/>
  <c r="P103" i="29"/>
  <c r="O103" i="29"/>
  <c r="N102" i="29"/>
  <c r="O101" i="29"/>
  <c r="N101" i="29"/>
  <c r="P100" i="29"/>
  <c r="O100" i="29"/>
  <c r="N100" i="29"/>
  <c r="O99" i="29"/>
  <c r="O98" i="29"/>
  <c r="N98" i="29"/>
  <c r="O97" i="29"/>
  <c r="P96" i="29"/>
  <c r="N96" i="29"/>
  <c r="P73" i="27"/>
  <c r="O73" i="27"/>
  <c r="N73" i="27"/>
  <c r="M51" i="29"/>
  <c r="P34" i="27"/>
  <c r="O34" i="27"/>
  <c r="M33" i="29"/>
  <c r="Q33" i="29" s="1"/>
  <c r="M32" i="29"/>
  <c r="M31" i="29"/>
  <c r="M30" i="29"/>
  <c r="M29" i="29"/>
  <c r="Q29" i="29" s="1"/>
  <c r="M28" i="29"/>
  <c r="M27" i="29"/>
  <c r="M26" i="29"/>
  <c r="M25" i="29"/>
  <c r="Q25" i="29" s="1"/>
  <c r="M24" i="29"/>
  <c r="M23" i="29"/>
  <c r="M22" i="29"/>
  <c r="M21" i="29"/>
  <c r="Q21" i="29" s="1"/>
  <c r="M19" i="29"/>
  <c r="M18" i="29"/>
  <c r="M17" i="29"/>
  <c r="Q17" i="29" s="1"/>
  <c r="M16" i="29"/>
  <c r="M15" i="29"/>
  <c r="M14" i="29"/>
  <c r="M13" i="29"/>
  <c r="M12" i="29"/>
  <c r="M11" i="29"/>
  <c r="M10" i="29"/>
  <c r="M9" i="29"/>
  <c r="M8" i="29"/>
  <c r="M7" i="29"/>
  <c r="M95" i="29" l="1"/>
  <c r="M83" i="28" s="1"/>
  <c r="Q48" i="27"/>
  <c r="M53" i="29"/>
  <c r="M97" i="29" s="1"/>
  <c r="M85" i="28" s="1"/>
  <c r="Q52" i="27"/>
  <c r="M57" i="29"/>
  <c r="M101" i="29" s="1"/>
  <c r="M89" i="28" s="1"/>
  <c r="Q56" i="27"/>
  <c r="M61" i="29"/>
  <c r="M105" i="29" s="1"/>
  <c r="M93" i="28" s="1"/>
  <c r="Q64" i="27"/>
  <c r="M69" i="29"/>
  <c r="M113" i="29" s="1"/>
  <c r="M101" i="28" s="1"/>
  <c r="Q47" i="27"/>
  <c r="M52" i="29"/>
  <c r="Q52" i="29" s="1"/>
  <c r="Q51" i="27"/>
  <c r="M56" i="29"/>
  <c r="M100" i="29" s="1"/>
  <c r="M88" i="28" s="1"/>
  <c r="Q55" i="27"/>
  <c r="M60" i="29"/>
  <c r="M104" i="29" s="1"/>
  <c r="M92" i="28" s="1"/>
  <c r="Q59" i="27"/>
  <c r="M64" i="29"/>
  <c r="Q64" i="29" s="1"/>
  <c r="Q63" i="27"/>
  <c r="M68" i="29"/>
  <c r="M112" i="29" s="1"/>
  <c r="M100" i="28" s="1"/>
  <c r="Q68" i="27"/>
  <c r="M73" i="29"/>
  <c r="Q73" i="29" s="1"/>
  <c r="Q72" i="27"/>
  <c r="M77" i="29"/>
  <c r="M121" i="29" s="1"/>
  <c r="M109" i="28" s="1"/>
  <c r="Q60" i="27"/>
  <c r="M65" i="29"/>
  <c r="M109" i="29" s="1"/>
  <c r="Q65" i="27"/>
  <c r="M70" i="29"/>
  <c r="Q69" i="27"/>
  <c r="M74" i="29"/>
  <c r="Q74" i="29" s="1"/>
  <c r="Q50" i="27"/>
  <c r="M55" i="29"/>
  <c r="M99" i="29" s="1"/>
  <c r="M87" i="28" s="1"/>
  <c r="Q54" i="27"/>
  <c r="M59" i="29"/>
  <c r="M103" i="29" s="1"/>
  <c r="M91" i="28" s="1"/>
  <c r="Q58" i="27"/>
  <c r="M63" i="29"/>
  <c r="M107" i="29" s="1"/>
  <c r="M95" i="28" s="1"/>
  <c r="Q62" i="27"/>
  <c r="M67" i="29"/>
  <c r="M111" i="29" s="1"/>
  <c r="M99" i="28" s="1"/>
  <c r="Q67" i="27"/>
  <c r="M72" i="29"/>
  <c r="M116" i="29" s="1"/>
  <c r="M104" i="28" s="1"/>
  <c r="Q71" i="27"/>
  <c r="M76" i="29"/>
  <c r="M120" i="29" s="1"/>
  <c r="M108" i="28" s="1"/>
  <c r="Q49" i="27"/>
  <c r="M54" i="29"/>
  <c r="Q54" i="29" s="1"/>
  <c r="Q53" i="27"/>
  <c r="M58" i="29"/>
  <c r="Q57" i="27"/>
  <c r="M62" i="29"/>
  <c r="Q62" i="29" s="1"/>
  <c r="Q61" i="27"/>
  <c r="M66" i="29"/>
  <c r="Q66" i="29" s="1"/>
  <c r="Q66" i="27"/>
  <c r="M71" i="29"/>
  <c r="M115" i="29" s="1"/>
  <c r="M103" i="28" s="1"/>
  <c r="Q70" i="27"/>
  <c r="M75" i="29"/>
  <c r="M119" i="29" s="1"/>
  <c r="M107" i="28" s="1"/>
  <c r="M92" i="27"/>
  <c r="M88" i="27"/>
  <c r="M89" i="27"/>
  <c r="M86" i="27"/>
  <c r="M90" i="27"/>
  <c r="M105" i="27"/>
  <c r="M85" i="27"/>
  <c r="M99" i="27"/>
  <c r="M111" i="27"/>
  <c r="M87" i="27"/>
  <c r="M91" i="27"/>
  <c r="O112" i="27"/>
  <c r="P112" i="27"/>
  <c r="M103" i="27"/>
  <c r="M107" i="27"/>
  <c r="N95" i="29"/>
  <c r="N78" i="29"/>
  <c r="O78" i="29"/>
  <c r="O95" i="29"/>
  <c r="O34" i="29"/>
  <c r="O96" i="29"/>
  <c r="N97" i="29"/>
  <c r="N34" i="29"/>
  <c r="Q16" i="29"/>
  <c r="Q24" i="29"/>
  <c r="Q28" i="29"/>
  <c r="Q32" i="29"/>
  <c r="Q15" i="29"/>
  <c r="Q19" i="29"/>
  <c r="Q23" i="29"/>
  <c r="Q27" i="29"/>
  <c r="Q31" i="29"/>
  <c r="Q14" i="29"/>
  <c r="N103" i="29"/>
  <c r="Q18" i="29"/>
  <c r="N107" i="29"/>
  <c r="Q22" i="29"/>
  <c r="N111" i="29"/>
  <c r="Q26" i="29"/>
  <c r="N115" i="29"/>
  <c r="P117" i="29"/>
  <c r="Q30" i="29"/>
  <c r="N119" i="29"/>
  <c r="P121" i="29"/>
  <c r="Q7" i="29"/>
  <c r="Q8" i="29"/>
  <c r="Q9" i="29"/>
  <c r="Q10" i="29"/>
  <c r="Q11" i="29"/>
  <c r="Q12" i="29"/>
  <c r="Q13" i="29"/>
  <c r="Q51" i="29"/>
  <c r="M94" i="27"/>
  <c r="M102" i="27"/>
  <c r="M106" i="27"/>
  <c r="M110" i="27"/>
  <c r="M73" i="27"/>
  <c r="Q46" i="27"/>
  <c r="M96" i="27"/>
  <c r="M100" i="27"/>
  <c r="M104" i="27"/>
  <c r="M108" i="27"/>
  <c r="M93" i="27"/>
  <c r="M97" i="27"/>
  <c r="M101" i="27"/>
  <c r="M109" i="27"/>
  <c r="M95" i="27"/>
  <c r="Q109" i="29" l="1"/>
  <c r="M97" i="28"/>
  <c r="Q48" i="28"/>
  <c r="Q69" i="29"/>
  <c r="Q57" i="29"/>
  <c r="Q65" i="29"/>
  <c r="Q77" i="29"/>
  <c r="Q53" i="29"/>
  <c r="Q47" i="28" s="1"/>
  <c r="Q61" i="29"/>
  <c r="Q67" i="29"/>
  <c r="Q61" i="28" s="1"/>
  <c r="Q75" i="29"/>
  <c r="Q59" i="29"/>
  <c r="Q76" i="29"/>
  <c r="Q73" i="27"/>
  <c r="Q107" i="29"/>
  <c r="Q97" i="29"/>
  <c r="Q103" i="29"/>
  <c r="Q71" i="29"/>
  <c r="Q55" i="29"/>
  <c r="Q72" i="29"/>
  <c r="Q99" i="29"/>
  <c r="Q112" i="29"/>
  <c r="Q104" i="29"/>
  <c r="Q101" i="29"/>
  <c r="M98" i="29"/>
  <c r="M86" i="28" s="1"/>
  <c r="Q115" i="29"/>
  <c r="Q113" i="29"/>
  <c r="Q68" i="29"/>
  <c r="Q62" i="28" s="1"/>
  <c r="Q120" i="29"/>
  <c r="Q63" i="29"/>
  <c r="Q57" i="28" s="1"/>
  <c r="Q111" i="29"/>
  <c r="Q105" i="29"/>
  <c r="Q60" i="29"/>
  <c r="Q116" i="29"/>
  <c r="Q100" i="29"/>
  <c r="M117" i="29"/>
  <c r="M105" i="28" s="1"/>
  <c r="Q121" i="29"/>
  <c r="Q56" i="29"/>
  <c r="Q50" i="28" s="1"/>
  <c r="M110" i="29"/>
  <c r="M98" i="28" s="1"/>
  <c r="M106" i="29"/>
  <c r="M94" i="28" s="1"/>
  <c r="M114" i="29"/>
  <c r="M102" i="28" s="1"/>
  <c r="Q70" i="29"/>
  <c r="M78" i="29"/>
  <c r="M96" i="29"/>
  <c r="M84" i="28" s="1"/>
  <c r="Q119" i="29"/>
  <c r="Q58" i="29"/>
  <c r="M102" i="29"/>
  <c r="M90" i="28" s="1"/>
  <c r="M118" i="29"/>
  <c r="O122" i="29"/>
  <c r="N122" i="29"/>
  <c r="P122" i="29"/>
  <c r="Q95" i="29"/>
  <c r="Q118" i="29" l="1"/>
  <c r="M106" i="28"/>
  <c r="Q117" i="29"/>
  <c r="Q96" i="29"/>
  <c r="Q114" i="29"/>
  <c r="Q106" i="29"/>
  <c r="Q102" i="29"/>
  <c r="Q110" i="29"/>
  <c r="Q98" i="29"/>
  <c r="Q78" i="29"/>
  <c r="Q72" i="28" s="1"/>
  <c r="J103" i="20" l="1"/>
  <c r="J102" i="20"/>
  <c r="J101" i="20"/>
  <c r="J100" i="20"/>
  <c r="J99" i="20"/>
  <c r="J98" i="20"/>
  <c r="J97" i="20"/>
  <c r="J96" i="20"/>
  <c r="J95" i="20"/>
  <c r="J94" i="20"/>
  <c r="J93" i="20"/>
  <c r="J92" i="20"/>
  <c r="J91" i="20"/>
  <c r="J90" i="20"/>
  <c r="J89" i="20"/>
  <c r="J88" i="20"/>
  <c r="J87" i="20"/>
  <c r="J86" i="20"/>
  <c r="J85" i="20"/>
  <c r="J84" i="20"/>
  <c r="J83" i="20"/>
  <c r="J82" i="20"/>
  <c r="J81" i="20"/>
  <c r="J80" i="20"/>
  <c r="J79" i="20"/>
  <c r="J78" i="20"/>
  <c r="J77" i="20"/>
  <c r="K69" i="20"/>
  <c r="J69" i="20"/>
  <c r="K34" i="20"/>
  <c r="J34" i="20"/>
  <c r="H68" i="19"/>
  <c r="G68" i="19"/>
  <c r="F68" i="19"/>
  <c r="E68" i="19"/>
  <c r="D68" i="19"/>
  <c r="C68" i="19"/>
  <c r="G67" i="19"/>
  <c r="F67" i="19"/>
  <c r="E67" i="19"/>
  <c r="D67" i="19"/>
  <c r="C67" i="19"/>
  <c r="G66" i="19"/>
  <c r="F66" i="19"/>
  <c r="E66" i="19"/>
  <c r="D66" i="19"/>
  <c r="C66" i="19"/>
  <c r="H65" i="19"/>
  <c r="G65" i="19"/>
  <c r="F65" i="19"/>
  <c r="E65" i="19"/>
  <c r="D65" i="19"/>
  <c r="C65" i="19"/>
  <c r="H64" i="19"/>
  <c r="G64" i="19"/>
  <c r="F64" i="19"/>
  <c r="E64" i="19"/>
  <c r="D64" i="19"/>
  <c r="C64" i="19"/>
  <c r="H63" i="19"/>
  <c r="G63" i="19"/>
  <c r="F63" i="19"/>
  <c r="E63" i="19"/>
  <c r="D63" i="19"/>
  <c r="C63" i="19"/>
  <c r="H62" i="19"/>
  <c r="G62" i="19"/>
  <c r="F62" i="19"/>
  <c r="E62" i="19"/>
  <c r="D62" i="19"/>
  <c r="C62" i="19"/>
  <c r="H61" i="19"/>
  <c r="G61" i="19"/>
  <c r="F61" i="19"/>
  <c r="E61" i="19"/>
  <c r="D61" i="19"/>
  <c r="C61" i="19"/>
  <c r="H60" i="19"/>
  <c r="G60" i="19"/>
  <c r="F60" i="19"/>
  <c r="E60" i="19"/>
  <c r="D60" i="19"/>
  <c r="C60" i="19"/>
  <c r="F59" i="19"/>
  <c r="E59" i="19"/>
  <c r="D59" i="19"/>
  <c r="C59" i="19"/>
  <c r="F58" i="19"/>
  <c r="E58" i="19"/>
  <c r="D58" i="19"/>
  <c r="C58" i="19"/>
  <c r="F57" i="19"/>
  <c r="E57" i="19"/>
  <c r="D57" i="19"/>
  <c r="C57" i="19"/>
  <c r="G56" i="19"/>
  <c r="F56" i="19"/>
  <c r="E56" i="19"/>
  <c r="D56" i="19"/>
  <c r="C56" i="19"/>
  <c r="H55" i="19"/>
  <c r="G55" i="19"/>
  <c r="F55" i="19"/>
  <c r="E55" i="19"/>
  <c r="D55" i="19"/>
  <c r="C55" i="19"/>
  <c r="G54" i="19"/>
  <c r="F54" i="19"/>
  <c r="E54" i="19"/>
  <c r="D54" i="19"/>
  <c r="C54" i="19"/>
  <c r="H53" i="19"/>
  <c r="G53" i="19"/>
  <c r="F53" i="19"/>
  <c r="E53" i="19"/>
  <c r="D53" i="19"/>
  <c r="C53" i="19"/>
  <c r="G52" i="19"/>
  <c r="F52" i="19"/>
  <c r="E52" i="19"/>
  <c r="D52" i="19"/>
  <c r="C52" i="19"/>
  <c r="H51" i="19"/>
  <c r="G51" i="19"/>
  <c r="F51" i="19"/>
  <c r="E51" i="19"/>
  <c r="D51" i="19"/>
  <c r="C51" i="19"/>
  <c r="H50" i="19"/>
  <c r="G50" i="19"/>
  <c r="F50" i="19"/>
  <c r="E50" i="19"/>
  <c r="D50" i="19"/>
  <c r="C50" i="19"/>
  <c r="H49" i="19"/>
  <c r="G49" i="19"/>
  <c r="F49" i="19"/>
  <c r="E49" i="19"/>
  <c r="D49" i="19"/>
  <c r="C49" i="19"/>
  <c r="H48" i="19"/>
  <c r="G48" i="19"/>
  <c r="F48" i="19"/>
  <c r="E48" i="19"/>
  <c r="D48" i="19"/>
  <c r="C48" i="19"/>
  <c r="H47" i="19"/>
  <c r="G47" i="19"/>
  <c r="F47" i="19"/>
  <c r="E47" i="19"/>
  <c r="D47" i="19"/>
  <c r="C47" i="19"/>
  <c r="H46" i="19"/>
  <c r="G46" i="19"/>
  <c r="F46" i="19"/>
  <c r="E46" i="19"/>
  <c r="D46" i="19"/>
  <c r="C46" i="19"/>
  <c r="G45" i="19"/>
  <c r="F45" i="19"/>
  <c r="E45" i="19"/>
  <c r="D45" i="19"/>
  <c r="C45" i="19"/>
  <c r="H44" i="19"/>
  <c r="G44" i="19"/>
  <c r="F44" i="19"/>
  <c r="E44" i="19"/>
  <c r="D44" i="19"/>
  <c r="C44" i="19"/>
  <c r="H43" i="19"/>
  <c r="G43" i="19"/>
  <c r="F43" i="19"/>
  <c r="E43" i="19"/>
  <c r="D43" i="19"/>
  <c r="C43" i="19"/>
  <c r="G42" i="19"/>
  <c r="F42" i="19"/>
  <c r="E42" i="19"/>
  <c r="D42" i="19"/>
  <c r="C42" i="19"/>
  <c r="H33" i="19"/>
  <c r="G33" i="19"/>
  <c r="F33" i="19"/>
  <c r="E33" i="19"/>
  <c r="D33" i="19"/>
  <c r="C33" i="19"/>
  <c r="G32" i="19"/>
  <c r="F32" i="19"/>
  <c r="E32" i="19"/>
  <c r="D32" i="19"/>
  <c r="C32" i="19"/>
  <c r="G31" i="19"/>
  <c r="F31" i="19"/>
  <c r="E31" i="19"/>
  <c r="D31" i="19"/>
  <c r="C31" i="19"/>
  <c r="H30" i="19"/>
  <c r="G30" i="19"/>
  <c r="F30" i="19"/>
  <c r="E30" i="19"/>
  <c r="D30" i="19"/>
  <c r="C30" i="19"/>
  <c r="H29" i="19"/>
  <c r="G29" i="19"/>
  <c r="F29" i="19"/>
  <c r="E29" i="19"/>
  <c r="D29" i="19"/>
  <c r="C29" i="19"/>
  <c r="H28" i="19"/>
  <c r="G28" i="19"/>
  <c r="F28" i="19"/>
  <c r="E28" i="19"/>
  <c r="D28" i="19"/>
  <c r="C28" i="19"/>
  <c r="H27" i="19"/>
  <c r="G27" i="19"/>
  <c r="F27" i="19"/>
  <c r="E27" i="19"/>
  <c r="D27" i="19"/>
  <c r="C27" i="19"/>
  <c r="H26" i="19"/>
  <c r="G26" i="19"/>
  <c r="F26" i="19"/>
  <c r="E26" i="19"/>
  <c r="D26" i="19"/>
  <c r="C26" i="19"/>
  <c r="H25" i="19"/>
  <c r="G25" i="19"/>
  <c r="F25" i="19"/>
  <c r="E25" i="19"/>
  <c r="D25" i="19"/>
  <c r="C25" i="19"/>
  <c r="F24" i="19"/>
  <c r="E24" i="19"/>
  <c r="D24" i="19"/>
  <c r="C24" i="19"/>
  <c r="F23" i="19"/>
  <c r="E23" i="19"/>
  <c r="D23" i="19"/>
  <c r="C23" i="19"/>
  <c r="H22" i="19"/>
  <c r="G22" i="19"/>
  <c r="F22" i="19"/>
  <c r="E22" i="19"/>
  <c r="D22" i="19"/>
  <c r="C22" i="19"/>
  <c r="G21" i="19"/>
  <c r="F21" i="19"/>
  <c r="E21" i="19"/>
  <c r="D21" i="19"/>
  <c r="C21" i="19"/>
  <c r="H20" i="19"/>
  <c r="G20" i="19"/>
  <c r="F20" i="19"/>
  <c r="E20" i="19"/>
  <c r="D20" i="19"/>
  <c r="C20" i="19"/>
  <c r="G19" i="19"/>
  <c r="F19" i="19"/>
  <c r="E19" i="19"/>
  <c r="D19" i="19"/>
  <c r="C19" i="19"/>
  <c r="H18" i="19"/>
  <c r="G18" i="19"/>
  <c r="F18" i="19"/>
  <c r="E18" i="19"/>
  <c r="D18" i="19"/>
  <c r="C18" i="19"/>
  <c r="G17" i="19"/>
  <c r="F17" i="19"/>
  <c r="E17" i="19"/>
  <c r="D17" i="19"/>
  <c r="C17" i="19"/>
  <c r="H16" i="19"/>
  <c r="G16" i="19"/>
  <c r="F16" i="19"/>
  <c r="E16" i="19"/>
  <c r="D16" i="19"/>
  <c r="C16" i="19"/>
  <c r="H15" i="19"/>
  <c r="G15" i="19"/>
  <c r="F15" i="19"/>
  <c r="E15" i="19"/>
  <c r="D15" i="19"/>
  <c r="C15" i="19"/>
  <c r="H14" i="19"/>
  <c r="G14" i="19"/>
  <c r="F14" i="19"/>
  <c r="E14" i="19"/>
  <c r="D14" i="19"/>
  <c r="C14" i="19"/>
  <c r="H13" i="19"/>
  <c r="G13" i="19"/>
  <c r="F13" i="19"/>
  <c r="E13" i="19"/>
  <c r="D13" i="19"/>
  <c r="C13" i="19"/>
  <c r="H12" i="19"/>
  <c r="G12" i="19"/>
  <c r="F12" i="19"/>
  <c r="E12" i="19"/>
  <c r="D12" i="19"/>
  <c r="C12" i="19"/>
  <c r="H11" i="19"/>
  <c r="G11" i="19"/>
  <c r="F11" i="19"/>
  <c r="E11" i="19"/>
  <c r="D11" i="19"/>
  <c r="C11" i="19"/>
  <c r="G10" i="19"/>
  <c r="F10" i="19"/>
  <c r="E10" i="19"/>
  <c r="D10" i="19"/>
  <c r="C10" i="19"/>
  <c r="H9" i="19"/>
  <c r="G9" i="19"/>
  <c r="F9" i="19"/>
  <c r="E9" i="19"/>
  <c r="D9" i="19"/>
  <c r="C9" i="19"/>
  <c r="H8" i="19"/>
  <c r="G8" i="19"/>
  <c r="F8" i="19"/>
  <c r="E8" i="19"/>
  <c r="D8" i="19"/>
  <c r="C8" i="19"/>
  <c r="G7" i="19"/>
  <c r="F7" i="19"/>
  <c r="E7" i="19"/>
  <c r="D7" i="19"/>
  <c r="C7" i="19"/>
  <c r="H68" i="18"/>
  <c r="G68" i="18"/>
  <c r="F68" i="18"/>
  <c r="E68" i="18"/>
  <c r="D68" i="18"/>
  <c r="C68" i="18"/>
  <c r="H67" i="18"/>
  <c r="G67" i="18"/>
  <c r="F67" i="18"/>
  <c r="E67" i="18"/>
  <c r="D67" i="18"/>
  <c r="C67" i="18"/>
  <c r="H66" i="18"/>
  <c r="G66" i="18"/>
  <c r="F66" i="18"/>
  <c r="E66" i="18"/>
  <c r="D66" i="18"/>
  <c r="C66" i="18"/>
  <c r="H65" i="18"/>
  <c r="G65" i="18"/>
  <c r="F65" i="18"/>
  <c r="E65" i="18"/>
  <c r="D65" i="18"/>
  <c r="C65" i="18"/>
  <c r="H64" i="18"/>
  <c r="G64" i="18"/>
  <c r="F64" i="18"/>
  <c r="E64" i="18"/>
  <c r="D64" i="18"/>
  <c r="C64" i="18"/>
  <c r="H63" i="18"/>
  <c r="G63" i="18"/>
  <c r="F63" i="18"/>
  <c r="E63" i="18"/>
  <c r="D63" i="18"/>
  <c r="C63" i="18"/>
  <c r="H62" i="18"/>
  <c r="G62" i="18"/>
  <c r="F62" i="18"/>
  <c r="E62" i="18"/>
  <c r="D62" i="18"/>
  <c r="C62" i="18"/>
  <c r="H61" i="18"/>
  <c r="G61" i="18"/>
  <c r="F61" i="18"/>
  <c r="E61" i="18"/>
  <c r="D61" i="18"/>
  <c r="C61" i="18"/>
  <c r="H60" i="18"/>
  <c r="G60" i="18"/>
  <c r="F60" i="18"/>
  <c r="E60" i="18"/>
  <c r="D60" i="18"/>
  <c r="C60" i="18"/>
  <c r="H59" i="18"/>
  <c r="G59" i="18"/>
  <c r="F59" i="18"/>
  <c r="E59" i="18"/>
  <c r="D59" i="18"/>
  <c r="C59" i="18"/>
  <c r="H58" i="18"/>
  <c r="G58" i="18"/>
  <c r="F58" i="18"/>
  <c r="E58" i="18"/>
  <c r="D58" i="18"/>
  <c r="C58" i="18"/>
  <c r="H57" i="18"/>
  <c r="G57" i="18"/>
  <c r="F57" i="18"/>
  <c r="E57" i="18"/>
  <c r="D57" i="18"/>
  <c r="C57" i="18"/>
  <c r="H56" i="18"/>
  <c r="G56" i="18"/>
  <c r="F56" i="18"/>
  <c r="E56" i="18"/>
  <c r="D56" i="18"/>
  <c r="C56" i="18"/>
  <c r="H55" i="18"/>
  <c r="G55" i="18"/>
  <c r="F55" i="18"/>
  <c r="E55" i="18"/>
  <c r="D55" i="18"/>
  <c r="C55" i="18"/>
  <c r="H54" i="18"/>
  <c r="G54" i="18"/>
  <c r="F54" i="18"/>
  <c r="E54" i="18"/>
  <c r="D54" i="18"/>
  <c r="C54" i="18"/>
  <c r="H53" i="18"/>
  <c r="G53" i="18"/>
  <c r="F53" i="18"/>
  <c r="E53" i="18"/>
  <c r="D53" i="18"/>
  <c r="C53" i="18"/>
  <c r="H52" i="18"/>
  <c r="G52" i="18"/>
  <c r="F52" i="18"/>
  <c r="E52" i="18"/>
  <c r="D52" i="18"/>
  <c r="C52" i="18"/>
  <c r="H51" i="18"/>
  <c r="G51" i="18"/>
  <c r="F51" i="18"/>
  <c r="E51" i="18"/>
  <c r="D51" i="18"/>
  <c r="C51" i="18"/>
  <c r="H50" i="18"/>
  <c r="G50" i="18"/>
  <c r="F50" i="18"/>
  <c r="E50" i="18"/>
  <c r="D50" i="18"/>
  <c r="C50" i="18"/>
  <c r="H49" i="18"/>
  <c r="G49" i="18"/>
  <c r="F49" i="18"/>
  <c r="E49" i="18"/>
  <c r="D49" i="18"/>
  <c r="C49" i="18"/>
  <c r="H48" i="18"/>
  <c r="G48" i="18"/>
  <c r="F48" i="18"/>
  <c r="E48" i="18"/>
  <c r="D48" i="18"/>
  <c r="C48" i="18"/>
  <c r="H47" i="18"/>
  <c r="G47" i="18"/>
  <c r="F47" i="18"/>
  <c r="E47" i="18"/>
  <c r="D47" i="18"/>
  <c r="C47" i="18"/>
  <c r="H46" i="18"/>
  <c r="G46" i="18"/>
  <c r="F46" i="18"/>
  <c r="E46" i="18"/>
  <c r="D46" i="18"/>
  <c r="C46" i="18"/>
  <c r="H45" i="18"/>
  <c r="G45" i="18"/>
  <c r="F45" i="18"/>
  <c r="E45" i="18"/>
  <c r="D45" i="18"/>
  <c r="C45" i="18"/>
  <c r="H44" i="18"/>
  <c r="G44" i="18"/>
  <c r="F44" i="18"/>
  <c r="E44" i="18"/>
  <c r="D44" i="18"/>
  <c r="C44" i="18"/>
  <c r="H43" i="18"/>
  <c r="G43" i="18"/>
  <c r="F43" i="18"/>
  <c r="E43" i="18"/>
  <c r="D43" i="18"/>
  <c r="C43" i="18"/>
  <c r="H42" i="18"/>
  <c r="G42" i="18"/>
  <c r="F42" i="18"/>
  <c r="E42" i="18"/>
  <c r="D42" i="18"/>
  <c r="C42" i="18"/>
  <c r="H33" i="18"/>
  <c r="G33" i="18"/>
  <c r="F33" i="18"/>
  <c r="E33" i="18"/>
  <c r="D33" i="18"/>
  <c r="C33" i="18"/>
  <c r="H32" i="18"/>
  <c r="G32" i="18"/>
  <c r="F32" i="18"/>
  <c r="E32" i="18"/>
  <c r="D32" i="18"/>
  <c r="C32" i="18"/>
  <c r="H31" i="18"/>
  <c r="G31" i="18"/>
  <c r="F31" i="18"/>
  <c r="E31" i="18"/>
  <c r="D31" i="18"/>
  <c r="C31" i="18"/>
  <c r="H30" i="18"/>
  <c r="G30" i="18"/>
  <c r="F30" i="18"/>
  <c r="E30" i="18"/>
  <c r="D30" i="18"/>
  <c r="C30" i="18"/>
  <c r="H29" i="18"/>
  <c r="G29" i="18"/>
  <c r="F29" i="18"/>
  <c r="E29" i="18"/>
  <c r="D29" i="18"/>
  <c r="C29" i="18"/>
  <c r="H28" i="18"/>
  <c r="G28" i="18"/>
  <c r="F28" i="18"/>
  <c r="E28" i="18"/>
  <c r="D28" i="18"/>
  <c r="C28" i="18"/>
  <c r="H27" i="18"/>
  <c r="G27" i="18"/>
  <c r="F27" i="18"/>
  <c r="E27" i="18"/>
  <c r="D27" i="18"/>
  <c r="C27" i="18"/>
  <c r="H26" i="18"/>
  <c r="G26" i="18"/>
  <c r="F26" i="18"/>
  <c r="E26" i="18"/>
  <c r="D26" i="18"/>
  <c r="C26" i="18"/>
  <c r="H25" i="18"/>
  <c r="G25" i="18"/>
  <c r="F25" i="18"/>
  <c r="E25" i="18"/>
  <c r="D25" i="18"/>
  <c r="C25" i="18"/>
  <c r="H24" i="18"/>
  <c r="G24" i="18"/>
  <c r="F24" i="18"/>
  <c r="E24" i="18"/>
  <c r="D24" i="18"/>
  <c r="C24" i="18"/>
  <c r="H23" i="18"/>
  <c r="G23" i="18"/>
  <c r="F23" i="18"/>
  <c r="E23" i="18"/>
  <c r="D23" i="18"/>
  <c r="C23" i="18"/>
  <c r="H22" i="18"/>
  <c r="G22" i="18"/>
  <c r="F22" i="18"/>
  <c r="E22" i="18"/>
  <c r="D22" i="18"/>
  <c r="C22" i="18"/>
  <c r="H21" i="18"/>
  <c r="G21" i="18"/>
  <c r="F21" i="18"/>
  <c r="E21" i="18"/>
  <c r="D21" i="18"/>
  <c r="C21" i="18"/>
  <c r="H20" i="18"/>
  <c r="G20" i="18"/>
  <c r="F20" i="18"/>
  <c r="E20" i="18"/>
  <c r="D20" i="18"/>
  <c r="C20" i="18"/>
  <c r="H19" i="18"/>
  <c r="G19" i="18"/>
  <c r="F19" i="18"/>
  <c r="E19" i="18"/>
  <c r="D19" i="18"/>
  <c r="C19" i="18"/>
  <c r="H18" i="18"/>
  <c r="G18" i="18"/>
  <c r="F18" i="18"/>
  <c r="E18" i="18"/>
  <c r="D18" i="18"/>
  <c r="C18" i="18"/>
  <c r="H17" i="18"/>
  <c r="G17" i="18"/>
  <c r="F17" i="18"/>
  <c r="E17" i="18"/>
  <c r="D17" i="18"/>
  <c r="C17" i="18"/>
  <c r="H16" i="18"/>
  <c r="G16" i="18"/>
  <c r="F16" i="18"/>
  <c r="E16" i="18"/>
  <c r="D16" i="18"/>
  <c r="C16" i="18"/>
  <c r="H15" i="18"/>
  <c r="G15" i="18"/>
  <c r="F15" i="18"/>
  <c r="E15" i="18"/>
  <c r="D15" i="18"/>
  <c r="C15" i="18"/>
  <c r="H14" i="18"/>
  <c r="G14" i="18"/>
  <c r="F14" i="18"/>
  <c r="E14" i="18"/>
  <c r="D14" i="18"/>
  <c r="C14" i="18"/>
  <c r="H13" i="18"/>
  <c r="G13" i="18"/>
  <c r="F13" i="18"/>
  <c r="E13" i="18"/>
  <c r="D13" i="18"/>
  <c r="C13" i="18"/>
  <c r="H12" i="18"/>
  <c r="G12" i="18"/>
  <c r="F12" i="18"/>
  <c r="E12" i="18"/>
  <c r="D12" i="18"/>
  <c r="C12" i="18"/>
  <c r="H11" i="18"/>
  <c r="G11" i="18"/>
  <c r="F11" i="18"/>
  <c r="E11" i="18"/>
  <c r="D11" i="18"/>
  <c r="C11" i="18"/>
  <c r="H10" i="18"/>
  <c r="G10" i="18"/>
  <c r="F10" i="18"/>
  <c r="E10" i="18"/>
  <c r="D10" i="18"/>
  <c r="C10" i="18"/>
  <c r="H9" i="18"/>
  <c r="G9" i="18"/>
  <c r="F9" i="18"/>
  <c r="E9" i="18"/>
  <c r="D9" i="18"/>
  <c r="C9" i="18"/>
  <c r="H8" i="18"/>
  <c r="G8" i="18"/>
  <c r="F8" i="18"/>
  <c r="E8" i="18"/>
  <c r="D8" i="18"/>
  <c r="C8" i="18"/>
  <c r="H7" i="18"/>
  <c r="G7" i="18"/>
  <c r="F7" i="18"/>
  <c r="E7" i="18"/>
  <c r="D7" i="18"/>
  <c r="C7" i="18"/>
  <c r="H68" i="17"/>
  <c r="G68" i="17"/>
  <c r="F68" i="17"/>
  <c r="E68" i="17"/>
  <c r="D68" i="17"/>
  <c r="C68" i="17"/>
  <c r="H67" i="17"/>
  <c r="G67" i="17"/>
  <c r="F67" i="17"/>
  <c r="E67" i="17"/>
  <c r="D67" i="17"/>
  <c r="C67" i="17"/>
  <c r="H66" i="17"/>
  <c r="G66" i="17"/>
  <c r="F66" i="17"/>
  <c r="E66" i="17"/>
  <c r="D66" i="17"/>
  <c r="C66" i="17"/>
  <c r="H65" i="17"/>
  <c r="G65" i="17"/>
  <c r="F65" i="17"/>
  <c r="E65" i="17"/>
  <c r="D65" i="17"/>
  <c r="C65" i="17"/>
  <c r="H64" i="17"/>
  <c r="G64" i="17"/>
  <c r="F64" i="17"/>
  <c r="E64" i="17"/>
  <c r="D64" i="17"/>
  <c r="C64" i="17"/>
  <c r="H63" i="17"/>
  <c r="G63" i="17"/>
  <c r="F63" i="17"/>
  <c r="E63" i="17"/>
  <c r="D63" i="17"/>
  <c r="C63" i="17"/>
  <c r="H62" i="17"/>
  <c r="G62" i="17"/>
  <c r="F62" i="17"/>
  <c r="E62" i="17"/>
  <c r="D62" i="17"/>
  <c r="C62" i="17"/>
  <c r="H61" i="17"/>
  <c r="G61" i="17"/>
  <c r="F61" i="17"/>
  <c r="E61" i="17"/>
  <c r="D61" i="17"/>
  <c r="C61" i="17"/>
  <c r="H60" i="17"/>
  <c r="G60" i="17"/>
  <c r="F60" i="17"/>
  <c r="E60" i="17"/>
  <c r="D60" i="17"/>
  <c r="C60" i="17"/>
  <c r="H59" i="17"/>
  <c r="G59" i="17"/>
  <c r="F59" i="17"/>
  <c r="E59" i="17"/>
  <c r="D59" i="17"/>
  <c r="C59" i="17"/>
  <c r="H58" i="17"/>
  <c r="G58" i="17"/>
  <c r="F58" i="17"/>
  <c r="E58" i="17"/>
  <c r="D58" i="17"/>
  <c r="C58" i="17"/>
  <c r="H57" i="17"/>
  <c r="G57" i="17"/>
  <c r="F57" i="17"/>
  <c r="E57" i="17"/>
  <c r="D57" i="17"/>
  <c r="C57" i="17"/>
  <c r="H56" i="17"/>
  <c r="G56" i="17"/>
  <c r="F56" i="17"/>
  <c r="E56" i="17"/>
  <c r="D56" i="17"/>
  <c r="C56" i="17"/>
  <c r="H55" i="17"/>
  <c r="G55" i="17"/>
  <c r="F55" i="17"/>
  <c r="E55" i="17"/>
  <c r="D55" i="17"/>
  <c r="C55" i="17"/>
  <c r="H54" i="17"/>
  <c r="G54" i="17"/>
  <c r="F54" i="17"/>
  <c r="E54" i="17"/>
  <c r="D54" i="17"/>
  <c r="C54" i="17"/>
  <c r="H53" i="17"/>
  <c r="G53" i="17"/>
  <c r="F53" i="17"/>
  <c r="E53" i="17"/>
  <c r="D53" i="17"/>
  <c r="C53" i="17"/>
  <c r="H52" i="17"/>
  <c r="G52" i="17"/>
  <c r="F52" i="17"/>
  <c r="E52" i="17"/>
  <c r="D52" i="17"/>
  <c r="C52" i="17"/>
  <c r="H51" i="17"/>
  <c r="G51" i="17"/>
  <c r="F51" i="17"/>
  <c r="E51" i="17"/>
  <c r="D51" i="17"/>
  <c r="C51" i="17"/>
  <c r="H50" i="17"/>
  <c r="G50" i="17"/>
  <c r="F50" i="17"/>
  <c r="E50" i="17"/>
  <c r="D50" i="17"/>
  <c r="C50" i="17"/>
  <c r="H49" i="17"/>
  <c r="G49" i="17"/>
  <c r="F49" i="17"/>
  <c r="E49" i="17"/>
  <c r="D49" i="17"/>
  <c r="C49" i="17"/>
  <c r="H48" i="17"/>
  <c r="G48" i="17"/>
  <c r="F48" i="17"/>
  <c r="E48" i="17"/>
  <c r="D48" i="17"/>
  <c r="C48" i="17"/>
  <c r="H47" i="17"/>
  <c r="G47" i="17"/>
  <c r="F47" i="17"/>
  <c r="E47" i="17"/>
  <c r="D47" i="17"/>
  <c r="C47" i="17"/>
  <c r="H46" i="17"/>
  <c r="G46" i="17"/>
  <c r="F46" i="17"/>
  <c r="E46" i="17"/>
  <c r="D46" i="17"/>
  <c r="C46" i="17"/>
  <c r="H45" i="17"/>
  <c r="G45" i="17"/>
  <c r="F45" i="17"/>
  <c r="E45" i="17"/>
  <c r="D45" i="17"/>
  <c r="C45" i="17"/>
  <c r="H44" i="17"/>
  <c r="G44" i="17"/>
  <c r="F44" i="17"/>
  <c r="E44" i="17"/>
  <c r="D44" i="17"/>
  <c r="C44" i="17"/>
  <c r="H43" i="17"/>
  <c r="G43" i="17"/>
  <c r="F43" i="17"/>
  <c r="E43" i="17"/>
  <c r="D43" i="17"/>
  <c r="C43" i="17"/>
  <c r="H42" i="17"/>
  <c r="G42" i="17"/>
  <c r="F42" i="17"/>
  <c r="E42" i="17"/>
  <c r="D42" i="17"/>
  <c r="C42" i="17"/>
  <c r="J34" i="17"/>
  <c r="H33" i="17"/>
  <c r="G33" i="17"/>
  <c r="F33" i="17"/>
  <c r="E33" i="17"/>
  <c r="D33" i="17"/>
  <c r="C33" i="17"/>
  <c r="H32" i="17"/>
  <c r="G32" i="17"/>
  <c r="F32" i="17"/>
  <c r="E32" i="17"/>
  <c r="D32" i="17"/>
  <c r="C32" i="17"/>
  <c r="H31" i="17"/>
  <c r="G31" i="17"/>
  <c r="F31" i="17"/>
  <c r="E31" i="17"/>
  <c r="D31" i="17"/>
  <c r="C31" i="17"/>
  <c r="H30" i="17"/>
  <c r="G30" i="17"/>
  <c r="F30" i="17"/>
  <c r="E30" i="17"/>
  <c r="D30" i="17"/>
  <c r="C30" i="17"/>
  <c r="H29" i="17"/>
  <c r="G29" i="17"/>
  <c r="F29" i="17"/>
  <c r="E29" i="17"/>
  <c r="D29" i="17"/>
  <c r="C29" i="17"/>
  <c r="H28" i="17"/>
  <c r="G28" i="17"/>
  <c r="F28" i="17"/>
  <c r="E28" i="17"/>
  <c r="D28" i="17"/>
  <c r="C28" i="17"/>
  <c r="H27" i="17"/>
  <c r="G27" i="17"/>
  <c r="F27" i="17"/>
  <c r="E27" i="17"/>
  <c r="D27" i="17"/>
  <c r="C27" i="17"/>
  <c r="H26" i="17"/>
  <c r="G26" i="17"/>
  <c r="F26" i="17"/>
  <c r="E26" i="17"/>
  <c r="D26" i="17"/>
  <c r="C26" i="17"/>
  <c r="H25" i="17"/>
  <c r="G25" i="17"/>
  <c r="F25" i="17"/>
  <c r="E25" i="17"/>
  <c r="D25" i="17"/>
  <c r="C25" i="17"/>
  <c r="H24" i="17"/>
  <c r="G24" i="17"/>
  <c r="F24" i="17"/>
  <c r="E24" i="17"/>
  <c r="D24" i="17"/>
  <c r="C24" i="17"/>
  <c r="H23" i="17"/>
  <c r="G23" i="17"/>
  <c r="F23" i="17"/>
  <c r="E23" i="17"/>
  <c r="D23" i="17"/>
  <c r="C23" i="17"/>
  <c r="H22" i="17"/>
  <c r="G22" i="17"/>
  <c r="F22" i="17"/>
  <c r="E22" i="17"/>
  <c r="D22" i="17"/>
  <c r="C22" i="17"/>
  <c r="H21" i="17"/>
  <c r="G21" i="17"/>
  <c r="F21" i="17"/>
  <c r="E21" i="17"/>
  <c r="D21" i="17"/>
  <c r="C21" i="17"/>
  <c r="H20" i="17"/>
  <c r="G20" i="17"/>
  <c r="F20" i="17"/>
  <c r="E20" i="17"/>
  <c r="D20" i="17"/>
  <c r="C20" i="17"/>
  <c r="H19" i="17"/>
  <c r="G19" i="17"/>
  <c r="F19" i="17"/>
  <c r="E19" i="17"/>
  <c r="D19" i="17"/>
  <c r="C19" i="17"/>
  <c r="H18" i="17"/>
  <c r="G18" i="17"/>
  <c r="F18" i="17"/>
  <c r="E18" i="17"/>
  <c r="D18" i="17"/>
  <c r="C18" i="17"/>
  <c r="H17" i="17"/>
  <c r="G17" i="17"/>
  <c r="F17" i="17"/>
  <c r="E17" i="17"/>
  <c r="D17" i="17"/>
  <c r="C17" i="17"/>
  <c r="H16" i="17"/>
  <c r="G16" i="17"/>
  <c r="F16" i="17"/>
  <c r="E16" i="17"/>
  <c r="D16" i="17"/>
  <c r="C16" i="17"/>
  <c r="H15" i="17"/>
  <c r="G15" i="17"/>
  <c r="F15" i="17"/>
  <c r="E15" i="17"/>
  <c r="D15" i="17"/>
  <c r="C15" i="17"/>
  <c r="H14" i="17"/>
  <c r="G14" i="17"/>
  <c r="F14" i="17"/>
  <c r="E14" i="17"/>
  <c r="D14" i="17"/>
  <c r="C14" i="17"/>
  <c r="H13" i="17"/>
  <c r="G13" i="17"/>
  <c r="F13" i="17"/>
  <c r="E13" i="17"/>
  <c r="D13" i="17"/>
  <c r="C13" i="17"/>
  <c r="H12" i="17"/>
  <c r="G12" i="17"/>
  <c r="F12" i="17"/>
  <c r="E12" i="17"/>
  <c r="D12" i="17"/>
  <c r="C12" i="17"/>
  <c r="H11" i="17"/>
  <c r="G11" i="17"/>
  <c r="F11" i="17"/>
  <c r="E11" i="17"/>
  <c r="D11" i="17"/>
  <c r="C11" i="17"/>
  <c r="H10" i="17"/>
  <c r="G10" i="17"/>
  <c r="F10" i="17"/>
  <c r="E10" i="17"/>
  <c r="D10" i="17"/>
  <c r="C10" i="17"/>
  <c r="H9" i="17"/>
  <c r="G9" i="17"/>
  <c r="F9" i="17"/>
  <c r="E9" i="17"/>
  <c r="D9" i="17"/>
  <c r="C9" i="17"/>
  <c r="H8" i="17"/>
  <c r="G8" i="17"/>
  <c r="F8" i="17"/>
  <c r="E8" i="17"/>
  <c r="D8" i="17"/>
  <c r="C8" i="17"/>
  <c r="H7" i="17"/>
  <c r="G7" i="17"/>
  <c r="F7" i="17"/>
  <c r="E7" i="17"/>
  <c r="D7" i="17"/>
  <c r="C7" i="17"/>
  <c r="E84" i="17" l="1"/>
  <c r="C85" i="17"/>
  <c r="G85" i="17"/>
  <c r="E88" i="17"/>
  <c r="C89" i="17"/>
  <c r="G89" i="17"/>
  <c r="C91" i="17"/>
  <c r="E92" i="17"/>
  <c r="C93" i="17"/>
  <c r="G93" i="17"/>
  <c r="E94" i="17"/>
  <c r="C95" i="17"/>
  <c r="G95" i="17"/>
  <c r="E96" i="17"/>
  <c r="C97" i="17"/>
  <c r="G97" i="17"/>
  <c r="C99" i="17"/>
  <c r="G99" i="17"/>
  <c r="E100" i="17"/>
  <c r="C101" i="17"/>
  <c r="G101" i="17"/>
  <c r="C103" i="17"/>
  <c r="G103" i="17"/>
  <c r="F77" i="18"/>
  <c r="D78" i="18"/>
  <c r="H78" i="18"/>
  <c r="F79" i="18"/>
  <c r="F81" i="18"/>
  <c r="D82" i="18"/>
  <c r="H82" i="18"/>
  <c r="F83" i="18"/>
  <c r="D84" i="18"/>
  <c r="H84" i="18"/>
  <c r="F85" i="18"/>
  <c r="D86" i="18"/>
  <c r="H86" i="18"/>
  <c r="F87" i="18"/>
  <c r="D88" i="18"/>
  <c r="H88" i="18"/>
  <c r="F89" i="18"/>
  <c r="D90" i="18"/>
  <c r="H90" i="18"/>
  <c r="F91" i="18"/>
  <c r="D92" i="18"/>
  <c r="H92" i="18"/>
  <c r="F93" i="18"/>
  <c r="D94" i="18"/>
  <c r="H94" i="18"/>
  <c r="F95" i="18"/>
  <c r="D96" i="18"/>
  <c r="H96" i="18"/>
  <c r="F97" i="18"/>
  <c r="D98" i="18"/>
  <c r="H98" i="18"/>
  <c r="F99" i="18"/>
  <c r="D100" i="18"/>
  <c r="H100" i="18"/>
  <c r="F101" i="18"/>
  <c r="D102" i="18"/>
  <c r="H102" i="18"/>
  <c r="F103" i="18"/>
  <c r="E78" i="18"/>
  <c r="G79" i="18"/>
  <c r="C81" i="18"/>
  <c r="G81" i="18"/>
  <c r="E82" i="18"/>
  <c r="G83" i="18"/>
  <c r="E84" i="18"/>
  <c r="C85" i="18"/>
  <c r="G85" i="18"/>
  <c r="E86" i="18"/>
  <c r="G87" i="18"/>
  <c r="C89" i="18"/>
  <c r="G89" i="18"/>
  <c r="E90" i="18"/>
  <c r="G91" i="18"/>
  <c r="E92" i="18"/>
  <c r="C93" i="18"/>
  <c r="G93" i="18"/>
  <c r="E94" i="18"/>
  <c r="G95" i="18"/>
  <c r="C97" i="18"/>
  <c r="G97" i="18"/>
  <c r="E98" i="18"/>
  <c r="G99" i="18"/>
  <c r="E100" i="18"/>
  <c r="C101" i="18"/>
  <c r="G101" i="18"/>
  <c r="E102" i="18"/>
  <c r="G103" i="18"/>
  <c r="D78" i="17"/>
  <c r="H78" i="17"/>
  <c r="H80" i="17"/>
  <c r="F81" i="17"/>
  <c r="D82" i="17"/>
  <c r="H82" i="17"/>
  <c r="D84" i="17"/>
  <c r="F85" i="17"/>
  <c r="D86" i="17"/>
  <c r="H86" i="17"/>
  <c r="H88" i="17"/>
  <c r="F89" i="17"/>
  <c r="D90" i="17"/>
  <c r="H90" i="17"/>
  <c r="F93" i="17"/>
  <c r="D94" i="17"/>
  <c r="D96" i="17"/>
  <c r="H96" i="17"/>
  <c r="G82" i="17"/>
  <c r="E83" i="17"/>
  <c r="G86" i="17"/>
  <c r="E87" i="17"/>
  <c r="G90" i="17"/>
  <c r="E91" i="17"/>
  <c r="G94" i="17"/>
  <c r="E95" i="17"/>
  <c r="G98" i="17"/>
  <c r="E99" i="17"/>
  <c r="E101" i="17"/>
  <c r="G102" i="17"/>
  <c r="E103" i="17"/>
  <c r="E77" i="18"/>
  <c r="G78" i="18"/>
  <c r="E79" i="18"/>
  <c r="C80" i="18"/>
  <c r="G80" i="18"/>
  <c r="G82" i="18"/>
  <c r="E83" i="18"/>
  <c r="C84" i="18"/>
  <c r="C98" i="18"/>
  <c r="F97" i="17"/>
  <c r="D98" i="17"/>
  <c r="H98" i="17"/>
  <c r="D100" i="17"/>
  <c r="H100" i="17"/>
  <c r="F101" i="17"/>
  <c r="D102" i="17"/>
  <c r="H102" i="17"/>
  <c r="F80" i="17"/>
  <c r="D83" i="17"/>
  <c r="H83" i="17"/>
  <c r="F84" i="17"/>
  <c r="F86" i="17"/>
  <c r="D87" i="17"/>
  <c r="H87" i="17"/>
  <c r="F88" i="17"/>
  <c r="D91" i="17"/>
  <c r="H91" i="17"/>
  <c r="F92" i="17"/>
  <c r="F94" i="17"/>
  <c r="D95" i="17"/>
  <c r="H95" i="17"/>
  <c r="F96" i="17"/>
  <c r="F98" i="17"/>
  <c r="D99" i="17"/>
  <c r="H99" i="17"/>
  <c r="F100" i="17"/>
  <c r="F102" i="17"/>
  <c r="D103" i="17"/>
  <c r="H103" i="17"/>
  <c r="E69" i="18"/>
  <c r="H95" i="18"/>
  <c r="C80" i="17"/>
  <c r="G80" i="17"/>
  <c r="E81" i="17"/>
  <c r="H83" i="18"/>
  <c r="D91" i="18"/>
  <c r="H99" i="18"/>
  <c r="E78" i="17"/>
  <c r="G79" i="17"/>
  <c r="I10" i="18"/>
  <c r="I18" i="18"/>
  <c r="I26" i="18"/>
  <c r="G90" i="18"/>
  <c r="G102" i="18"/>
  <c r="F82" i="17"/>
  <c r="H85" i="17"/>
  <c r="H89" i="17"/>
  <c r="H93" i="17"/>
  <c r="I7" i="17"/>
  <c r="G78" i="17"/>
  <c r="E79" i="17"/>
  <c r="I15" i="17"/>
  <c r="I23" i="17"/>
  <c r="I28" i="17"/>
  <c r="F69" i="17"/>
  <c r="F79" i="17"/>
  <c r="D80" i="17"/>
  <c r="C84" i="17"/>
  <c r="G84" i="17"/>
  <c r="I50" i="17"/>
  <c r="C88" i="17"/>
  <c r="G88" i="17"/>
  <c r="I54" i="17"/>
  <c r="C92" i="17"/>
  <c r="G92" i="17"/>
  <c r="I58" i="17"/>
  <c r="I61" i="17"/>
  <c r="I62" i="17"/>
  <c r="I66" i="17"/>
  <c r="E77" i="17"/>
  <c r="E85" i="17"/>
  <c r="E93" i="17"/>
  <c r="D77" i="18"/>
  <c r="H77" i="18"/>
  <c r="F78" i="18"/>
  <c r="D79" i="18"/>
  <c r="H34" i="18"/>
  <c r="F80" i="18"/>
  <c r="D81" i="18"/>
  <c r="H81" i="18"/>
  <c r="F84" i="18"/>
  <c r="D85" i="18"/>
  <c r="H85" i="18"/>
  <c r="F86" i="18"/>
  <c r="D87" i="18"/>
  <c r="H87" i="18"/>
  <c r="F88" i="18"/>
  <c r="D89" i="18"/>
  <c r="H89" i="18"/>
  <c r="F90" i="18"/>
  <c r="H91" i="18"/>
  <c r="F92" i="18"/>
  <c r="D93" i="18"/>
  <c r="H93" i="18"/>
  <c r="F94" i="18"/>
  <c r="D95" i="18"/>
  <c r="F96" i="18"/>
  <c r="D97" i="18"/>
  <c r="H97" i="18"/>
  <c r="F98" i="18"/>
  <c r="D99" i="18"/>
  <c r="F100" i="18"/>
  <c r="D101" i="18"/>
  <c r="H101" i="18"/>
  <c r="F102" i="18"/>
  <c r="D103" i="18"/>
  <c r="H103" i="18"/>
  <c r="I43" i="18"/>
  <c r="I46" i="18"/>
  <c r="I51" i="18"/>
  <c r="I55" i="18"/>
  <c r="I58" i="18"/>
  <c r="I59" i="18"/>
  <c r="I62" i="18"/>
  <c r="I63" i="18"/>
  <c r="I67" i="18"/>
  <c r="H79" i="18"/>
  <c r="I12" i="18"/>
  <c r="G84" i="18"/>
  <c r="E85" i="18"/>
  <c r="G86" i="18"/>
  <c r="E87" i="18"/>
  <c r="C88" i="18"/>
  <c r="G88" i="18"/>
  <c r="E89" i="18"/>
  <c r="I20" i="18"/>
  <c r="E91" i="18"/>
  <c r="C92" i="18"/>
  <c r="G92" i="18"/>
  <c r="E93" i="18"/>
  <c r="G94" i="18"/>
  <c r="E95" i="18"/>
  <c r="C96" i="18"/>
  <c r="G96" i="18"/>
  <c r="E97" i="18"/>
  <c r="I28" i="18"/>
  <c r="G98" i="18"/>
  <c r="E99" i="18"/>
  <c r="C100" i="18"/>
  <c r="G100" i="18"/>
  <c r="E101" i="18"/>
  <c r="E103" i="18"/>
  <c r="D34" i="18"/>
  <c r="I45" i="18"/>
  <c r="I46" i="17"/>
  <c r="D85" i="17"/>
  <c r="D89" i="17"/>
  <c r="F90" i="17"/>
  <c r="D93" i="17"/>
  <c r="H94" i="17"/>
  <c r="F83" i="17"/>
  <c r="D69" i="17"/>
  <c r="H69" i="17"/>
  <c r="F87" i="17"/>
  <c r="D88" i="17"/>
  <c r="F91" i="17"/>
  <c r="D92" i="17"/>
  <c r="H92" i="17"/>
  <c r="C77" i="17"/>
  <c r="G77" i="17"/>
  <c r="I9" i="17"/>
  <c r="E80" i="17"/>
  <c r="C81" i="17"/>
  <c r="G81" i="17"/>
  <c r="I17" i="17"/>
  <c r="D77" i="17"/>
  <c r="H77" i="17"/>
  <c r="F78" i="17"/>
  <c r="D81" i="17"/>
  <c r="H81" i="17"/>
  <c r="E82" i="17"/>
  <c r="I48" i="17"/>
  <c r="G83" i="17"/>
  <c r="E86" i="17"/>
  <c r="C87" i="17"/>
  <c r="G87" i="17"/>
  <c r="E90" i="17"/>
  <c r="I56" i="17"/>
  <c r="G91" i="17"/>
  <c r="I59" i="17"/>
  <c r="I60" i="17"/>
  <c r="I64" i="17"/>
  <c r="I67" i="17"/>
  <c r="I68" i="17"/>
  <c r="C69" i="18"/>
  <c r="G69" i="18"/>
  <c r="I44" i="18"/>
  <c r="I49" i="18"/>
  <c r="I52" i="18"/>
  <c r="E88" i="18"/>
  <c r="I56" i="18"/>
  <c r="I57" i="18"/>
  <c r="I61" i="18"/>
  <c r="I65" i="18"/>
  <c r="I68" i="18"/>
  <c r="C82" i="18"/>
  <c r="C83" i="18"/>
  <c r="I13" i="18"/>
  <c r="F77" i="17"/>
  <c r="F34" i="17"/>
  <c r="I11" i="17"/>
  <c r="I12" i="17"/>
  <c r="C82" i="17"/>
  <c r="I21" i="17"/>
  <c r="I22" i="17"/>
  <c r="I27" i="17"/>
  <c r="I65" i="17"/>
  <c r="H84" i="17"/>
  <c r="E89" i="17"/>
  <c r="C98" i="17"/>
  <c r="D83" i="18"/>
  <c r="C91" i="18"/>
  <c r="I21" i="18"/>
  <c r="I22" i="18"/>
  <c r="I32" i="18"/>
  <c r="C102" i="18"/>
  <c r="I8" i="17"/>
  <c r="C78" i="17"/>
  <c r="I18" i="17"/>
  <c r="I24" i="17"/>
  <c r="C94" i="17"/>
  <c r="I14" i="18"/>
  <c r="I24" i="18"/>
  <c r="C94" i="18"/>
  <c r="I10" i="17"/>
  <c r="I16" i="17"/>
  <c r="C86" i="17"/>
  <c r="I26" i="17"/>
  <c r="C102" i="17"/>
  <c r="I32" i="17"/>
  <c r="E34" i="17"/>
  <c r="C69" i="17"/>
  <c r="I44" i="17"/>
  <c r="G69" i="17"/>
  <c r="C83" i="17"/>
  <c r="I8" i="18"/>
  <c r="C78" i="18"/>
  <c r="C99" i="18"/>
  <c r="I29" i="18"/>
  <c r="I30" i="18"/>
  <c r="I52" i="17"/>
  <c r="D34" i="17"/>
  <c r="D79" i="17"/>
  <c r="H34" i="17"/>
  <c r="H79" i="17"/>
  <c r="I13" i="17"/>
  <c r="I14" i="17"/>
  <c r="I19" i="17"/>
  <c r="I20" i="17"/>
  <c r="C90" i="17"/>
  <c r="I30" i="17"/>
  <c r="E69" i="17"/>
  <c r="I42" i="17"/>
  <c r="I63" i="17"/>
  <c r="C79" i="17"/>
  <c r="F34" i="18"/>
  <c r="I16" i="18"/>
  <c r="C86" i="18"/>
  <c r="I53" i="18"/>
  <c r="I25" i="17"/>
  <c r="I29" i="17"/>
  <c r="I33" i="17"/>
  <c r="I45" i="17"/>
  <c r="I49" i="17"/>
  <c r="I53" i="17"/>
  <c r="I57" i="17"/>
  <c r="E97" i="17"/>
  <c r="C34" i="18"/>
  <c r="G34" i="18"/>
  <c r="D80" i="18"/>
  <c r="H80" i="18"/>
  <c r="E81" i="18"/>
  <c r="I11" i="18"/>
  <c r="F82" i="18"/>
  <c r="I19" i="18"/>
  <c r="I27" i="18"/>
  <c r="E34" i="18"/>
  <c r="I47" i="18"/>
  <c r="E80" i="18"/>
  <c r="E96" i="18"/>
  <c r="F95" i="17"/>
  <c r="C96" i="17"/>
  <c r="G96" i="17"/>
  <c r="D97" i="17"/>
  <c r="H97" i="17"/>
  <c r="E98" i="17"/>
  <c r="F99" i="17"/>
  <c r="C100" i="17"/>
  <c r="G100" i="17"/>
  <c r="D101" i="17"/>
  <c r="H101" i="17"/>
  <c r="E102" i="17"/>
  <c r="F103" i="17"/>
  <c r="C34" i="17"/>
  <c r="G34" i="17"/>
  <c r="C79" i="18"/>
  <c r="I9" i="18"/>
  <c r="C87" i="18"/>
  <c r="I17" i="18"/>
  <c r="C95" i="18"/>
  <c r="I25" i="18"/>
  <c r="C103" i="18"/>
  <c r="I33" i="18"/>
  <c r="I42" i="18"/>
  <c r="D69" i="18"/>
  <c r="H69" i="18"/>
  <c r="I50" i="18"/>
  <c r="I60" i="18"/>
  <c r="I66" i="18"/>
  <c r="C90" i="18"/>
  <c r="I31" i="17"/>
  <c r="I43" i="17"/>
  <c r="I47" i="17"/>
  <c r="I51" i="17"/>
  <c r="I55" i="17"/>
  <c r="I7" i="18"/>
  <c r="I15" i="18"/>
  <c r="I23" i="18"/>
  <c r="I31" i="18"/>
  <c r="F69" i="18"/>
  <c r="I48" i="18"/>
  <c r="I54" i="18"/>
  <c r="I64" i="18"/>
  <c r="C77" i="18"/>
  <c r="G77" i="18"/>
  <c r="J104" i="20"/>
  <c r="F42" i="20"/>
  <c r="F43" i="20"/>
  <c r="F44" i="20"/>
  <c r="C42" i="20"/>
  <c r="I42" i="20" s="1"/>
  <c r="G42" i="20"/>
  <c r="G69" i="20" s="1"/>
  <c r="C43" i="20"/>
  <c r="G43" i="20"/>
  <c r="C44" i="20"/>
  <c r="I44" i="20" s="1"/>
  <c r="G44" i="20"/>
  <c r="D42" i="20"/>
  <c r="H42" i="20"/>
  <c r="H69" i="20" s="1"/>
  <c r="D43" i="20"/>
  <c r="H43" i="20"/>
  <c r="D44" i="20"/>
  <c r="H44" i="20"/>
  <c r="E42" i="20"/>
  <c r="E69" i="20" s="1"/>
  <c r="E43" i="20"/>
  <c r="E44" i="20"/>
  <c r="D7" i="20"/>
  <c r="G7" i="20"/>
  <c r="F8" i="20"/>
  <c r="D9" i="20"/>
  <c r="G9" i="20"/>
  <c r="F10" i="20"/>
  <c r="D11" i="20"/>
  <c r="G11" i="20"/>
  <c r="F12" i="20"/>
  <c r="D13" i="20"/>
  <c r="G13" i="20"/>
  <c r="F14" i="20"/>
  <c r="D15" i="20"/>
  <c r="G15" i="20"/>
  <c r="F16" i="20"/>
  <c r="D17" i="20"/>
  <c r="G17" i="20"/>
  <c r="F18" i="20"/>
  <c r="D19" i="20"/>
  <c r="G19" i="20"/>
  <c r="F20" i="20"/>
  <c r="D21" i="20"/>
  <c r="G21" i="20"/>
  <c r="F22" i="20"/>
  <c r="D23" i="20"/>
  <c r="G23" i="20"/>
  <c r="F24" i="20"/>
  <c r="D25" i="20"/>
  <c r="G25" i="20"/>
  <c r="F26" i="20"/>
  <c r="D27" i="20"/>
  <c r="G27" i="20"/>
  <c r="F28" i="20"/>
  <c r="D29" i="20"/>
  <c r="G29" i="20"/>
  <c r="F30" i="20"/>
  <c r="D31" i="20"/>
  <c r="G31" i="20"/>
  <c r="F32" i="20"/>
  <c r="D33" i="20"/>
  <c r="G33" i="20"/>
  <c r="E45" i="20"/>
  <c r="H45" i="20"/>
  <c r="E46" i="20"/>
  <c r="H46" i="20"/>
  <c r="E47" i="20"/>
  <c r="H47" i="20"/>
  <c r="E48" i="20"/>
  <c r="H48" i="20"/>
  <c r="E49" i="20"/>
  <c r="H49" i="20"/>
  <c r="E50" i="20"/>
  <c r="H50" i="20"/>
  <c r="E51" i="20"/>
  <c r="H51" i="20"/>
  <c r="E52" i="20"/>
  <c r="H52" i="20"/>
  <c r="E53" i="20"/>
  <c r="H53" i="20"/>
  <c r="E54" i="20"/>
  <c r="H54" i="20"/>
  <c r="E55" i="20"/>
  <c r="H55" i="20"/>
  <c r="E56" i="20"/>
  <c r="H56" i="20"/>
  <c r="E57" i="20"/>
  <c r="H57" i="20"/>
  <c r="E58" i="20"/>
  <c r="H58" i="20"/>
  <c r="E59" i="20"/>
  <c r="H59" i="20"/>
  <c r="E60" i="20"/>
  <c r="H60" i="20"/>
  <c r="E61" i="20"/>
  <c r="H61" i="20"/>
  <c r="E62" i="20"/>
  <c r="H62" i="20"/>
  <c r="E63" i="20"/>
  <c r="H63" i="20"/>
  <c r="E64" i="20"/>
  <c r="H64" i="20"/>
  <c r="E65" i="20"/>
  <c r="H65" i="20"/>
  <c r="E66" i="20"/>
  <c r="H66" i="20"/>
  <c r="E67" i="20"/>
  <c r="H67" i="20"/>
  <c r="E68" i="20"/>
  <c r="H68" i="20"/>
  <c r="E7" i="20"/>
  <c r="H7" i="20"/>
  <c r="C8" i="20"/>
  <c r="E9" i="20"/>
  <c r="H9" i="20"/>
  <c r="C10" i="20"/>
  <c r="E11" i="20"/>
  <c r="H11" i="20"/>
  <c r="C12" i="20"/>
  <c r="E13" i="20"/>
  <c r="H13" i="20"/>
  <c r="C14" i="20"/>
  <c r="E15" i="20"/>
  <c r="H15" i="20"/>
  <c r="C16" i="20"/>
  <c r="E17" i="20"/>
  <c r="H17" i="20"/>
  <c r="C18" i="20"/>
  <c r="E19" i="20"/>
  <c r="H19" i="20"/>
  <c r="C20" i="20"/>
  <c r="E21" i="20"/>
  <c r="H21" i="20"/>
  <c r="C22" i="20"/>
  <c r="E23" i="20"/>
  <c r="H23" i="20"/>
  <c r="C24" i="20"/>
  <c r="E25" i="20"/>
  <c r="H25" i="20"/>
  <c r="C26" i="20"/>
  <c r="E27" i="20"/>
  <c r="H27" i="20"/>
  <c r="C28" i="20"/>
  <c r="E29" i="20"/>
  <c r="H29" i="20"/>
  <c r="C30" i="20"/>
  <c r="E31" i="20"/>
  <c r="H31" i="20"/>
  <c r="C32" i="20"/>
  <c r="E33" i="20"/>
  <c r="H33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7" i="20"/>
  <c r="D8" i="20"/>
  <c r="G8" i="20"/>
  <c r="F9" i="20"/>
  <c r="D10" i="20"/>
  <c r="G10" i="20"/>
  <c r="F11" i="20"/>
  <c r="D12" i="20"/>
  <c r="G12" i="20"/>
  <c r="F13" i="20"/>
  <c r="D14" i="20"/>
  <c r="G14" i="20"/>
  <c r="F15" i="20"/>
  <c r="D16" i="20"/>
  <c r="G16" i="20"/>
  <c r="F17" i="20"/>
  <c r="D18" i="20"/>
  <c r="G18" i="20"/>
  <c r="F19" i="20"/>
  <c r="D20" i="20"/>
  <c r="G20" i="20"/>
  <c r="F21" i="20"/>
  <c r="D22" i="20"/>
  <c r="G22" i="20"/>
  <c r="F23" i="20"/>
  <c r="D24" i="20"/>
  <c r="G24" i="20"/>
  <c r="F25" i="20"/>
  <c r="D26" i="20"/>
  <c r="G26" i="20"/>
  <c r="F27" i="20"/>
  <c r="D28" i="20"/>
  <c r="G28" i="20"/>
  <c r="F29" i="20"/>
  <c r="D30" i="20"/>
  <c r="G30" i="20"/>
  <c r="F31" i="20"/>
  <c r="D32" i="20"/>
  <c r="G32" i="20"/>
  <c r="F33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7" i="20"/>
  <c r="E8" i="20"/>
  <c r="H8" i="20"/>
  <c r="C9" i="20"/>
  <c r="E10" i="20"/>
  <c r="H10" i="20"/>
  <c r="C11" i="20"/>
  <c r="E12" i="20"/>
  <c r="H12" i="20"/>
  <c r="C13" i="20"/>
  <c r="E14" i="20"/>
  <c r="H14" i="20"/>
  <c r="C15" i="20"/>
  <c r="E16" i="20"/>
  <c r="H16" i="20"/>
  <c r="C17" i="20"/>
  <c r="E18" i="20"/>
  <c r="H18" i="20"/>
  <c r="C19" i="20"/>
  <c r="E20" i="20"/>
  <c r="H20" i="20"/>
  <c r="C21" i="20"/>
  <c r="E22" i="20"/>
  <c r="H22" i="20"/>
  <c r="C23" i="20"/>
  <c r="E24" i="20"/>
  <c r="H24" i="20"/>
  <c r="C25" i="20"/>
  <c r="E26" i="20"/>
  <c r="H26" i="20"/>
  <c r="C27" i="20"/>
  <c r="E28" i="20"/>
  <c r="H28" i="20"/>
  <c r="C29" i="20"/>
  <c r="E30" i="20"/>
  <c r="H30" i="20"/>
  <c r="C31" i="20"/>
  <c r="E32" i="20"/>
  <c r="H32" i="20"/>
  <c r="C33" i="20"/>
  <c r="D45" i="20"/>
  <c r="G45" i="20"/>
  <c r="D46" i="20"/>
  <c r="G46" i="20"/>
  <c r="D47" i="20"/>
  <c r="G47" i="20"/>
  <c r="D48" i="20"/>
  <c r="G48" i="20"/>
  <c r="D49" i="20"/>
  <c r="G49" i="20"/>
  <c r="D50" i="20"/>
  <c r="G50" i="20"/>
  <c r="D51" i="20"/>
  <c r="G51" i="20"/>
  <c r="D52" i="20"/>
  <c r="G52" i="20"/>
  <c r="D53" i="20"/>
  <c r="G53" i="20"/>
  <c r="D54" i="20"/>
  <c r="G54" i="20"/>
  <c r="D55" i="20"/>
  <c r="G55" i="20"/>
  <c r="D56" i="20"/>
  <c r="G56" i="20"/>
  <c r="D57" i="20"/>
  <c r="G57" i="20"/>
  <c r="D58" i="20"/>
  <c r="G58" i="20"/>
  <c r="D59" i="20"/>
  <c r="G59" i="20"/>
  <c r="D60" i="20"/>
  <c r="G60" i="20"/>
  <c r="D61" i="20"/>
  <c r="G61" i="20"/>
  <c r="D62" i="20"/>
  <c r="G62" i="20"/>
  <c r="D63" i="20"/>
  <c r="G63" i="20"/>
  <c r="D64" i="20"/>
  <c r="G64" i="20"/>
  <c r="D65" i="20"/>
  <c r="G65" i="20"/>
  <c r="D66" i="20"/>
  <c r="G66" i="20"/>
  <c r="D67" i="20"/>
  <c r="G67" i="20"/>
  <c r="D68" i="20"/>
  <c r="G68" i="20"/>
  <c r="I102" i="18" l="1"/>
  <c r="I88" i="18"/>
  <c r="I86" i="18"/>
  <c r="I97" i="18"/>
  <c r="I103" i="17"/>
  <c r="I82" i="18"/>
  <c r="I83" i="17"/>
  <c r="I86" i="17"/>
  <c r="I82" i="17"/>
  <c r="I91" i="17"/>
  <c r="H81" i="20"/>
  <c r="H101" i="20"/>
  <c r="H97" i="20"/>
  <c r="H93" i="20"/>
  <c r="I87" i="18"/>
  <c r="I95" i="17"/>
  <c r="I90" i="18"/>
  <c r="E93" i="20"/>
  <c r="H80" i="20"/>
  <c r="I89" i="17"/>
  <c r="I93" i="18"/>
  <c r="I99" i="17"/>
  <c r="I100" i="18"/>
  <c r="I88" i="17"/>
  <c r="I96" i="18"/>
  <c r="I79" i="18"/>
  <c r="I81" i="18"/>
  <c r="I84" i="18"/>
  <c r="I92" i="18"/>
  <c r="I85" i="17"/>
  <c r="I78" i="18"/>
  <c r="I92" i="17"/>
  <c r="I93" i="17"/>
  <c r="I80" i="17"/>
  <c r="I103" i="18"/>
  <c r="I100" i="17"/>
  <c r="I90" i="17"/>
  <c r="I78" i="17"/>
  <c r="I80" i="18"/>
  <c r="I98" i="18"/>
  <c r="G104" i="17"/>
  <c r="H104" i="18"/>
  <c r="I94" i="17"/>
  <c r="I91" i="18"/>
  <c r="G104" i="18"/>
  <c r="I101" i="17"/>
  <c r="F104" i="18"/>
  <c r="D104" i="18"/>
  <c r="I79" i="17"/>
  <c r="I94" i="18"/>
  <c r="I84" i="17"/>
  <c r="H96" i="20"/>
  <c r="H92" i="20"/>
  <c r="H88" i="20"/>
  <c r="H84" i="20"/>
  <c r="E79" i="20"/>
  <c r="E82" i="20"/>
  <c r="E83" i="20"/>
  <c r="H100" i="20"/>
  <c r="E80" i="20"/>
  <c r="E104" i="18"/>
  <c r="I81" i="17"/>
  <c r="I96" i="17"/>
  <c r="H104" i="17"/>
  <c r="I34" i="17"/>
  <c r="I101" i="18"/>
  <c r="I97" i="17"/>
  <c r="D104" i="17"/>
  <c r="F104" i="17"/>
  <c r="I87" i="17"/>
  <c r="E91" i="20"/>
  <c r="E98" i="20"/>
  <c r="E94" i="20"/>
  <c r="E90" i="20"/>
  <c r="E86" i="20"/>
  <c r="F99" i="20"/>
  <c r="H91" i="20"/>
  <c r="H79" i="20"/>
  <c r="F78" i="20"/>
  <c r="I85" i="18"/>
  <c r="I95" i="18"/>
  <c r="C104" i="17"/>
  <c r="E104" i="17"/>
  <c r="H78" i="20"/>
  <c r="C104" i="18"/>
  <c r="I77" i="18"/>
  <c r="I34" i="18"/>
  <c r="I69" i="18"/>
  <c r="I102" i="17"/>
  <c r="I98" i="17"/>
  <c r="I77" i="17"/>
  <c r="E102" i="20"/>
  <c r="F101" i="20"/>
  <c r="G79" i="20"/>
  <c r="I89" i="18"/>
  <c r="I69" i="17"/>
  <c r="I99" i="18"/>
  <c r="I83" i="18"/>
  <c r="H85" i="20"/>
  <c r="E96" i="20"/>
  <c r="E84" i="20"/>
  <c r="D78" i="20"/>
  <c r="E92" i="20"/>
  <c r="D69" i="20"/>
  <c r="G78" i="20"/>
  <c r="H98" i="20"/>
  <c r="H90" i="20"/>
  <c r="H86" i="20"/>
  <c r="E78" i="20"/>
  <c r="F79" i="20"/>
  <c r="C69" i="20"/>
  <c r="E103" i="20"/>
  <c r="E99" i="20"/>
  <c r="E95" i="20"/>
  <c r="D79" i="20"/>
  <c r="E87" i="20"/>
  <c r="I43" i="20"/>
  <c r="H89" i="20"/>
  <c r="F69" i="20"/>
  <c r="E101" i="20"/>
  <c r="E97" i="20"/>
  <c r="H102" i="20"/>
  <c r="E88" i="20"/>
  <c r="H82" i="20"/>
  <c r="F97" i="20"/>
  <c r="F95" i="20"/>
  <c r="F85" i="20"/>
  <c r="F83" i="20"/>
  <c r="E89" i="20"/>
  <c r="H87" i="20"/>
  <c r="H83" i="20"/>
  <c r="H95" i="20"/>
  <c r="E100" i="20"/>
  <c r="H94" i="20"/>
  <c r="F93" i="20"/>
  <c r="F91" i="20"/>
  <c r="F81" i="20"/>
  <c r="H103" i="20"/>
  <c r="H99" i="20"/>
  <c r="E85" i="20"/>
  <c r="E81" i="20"/>
  <c r="H98" i="19"/>
  <c r="C97" i="20"/>
  <c r="I27" i="20"/>
  <c r="H96" i="19"/>
  <c r="C95" i="20"/>
  <c r="I25" i="20"/>
  <c r="C89" i="20"/>
  <c r="I19" i="20"/>
  <c r="H88" i="19"/>
  <c r="C87" i="20"/>
  <c r="I17" i="20"/>
  <c r="E86" i="19"/>
  <c r="C81" i="20"/>
  <c r="I11" i="20"/>
  <c r="C79" i="20"/>
  <c r="I9" i="20"/>
  <c r="I79" i="20" s="1"/>
  <c r="K79" i="20" s="1"/>
  <c r="C77" i="20"/>
  <c r="C34" i="20"/>
  <c r="I7" i="20"/>
  <c r="I68" i="20"/>
  <c r="I64" i="20"/>
  <c r="I60" i="20"/>
  <c r="I56" i="20"/>
  <c r="I52" i="20"/>
  <c r="I48" i="20"/>
  <c r="F103" i="20"/>
  <c r="G102" i="20"/>
  <c r="D100" i="20"/>
  <c r="F93" i="19"/>
  <c r="G92" i="20"/>
  <c r="F91" i="19"/>
  <c r="D90" i="20"/>
  <c r="F89" i="20"/>
  <c r="F87" i="20"/>
  <c r="G86" i="20"/>
  <c r="D84" i="20"/>
  <c r="H103" i="19"/>
  <c r="C102" i="20"/>
  <c r="I32" i="20"/>
  <c r="C100" i="20"/>
  <c r="I30" i="20"/>
  <c r="E99" i="19"/>
  <c r="E97" i="19"/>
  <c r="C92" i="20"/>
  <c r="I22" i="20"/>
  <c r="E91" i="19"/>
  <c r="C84" i="20"/>
  <c r="I14" i="20"/>
  <c r="E83" i="19"/>
  <c r="H77" i="20"/>
  <c r="H104" i="20" s="1"/>
  <c r="H34" i="20"/>
  <c r="D103" i="20"/>
  <c r="G99" i="20"/>
  <c r="D97" i="20"/>
  <c r="D95" i="20"/>
  <c r="F94" i="20"/>
  <c r="G93" i="20"/>
  <c r="G87" i="20"/>
  <c r="F84" i="20"/>
  <c r="D81" i="20"/>
  <c r="G77" i="20"/>
  <c r="G34" i="20"/>
  <c r="C103" i="20"/>
  <c r="I33" i="20"/>
  <c r="E102" i="19"/>
  <c r="E92" i="19"/>
  <c r="I65" i="20"/>
  <c r="I61" i="20"/>
  <c r="I57" i="20"/>
  <c r="I53" i="20"/>
  <c r="I49" i="20"/>
  <c r="F97" i="19"/>
  <c r="G96" i="20"/>
  <c r="F95" i="19"/>
  <c r="D94" i="20"/>
  <c r="G90" i="20"/>
  <c r="D88" i="20"/>
  <c r="F81" i="19"/>
  <c r="G80" i="20"/>
  <c r="F79" i="19"/>
  <c r="C98" i="20"/>
  <c r="I28" i="20"/>
  <c r="H97" i="19"/>
  <c r="C90" i="20"/>
  <c r="I20" i="20"/>
  <c r="C82" i="20"/>
  <c r="I12" i="20"/>
  <c r="D101" i="19"/>
  <c r="F100" i="20"/>
  <c r="F98" i="20"/>
  <c r="G97" i="20"/>
  <c r="G91" i="20"/>
  <c r="F88" i="20"/>
  <c r="D85" i="20"/>
  <c r="D83" i="20"/>
  <c r="F82" i="20"/>
  <c r="G81" i="20"/>
  <c r="C101" i="20"/>
  <c r="I31" i="20"/>
  <c r="H100" i="19"/>
  <c r="C99" i="20"/>
  <c r="I29" i="20"/>
  <c r="E98" i="19"/>
  <c r="C93" i="20"/>
  <c r="I23" i="20"/>
  <c r="H92" i="19"/>
  <c r="C91" i="20"/>
  <c r="I21" i="20"/>
  <c r="E90" i="19"/>
  <c r="H86" i="19"/>
  <c r="C85" i="20"/>
  <c r="I15" i="20"/>
  <c r="H84" i="19"/>
  <c r="C83" i="20"/>
  <c r="I13" i="20"/>
  <c r="E82" i="19"/>
  <c r="I66" i="20"/>
  <c r="I62" i="20"/>
  <c r="I58" i="20"/>
  <c r="I54" i="20"/>
  <c r="I50" i="20"/>
  <c r="I46" i="20"/>
  <c r="D102" i="19"/>
  <c r="F101" i="19"/>
  <c r="G100" i="20"/>
  <c r="F99" i="19"/>
  <c r="D98" i="20"/>
  <c r="G94" i="20"/>
  <c r="D92" i="20"/>
  <c r="F85" i="19"/>
  <c r="G84" i="20"/>
  <c r="F83" i="19"/>
  <c r="D82" i="20"/>
  <c r="C96" i="20"/>
  <c r="I26" i="20"/>
  <c r="E95" i="19"/>
  <c r="C88" i="20"/>
  <c r="I18" i="20"/>
  <c r="E87" i="19"/>
  <c r="C80" i="20"/>
  <c r="I10" i="20"/>
  <c r="G103" i="20"/>
  <c r="F102" i="19"/>
  <c r="D101" i="20"/>
  <c r="D99" i="20"/>
  <c r="G95" i="20"/>
  <c r="F92" i="20"/>
  <c r="D89" i="20"/>
  <c r="D87" i="20"/>
  <c r="F86" i="20"/>
  <c r="G85" i="20"/>
  <c r="H102" i="19"/>
  <c r="E80" i="19"/>
  <c r="I67" i="20"/>
  <c r="I63" i="20"/>
  <c r="I59" i="20"/>
  <c r="I55" i="20"/>
  <c r="I51" i="20"/>
  <c r="I47" i="20"/>
  <c r="I45" i="20"/>
  <c r="F103" i="19"/>
  <c r="D102" i="20"/>
  <c r="G98" i="20"/>
  <c r="D96" i="20"/>
  <c r="F89" i="19"/>
  <c r="G88" i="20"/>
  <c r="F87" i="19"/>
  <c r="D86" i="20"/>
  <c r="G82" i="20"/>
  <c r="D80" i="20"/>
  <c r="F77" i="20"/>
  <c r="F34" i="20"/>
  <c r="E103" i="19"/>
  <c r="E101" i="19"/>
  <c r="C94" i="20"/>
  <c r="I24" i="20"/>
  <c r="C86" i="20"/>
  <c r="I16" i="20"/>
  <c r="H85" i="19"/>
  <c r="C78" i="20"/>
  <c r="I8" i="20"/>
  <c r="E77" i="20"/>
  <c r="E104" i="20" s="1"/>
  <c r="E34" i="20"/>
  <c r="D103" i="19"/>
  <c r="F102" i="20"/>
  <c r="G101" i="20"/>
  <c r="F96" i="20"/>
  <c r="D93" i="20"/>
  <c r="D91" i="20"/>
  <c r="F90" i="20"/>
  <c r="G89" i="20"/>
  <c r="G83" i="20"/>
  <c r="F80" i="20"/>
  <c r="D77" i="20"/>
  <c r="D104" i="20" s="1"/>
  <c r="D34" i="20"/>
  <c r="I94" i="20" l="1"/>
  <c r="K94" i="20" s="1"/>
  <c r="I104" i="17"/>
  <c r="I78" i="20"/>
  <c r="K78" i="20" s="1"/>
  <c r="I103" i="20"/>
  <c r="K103" i="20" s="1"/>
  <c r="I88" i="20"/>
  <c r="K88" i="20" s="1"/>
  <c r="I83" i="20"/>
  <c r="K83" i="20" s="1"/>
  <c r="I104" i="18"/>
  <c r="I96" i="20"/>
  <c r="K96" i="20" s="1"/>
  <c r="H99" i="19"/>
  <c r="H90" i="19"/>
  <c r="H82" i="19"/>
  <c r="I69" i="20"/>
  <c r="F104" i="20"/>
  <c r="G104" i="20"/>
  <c r="E85" i="19"/>
  <c r="H83" i="19"/>
  <c r="H78" i="19"/>
  <c r="E93" i="19"/>
  <c r="E84" i="19"/>
  <c r="E89" i="19"/>
  <c r="E88" i="19"/>
  <c r="E81" i="19"/>
  <c r="E96" i="19"/>
  <c r="I91" i="20"/>
  <c r="K91" i="20" s="1"/>
  <c r="I99" i="20"/>
  <c r="K99" i="20" s="1"/>
  <c r="I101" i="20"/>
  <c r="K101" i="20" s="1"/>
  <c r="D79" i="19"/>
  <c r="G87" i="19"/>
  <c r="F94" i="19"/>
  <c r="H34" i="19"/>
  <c r="I86" i="20"/>
  <c r="K86" i="20" s="1"/>
  <c r="C92" i="19"/>
  <c r="C79" i="19"/>
  <c r="C81" i="19"/>
  <c r="C95" i="19"/>
  <c r="C97" i="19"/>
  <c r="G83" i="19"/>
  <c r="D91" i="19"/>
  <c r="I80" i="20"/>
  <c r="K80" i="20" s="1"/>
  <c r="C94" i="19"/>
  <c r="F77" i="19"/>
  <c r="G98" i="19"/>
  <c r="I85" i="20"/>
  <c r="K85" i="20" s="1"/>
  <c r="G79" i="19"/>
  <c r="F86" i="19"/>
  <c r="G95" i="19"/>
  <c r="I82" i="20"/>
  <c r="K82" i="20" s="1"/>
  <c r="C88" i="19"/>
  <c r="I98" i="20"/>
  <c r="K98" i="20" s="1"/>
  <c r="G78" i="19"/>
  <c r="D92" i="19"/>
  <c r="G100" i="19"/>
  <c r="C91" i="19"/>
  <c r="C93" i="19"/>
  <c r="F88" i="19"/>
  <c r="C90" i="19"/>
  <c r="I100" i="20"/>
  <c r="K100" i="20" s="1"/>
  <c r="G80" i="19"/>
  <c r="D94" i="19"/>
  <c r="I87" i="20"/>
  <c r="K87" i="20" s="1"/>
  <c r="G34" i="19"/>
  <c r="F84" i="19"/>
  <c r="C84" i="19"/>
  <c r="C102" i="19"/>
  <c r="G86" i="19"/>
  <c r="F96" i="19"/>
  <c r="G101" i="19"/>
  <c r="C78" i="19"/>
  <c r="G82" i="19"/>
  <c r="D96" i="19"/>
  <c r="C69" i="19"/>
  <c r="G69" i="19"/>
  <c r="G103" i="19"/>
  <c r="I90" i="20"/>
  <c r="K90" i="20" s="1"/>
  <c r="C96" i="19"/>
  <c r="G84" i="19"/>
  <c r="D98" i="19"/>
  <c r="G81" i="19"/>
  <c r="D85" i="19"/>
  <c r="F100" i="19"/>
  <c r="H69" i="19"/>
  <c r="H95" i="19"/>
  <c r="C98" i="19"/>
  <c r="D78" i="19"/>
  <c r="D88" i="19"/>
  <c r="G90" i="19"/>
  <c r="I77" i="20"/>
  <c r="I34" i="20"/>
  <c r="I89" i="20"/>
  <c r="K89" i="20" s="1"/>
  <c r="G77" i="19"/>
  <c r="D81" i="19"/>
  <c r="G99" i="19"/>
  <c r="D84" i="19"/>
  <c r="G102" i="19"/>
  <c r="C77" i="19"/>
  <c r="C87" i="19"/>
  <c r="C89" i="19"/>
  <c r="F80" i="19"/>
  <c r="G89" i="19"/>
  <c r="D93" i="19"/>
  <c r="E77" i="19"/>
  <c r="G88" i="19"/>
  <c r="I93" i="20"/>
  <c r="K93" i="20" s="1"/>
  <c r="F92" i="19"/>
  <c r="C80" i="19"/>
  <c r="F69" i="19"/>
  <c r="D82" i="19"/>
  <c r="C83" i="19"/>
  <c r="C85" i="19"/>
  <c r="C99" i="19"/>
  <c r="F82" i="19"/>
  <c r="G97" i="19"/>
  <c r="I84" i="20"/>
  <c r="K84" i="20" s="1"/>
  <c r="I95" i="20"/>
  <c r="K95" i="20" s="1"/>
  <c r="C103" i="19"/>
  <c r="F78" i="19"/>
  <c r="D97" i="19"/>
  <c r="G92" i="19"/>
  <c r="D77" i="19"/>
  <c r="F90" i="19"/>
  <c r="C86" i="19"/>
  <c r="F34" i="19"/>
  <c r="D86" i="19"/>
  <c r="G85" i="19"/>
  <c r="D89" i="19"/>
  <c r="D99" i="19"/>
  <c r="H81" i="19"/>
  <c r="G94" i="19"/>
  <c r="D83" i="19"/>
  <c r="G91" i="19"/>
  <c r="F98" i="19"/>
  <c r="H79" i="19"/>
  <c r="C82" i="19"/>
  <c r="I92" i="20"/>
  <c r="K92" i="20" s="1"/>
  <c r="I102" i="20"/>
  <c r="K102" i="20" s="1"/>
  <c r="G96" i="19"/>
  <c r="C104" i="20"/>
  <c r="I81" i="20"/>
  <c r="K81" i="20" s="1"/>
  <c r="I97" i="20"/>
  <c r="K97" i="20" s="1"/>
  <c r="C101" i="19"/>
  <c r="F104" i="19" l="1"/>
  <c r="G104" i="19"/>
  <c r="H104" i="19"/>
  <c r="I104" i="20"/>
  <c r="K104" i="20" s="1"/>
  <c r="K77" i="20"/>
  <c r="D100" i="19" l="1"/>
  <c r="D95" i="19" l="1"/>
  <c r="D90" i="19"/>
  <c r="D87" i="19" l="1"/>
  <c r="D69" i="19"/>
  <c r="D80" i="19" l="1"/>
  <c r="D34" i="19"/>
  <c r="D104" i="19" l="1"/>
  <c r="E79" i="19" l="1"/>
  <c r="E78" i="19" l="1"/>
  <c r="E69" i="19" l="1"/>
  <c r="E94" i="19" l="1"/>
  <c r="E100" i="19" l="1"/>
  <c r="E34" i="19"/>
  <c r="E104" i="19" l="1"/>
  <c r="C34" i="19" l="1"/>
  <c r="C100" i="19"/>
  <c r="C104" i="19" l="1"/>
  <c r="I63" i="19" l="1"/>
  <c r="I59" i="19"/>
  <c r="I45" i="19"/>
  <c r="I52" i="19"/>
  <c r="I51" i="19"/>
  <c r="I50" i="19" l="1"/>
  <c r="I44" i="19"/>
  <c r="I53" i="19"/>
  <c r="I57" i="19"/>
  <c r="I46" i="19"/>
  <c r="I49" i="19"/>
  <c r="I33" i="19"/>
  <c r="I42" i="19"/>
  <c r="I30" i="19"/>
  <c r="I8" i="19"/>
  <c r="I32" i="19"/>
  <c r="I12" i="19"/>
  <c r="I16" i="19"/>
  <c r="I18" i="19"/>
  <c r="I48" i="19"/>
  <c r="I19" i="19"/>
  <c r="I9" i="19"/>
  <c r="I27" i="19"/>
  <c r="I25" i="19"/>
  <c r="I56" i="19"/>
  <c r="I20" i="19"/>
  <c r="I14" i="19"/>
  <c r="I21" i="19"/>
  <c r="I13" i="19"/>
  <c r="I58" i="19" l="1"/>
  <c r="I26" i="19"/>
  <c r="I88" i="19"/>
  <c r="I10" i="19"/>
  <c r="I91" i="19"/>
  <c r="I24" i="19"/>
  <c r="I79" i="19"/>
  <c r="I102" i="19"/>
  <c r="I83" i="19"/>
  <c r="I97" i="19"/>
  <c r="I86" i="19"/>
  <c r="I100" i="19"/>
  <c r="I84" i="19"/>
  <c r="I103" i="19"/>
  <c r="I95" i="19"/>
  <c r="I23" i="19"/>
  <c r="I55" i="19" l="1"/>
  <c r="I80" i="19"/>
  <c r="I31" i="19"/>
  <c r="I11" i="19"/>
  <c r="I96" i="19"/>
  <c r="I93" i="19"/>
  <c r="I43" i="19"/>
  <c r="I28" i="19"/>
  <c r="I47" i="19"/>
  <c r="I54" i="19"/>
  <c r="I15" i="19"/>
  <c r="I94" i="19"/>
  <c r="I98" i="19" l="1"/>
  <c r="I81" i="19"/>
  <c r="I89" i="19"/>
  <c r="I82" i="19"/>
  <c r="I17" i="19"/>
  <c r="I78" i="19"/>
  <c r="I101" i="19"/>
  <c r="I85" i="19"/>
  <c r="I69" i="19"/>
  <c r="I29" i="19"/>
  <c r="I90" i="19"/>
  <c r="I87" i="19" l="1"/>
  <c r="I99" i="19"/>
  <c r="I22" i="19" l="1"/>
  <c r="I92" i="19" l="1"/>
  <c r="I7" i="19" l="1"/>
  <c r="I34" i="19" l="1"/>
  <c r="I77" i="19"/>
  <c r="I104" i="19" l="1"/>
  <c r="Q20" i="27" l="1"/>
  <c r="Q22" i="27"/>
  <c r="Q22" i="28" s="1"/>
  <c r="Q33" i="27"/>
  <c r="Q33" i="28" s="1"/>
  <c r="Q8" i="27"/>
  <c r="Q8" i="28" s="1"/>
  <c r="Q17" i="27"/>
  <c r="Q17" i="28" s="1"/>
  <c r="Q26" i="27"/>
  <c r="Q26" i="28" s="1"/>
  <c r="Q11" i="27"/>
  <c r="Q11" i="28" s="1"/>
  <c r="Q15" i="27"/>
  <c r="Q15" i="28" s="1"/>
  <c r="Q27" i="27"/>
  <c r="Q27" i="28" s="1"/>
  <c r="Q32" i="27"/>
  <c r="Q32" i="28" s="1"/>
  <c r="Q25" i="27"/>
  <c r="Q25" i="28" s="1"/>
  <c r="Q30" i="27"/>
  <c r="Q30" i="28" s="1"/>
  <c r="Q12" i="27"/>
  <c r="Q12" i="28" s="1"/>
  <c r="Q19" i="27"/>
  <c r="Q19" i="28" s="1"/>
  <c r="Q24" i="27"/>
  <c r="Q24" i="28" s="1"/>
  <c r="Q10" i="27"/>
  <c r="Q10" i="28" s="1"/>
  <c r="Q18" i="27"/>
  <c r="Q18" i="28" s="1"/>
  <c r="Q28" i="27"/>
  <c r="Q28" i="28" s="1"/>
  <c r="Q9" i="27"/>
  <c r="Q9" i="28" s="1"/>
  <c r="Q16" i="27"/>
  <c r="Q16" i="28" s="1"/>
  <c r="Q21" i="27"/>
  <c r="Q21" i="28" s="1"/>
  <c r="Q14" i="27"/>
  <c r="Q14" i="28" s="1"/>
  <c r="Q13" i="27"/>
  <c r="Q13" i="28" s="1"/>
  <c r="Q29" i="27"/>
  <c r="Q29" i="28" s="1"/>
  <c r="Q31" i="27"/>
  <c r="Q31" i="28" s="1"/>
  <c r="Q23" i="27"/>
  <c r="Q23" i="28" s="1"/>
  <c r="N34" i="27"/>
  <c r="Q7" i="27"/>
  <c r="Q7" i="28" s="1"/>
  <c r="M20" i="29" l="1"/>
  <c r="M98" i="27"/>
  <c r="M112" i="27" s="1"/>
  <c r="M34" i="27"/>
  <c r="Q110" i="27"/>
  <c r="Q108" i="28" s="1"/>
  <c r="Q86" i="27"/>
  <c r="Q84" i="28" s="1"/>
  <c r="Q100" i="27"/>
  <c r="Q98" i="28" s="1"/>
  <c r="N112" i="27"/>
  <c r="Q101" i="27"/>
  <c r="Q99" i="28" s="1"/>
  <c r="Q99" i="27"/>
  <c r="Q97" i="28" s="1"/>
  <c r="Q87" i="27"/>
  <c r="Q85" i="28" s="1"/>
  <c r="Q96" i="27"/>
  <c r="Q94" i="28" s="1"/>
  <c r="Q102" i="27"/>
  <c r="Q100" i="28" s="1"/>
  <c r="Q90" i="27"/>
  <c r="Q88" i="28" s="1"/>
  <c r="Q103" i="27"/>
  <c r="Q101" i="28" s="1"/>
  <c r="Q93" i="27"/>
  <c r="Q91" i="28" s="1"/>
  <c r="Q98" i="27"/>
  <c r="Q95" i="27"/>
  <c r="Q93" i="28" s="1"/>
  <c r="Q109" i="27"/>
  <c r="Q107" i="28" s="1"/>
  <c r="Q91" i="27"/>
  <c r="Q89" i="28" s="1"/>
  <c r="Q92" i="27"/>
  <c r="Q90" i="28" s="1"/>
  <c r="Q105" i="27"/>
  <c r="Q103" i="28" s="1"/>
  <c r="Q89" i="27"/>
  <c r="Q87" i="28" s="1"/>
  <c r="Q111" i="27"/>
  <c r="Q109" i="28" s="1"/>
  <c r="Q107" i="27"/>
  <c r="Q105" i="28" s="1"/>
  <c r="Q94" i="27"/>
  <c r="Q92" i="28" s="1"/>
  <c r="Q106" i="27"/>
  <c r="Q104" i="28" s="1"/>
  <c r="Q88" i="27"/>
  <c r="Q86" i="28" s="1"/>
  <c r="Q97" i="27"/>
  <c r="Q95" i="28" s="1"/>
  <c r="Q108" i="27"/>
  <c r="Q106" i="28" s="1"/>
  <c r="Q104" i="27"/>
  <c r="Q102" i="28" s="1"/>
  <c r="Q34" i="27"/>
  <c r="Q85" i="27"/>
  <c r="Q83" i="28" s="1"/>
  <c r="M108" i="29" l="1"/>
  <c r="M96" i="28" s="1"/>
  <c r="Q20" i="29"/>
  <c r="Q20" i="28" s="1"/>
  <c r="M34" i="29"/>
  <c r="M34" i="28" s="1"/>
  <c r="Q112" i="27"/>
  <c r="Q108" i="29" l="1"/>
  <c r="Q96" i="28" s="1"/>
  <c r="Q34" i="29"/>
  <c r="Q34" i="28" s="1"/>
  <c r="M122" i="29"/>
  <c r="M110" i="28" s="1"/>
  <c r="Q122" i="29" l="1"/>
  <c r="Q110" i="28" s="1"/>
  <c r="C43" i="37" l="1"/>
  <c r="E43" i="37" s="1"/>
  <c r="C53" i="37" l="1"/>
  <c r="E53" i="37" s="1"/>
  <c r="C52" i="37" l="1"/>
  <c r="C42" i="37"/>
  <c r="E42" i="37" l="1"/>
  <c r="C44" i="37"/>
  <c r="E44" i="37" s="1"/>
  <c r="E52" i="37"/>
  <c r="C54" i="37"/>
  <c r="E54" i="37" s="1"/>
  <c r="C12" i="37" l="1"/>
  <c r="C14" i="37" l="1"/>
  <c r="C22" i="37"/>
  <c r="C32" i="37" s="1"/>
  <c r="C34" i="37" l="1"/>
  <c r="C24" i="37"/>
  <c r="E94" i="36" l="1"/>
  <c r="E96" i="36"/>
  <c r="E99" i="36"/>
  <c r="E100" i="36"/>
  <c r="E104" i="36"/>
  <c r="E105" i="36"/>
  <c r="E108" i="36"/>
  <c r="E110" i="36"/>
  <c r="E112" i="36"/>
  <c r="E113" i="36"/>
  <c r="E114" i="36"/>
  <c r="E116" i="36"/>
  <c r="D96" i="36"/>
  <c r="D99" i="36"/>
  <c r="D104" i="36"/>
  <c r="D108" i="36"/>
  <c r="D109" i="36"/>
  <c r="D112" i="36"/>
  <c r="D113" i="36"/>
  <c r="D117" i="36"/>
  <c r="E117" i="36"/>
  <c r="E115" i="36" l="1"/>
  <c r="D115" i="36"/>
  <c r="E119" i="36"/>
  <c r="D118" i="36"/>
  <c r="D110" i="36"/>
  <c r="D106" i="36"/>
  <c r="D102" i="36"/>
  <c r="D111" i="36"/>
  <c r="D97" i="36"/>
  <c r="C100" i="36"/>
  <c r="E103" i="36"/>
  <c r="E95" i="36"/>
  <c r="C103" i="36"/>
  <c r="C93" i="36"/>
  <c r="C116" i="36"/>
  <c r="C112" i="36"/>
  <c r="F112" i="36" s="1"/>
  <c r="C109" i="36"/>
  <c r="C104" i="36"/>
  <c r="F104" i="36" s="1"/>
  <c r="C98" i="36"/>
  <c r="C94" i="36"/>
  <c r="D93" i="36"/>
  <c r="D116" i="36"/>
  <c r="D95" i="36"/>
  <c r="E102" i="36"/>
  <c r="E98" i="36"/>
  <c r="C119" i="36"/>
  <c r="C115" i="36"/>
  <c r="C111" i="36"/>
  <c r="C108" i="36"/>
  <c r="F108" i="36" s="1"/>
  <c r="C102" i="36"/>
  <c r="C97" i="36"/>
  <c r="D119" i="36"/>
  <c r="D105" i="36"/>
  <c r="D101" i="36"/>
  <c r="D98" i="36"/>
  <c r="D94" i="36"/>
  <c r="E118" i="36"/>
  <c r="E109" i="36"/>
  <c r="E106" i="36"/>
  <c r="E101" i="36"/>
  <c r="E97" i="36"/>
  <c r="C118" i="36"/>
  <c r="C114" i="36"/>
  <c r="C110" i="36"/>
  <c r="C106" i="36"/>
  <c r="C101" i="36"/>
  <c r="C96" i="36"/>
  <c r="F96" i="36" s="1"/>
  <c r="C107" i="36"/>
  <c r="C117" i="36"/>
  <c r="F117" i="36" s="1"/>
  <c r="C113" i="36"/>
  <c r="F113" i="36" s="1"/>
  <c r="C105" i="36"/>
  <c r="C99" i="36"/>
  <c r="F99" i="36" s="1"/>
  <c r="C95" i="36"/>
  <c r="D114" i="36"/>
  <c r="D107" i="36"/>
  <c r="D103" i="36"/>
  <c r="D100" i="36"/>
  <c r="E93" i="36"/>
  <c r="E111" i="36"/>
  <c r="E107" i="36"/>
  <c r="F110" i="36" l="1"/>
  <c r="F105" i="36"/>
  <c r="F118" i="36"/>
  <c r="F100" i="36"/>
  <c r="F119" i="36"/>
  <c r="F95" i="36"/>
  <c r="F102" i="36"/>
  <c r="F111" i="36"/>
  <c r="F94" i="36"/>
  <c r="E120" i="36"/>
  <c r="F101" i="36"/>
  <c r="D120" i="36"/>
  <c r="F103" i="36"/>
  <c r="F107" i="36"/>
  <c r="F106" i="36"/>
  <c r="F114" i="36"/>
  <c r="F97" i="36"/>
  <c r="F115" i="36"/>
  <c r="F98" i="36"/>
  <c r="F109" i="36"/>
  <c r="F116" i="36"/>
  <c r="F93" i="36"/>
  <c r="C120" i="36"/>
  <c r="F120" i="36" l="1"/>
  <c r="E58" i="37" l="1"/>
  <c r="D57" i="37"/>
  <c r="E57" i="37" s="1"/>
  <c r="K6" i="16" l="1"/>
  <c r="J7" i="16"/>
  <c r="K7" i="16"/>
  <c r="J8" i="16"/>
  <c r="K8" i="16"/>
  <c r="J9" i="16"/>
  <c r="K9" i="16"/>
  <c r="J10" i="16"/>
  <c r="P10" i="16" s="1"/>
  <c r="K10" i="16"/>
  <c r="J11" i="16"/>
  <c r="K11" i="16"/>
  <c r="J12" i="16"/>
  <c r="P12" i="16" s="1"/>
  <c r="K12" i="16"/>
  <c r="J13" i="16"/>
  <c r="K13" i="16"/>
  <c r="J14" i="16"/>
  <c r="K14" i="16"/>
  <c r="J15" i="16"/>
  <c r="K15" i="16"/>
  <c r="J16" i="16"/>
  <c r="K16" i="16"/>
  <c r="J17" i="16"/>
  <c r="K17" i="16"/>
  <c r="J18" i="16"/>
  <c r="K18" i="16"/>
  <c r="J19" i="16"/>
  <c r="K19" i="16"/>
  <c r="J20" i="16"/>
  <c r="K20" i="16"/>
  <c r="J21" i="16"/>
  <c r="J22" i="16"/>
  <c r="K22" i="16"/>
  <c r="J23" i="16"/>
  <c r="K23" i="16"/>
  <c r="J24" i="16"/>
  <c r="K24" i="16"/>
  <c r="J25" i="16"/>
  <c r="K25" i="16"/>
  <c r="J26" i="16"/>
  <c r="K26" i="16"/>
  <c r="J27" i="16"/>
  <c r="K27" i="16"/>
  <c r="J28" i="16"/>
  <c r="K28" i="16"/>
  <c r="J29" i="16"/>
  <c r="K29" i="16"/>
  <c r="J30" i="16"/>
  <c r="K30" i="16"/>
  <c r="J31" i="16"/>
  <c r="K31" i="16"/>
  <c r="J32" i="16"/>
  <c r="K32" i="16"/>
  <c r="P100" i="36"/>
  <c r="P101" i="36"/>
  <c r="P119" i="36"/>
  <c r="P96" i="36"/>
  <c r="P97" i="36"/>
  <c r="P104" i="36"/>
  <c r="P105" i="36"/>
  <c r="P108" i="36"/>
  <c r="P110" i="36"/>
  <c r="P111" i="36"/>
  <c r="P112" i="36"/>
  <c r="P113" i="36"/>
  <c r="P114" i="36"/>
  <c r="P115" i="36"/>
  <c r="P116" i="36"/>
  <c r="P117" i="36"/>
  <c r="P118" i="36"/>
  <c r="F56" i="29"/>
  <c r="M107" i="36"/>
  <c r="M119" i="36"/>
  <c r="N113" i="36"/>
  <c r="N115" i="36"/>
  <c r="O114" i="36"/>
  <c r="K53" i="29"/>
  <c r="K55" i="29"/>
  <c r="K58" i="29"/>
  <c r="K64" i="29"/>
  <c r="K75" i="29"/>
  <c r="K77" i="29"/>
  <c r="I6" i="15"/>
  <c r="O6" i="15" s="1"/>
  <c r="I7" i="15"/>
  <c r="O7" i="15" s="1"/>
  <c r="I8" i="15"/>
  <c r="O8" i="15" s="1"/>
  <c r="I9" i="15"/>
  <c r="I10" i="15"/>
  <c r="I11" i="15"/>
  <c r="O11" i="15" s="1"/>
  <c r="I12" i="15"/>
  <c r="O12" i="15" s="1"/>
  <c r="I13" i="15"/>
  <c r="I14" i="15"/>
  <c r="I15" i="15"/>
  <c r="O15" i="15" s="1"/>
  <c r="I16" i="15"/>
  <c r="O16" i="15" s="1"/>
  <c r="I17" i="15"/>
  <c r="I18" i="15"/>
  <c r="I19" i="15"/>
  <c r="O19" i="15" s="1"/>
  <c r="I20" i="15"/>
  <c r="O20" i="15" s="1"/>
  <c r="I21" i="15"/>
  <c r="I22" i="15"/>
  <c r="I23" i="15"/>
  <c r="O23" i="15" s="1"/>
  <c r="I24" i="15"/>
  <c r="I25" i="15"/>
  <c r="O25" i="15" s="1"/>
  <c r="I26" i="15"/>
  <c r="O26" i="15" s="1"/>
  <c r="I27" i="15"/>
  <c r="I28" i="15"/>
  <c r="I29" i="15"/>
  <c r="O29" i="15" s="1"/>
  <c r="I30" i="15"/>
  <c r="O30" i="15" s="1"/>
  <c r="I31" i="15"/>
  <c r="I32" i="15"/>
  <c r="K73" i="29"/>
  <c r="N109" i="36"/>
  <c r="K65" i="29"/>
  <c r="K56" i="29"/>
  <c r="K69" i="29"/>
  <c r="K62" i="29"/>
  <c r="D57" i="29"/>
  <c r="M109" i="36"/>
  <c r="K54" i="29"/>
  <c r="K63" i="29"/>
  <c r="K67" i="29"/>
  <c r="O99" i="36"/>
  <c r="P109" i="36"/>
  <c r="N117" i="36"/>
  <c r="E60" i="29"/>
  <c r="H94" i="36"/>
  <c r="J58" i="29"/>
  <c r="M113" i="36"/>
  <c r="J76" i="29"/>
  <c r="H119" i="36"/>
  <c r="E55" i="29"/>
  <c r="H98" i="36"/>
  <c r="E56" i="29"/>
  <c r="O96" i="36"/>
  <c r="H105" i="36"/>
  <c r="I106" i="36"/>
  <c r="F70" i="29"/>
  <c r="F76" i="29"/>
  <c r="D52" i="29"/>
  <c r="D76" i="29"/>
  <c r="D66" i="29"/>
  <c r="N116" i="36"/>
  <c r="H114" i="36"/>
  <c r="O103" i="36"/>
  <c r="O102" i="36"/>
  <c r="E58" i="29"/>
  <c r="D75" i="29"/>
  <c r="F62" i="29"/>
  <c r="D55" i="29"/>
  <c r="J55" i="29"/>
  <c r="N108" i="36"/>
  <c r="D63" i="29"/>
  <c r="E59" i="29"/>
  <c r="E77" i="29"/>
  <c r="I54" i="29"/>
  <c r="N119" i="36"/>
  <c r="I73" i="29"/>
  <c r="D62" i="29"/>
  <c r="F61" i="29"/>
  <c r="F64" i="29"/>
  <c r="O107" i="36"/>
  <c r="M110" i="36"/>
  <c r="M105" i="36"/>
  <c r="F53" i="29"/>
  <c r="N104" i="36"/>
  <c r="I33" i="15"/>
  <c r="E69" i="29"/>
  <c r="F60" i="29"/>
  <c r="E52" i="29"/>
  <c r="D56" i="29"/>
  <c r="I74" i="29"/>
  <c r="D65" i="29"/>
  <c r="D71" i="29"/>
  <c r="J74" i="29"/>
  <c r="J60" i="29"/>
  <c r="F66" i="29"/>
  <c r="I107" i="36"/>
  <c r="E62" i="29"/>
  <c r="I56" i="29"/>
  <c r="I55" i="29"/>
  <c r="E61" i="29"/>
  <c r="I53" i="29"/>
  <c r="E67" i="29"/>
  <c r="F55" i="29"/>
  <c r="F63" i="29"/>
  <c r="F52" i="29"/>
  <c r="I60" i="29"/>
  <c r="D74" i="29"/>
  <c r="E76" i="29"/>
  <c r="I65" i="29"/>
  <c r="E75" i="29"/>
  <c r="F72" i="29"/>
  <c r="D54" i="29"/>
  <c r="J71" i="29"/>
  <c r="F59" i="29"/>
  <c r="E64" i="29"/>
  <c r="J68" i="29"/>
  <c r="J66" i="29"/>
  <c r="J72" i="29"/>
  <c r="J56" i="29"/>
  <c r="I75" i="29"/>
  <c r="J53" i="29"/>
  <c r="I64" i="29"/>
  <c r="J73" i="29"/>
  <c r="I62" i="29"/>
  <c r="F58" i="29"/>
  <c r="M102" i="36"/>
  <c r="J52" i="29"/>
  <c r="E57" i="29"/>
  <c r="I68" i="29"/>
  <c r="I69" i="29"/>
  <c r="I52" i="29"/>
  <c r="I70" i="29"/>
  <c r="D77" i="29"/>
  <c r="J65" i="29"/>
  <c r="J63" i="29"/>
  <c r="D72" i="29"/>
  <c r="E66" i="29"/>
  <c r="F75" i="29"/>
  <c r="F77" i="29"/>
  <c r="I72" i="29"/>
  <c r="I63" i="29"/>
  <c r="D70" i="29"/>
  <c r="I58" i="29"/>
  <c r="F71" i="29"/>
  <c r="I71" i="29"/>
  <c r="D61" i="29"/>
  <c r="I76" i="29"/>
  <c r="E54" i="29"/>
  <c r="P106" i="36"/>
  <c r="P13" i="16" l="1"/>
  <c r="P11" i="16"/>
  <c r="P9" i="16"/>
  <c r="H112" i="36"/>
  <c r="P30" i="16"/>
  <c r="P27" i="16"/>
  <c r="P24" i="16"/>
  <c r="J67" i="36"/>
  <c r="K67" i="36" s="1"/>
  <c r="P8" i="16"/>
  <c r="R71" i="36"/>
  <c r="I101" i="36"/>
  <c r="P32" i="16"/>
  <c r="P29" i="16"/>
  <c r="P26" i="16"/>
  <c r="I99" i="36"/>
  <c r="R70" i="36"/>
  <c r="I100" i="36"/>
  <c r="H107" i="36"/>
  <c r="P31" i="16"/>
  <c r="P28" i="16"/>
  <c r="P25" i="16"/>
  <c r="J6" i="16"/>
  <c r="P6" i="16" s="1"/>
  <c r="J33" i="16"/>
  <c r="P33" i="16" s="1"/>
  <c r="P23" i="16"/>
  <c r="P22" i="16"/>
  <c r="P21" i="16"/>
  <c r="P20" i="16"/>
  <c r="P19" i="16"/>
  <c r="P18" i="16"/>
  <c r="P17" i="16"/>
  <c r="P16" i="16"/>
  <c r="P15" i="16"/>
  <c r="P14" i="16"/>
  <c r="P7" i="16"/>
  <c r="J18" i="29"/>
  <c r="J32" i="29"/>
  <c r="J120" i="29" s="1"/>
  <c r="J110" i="27"/>
  <c r="D18" i="29"/>
  <c r="D106" i="29" s="1"/>
  <c r="D96" i="27"/>
  <c r="C13" i="29"/>
  <c r="C91" i="27"/>
  <c r="H53" i="29"/>
  <c r="L53" i="29" s="1"/>
  <c r="L48" i="27"/>
  <c r="E20" i="29"/>
  <c r="E108" i="29" s="1"/>
  <c r="E98" i="27"/>
  <c r="F94" i="27"/>
  <c r="F16" i="29"/>
  <c r="F104" i="29" s="1"/>
  <c r="C69" i="29"/>
  <c r="C24" i="29"/>
  <c r="C19" i="29"/>
  <c r="C97" i="27"/>
  <c r="F23" i="29"/>
  <c r="E25" i="29"/>
  <c r="E113" i="29" s="1"/>
  <c r="E103" i="27"/>
  <c r="J22" i="29"/>
  <c r="J110" i="29" s="1"/>
  <c r="J100" i="27"/>
  <c r="I21" i="29"/>
  <c r="I109" i="29" s="1"/>
  <c r="I99" i="27"/>
  <c r="F10" i="29"/>
  <c r="H27" i="29"/>
  <c r="H105" i="27"/>
  <c r="J17" i="29"/>
  <c r="O93" i="36"/>
  <c r="E28" i="29"/>
  <c r="J28" i="29"/>
  <c r="J116" i="29" s="1"/>
  <c r="J106" i="27"/>
  <c r="D15" i="29"/>
  <c r="F26" i="29"/>
  <c r="F114" i="29" s="1"/>
  <c r="F104" i="27"/>
  <c r="H93" i="36"/>
  <c r="J33" i="29"/>
  <c r="D10" i="29"/>
  <c r="D98" i="29" s="1"/>
  <c r="D88" i="27"/>
  <c r="H54" i="29"/>
  <c r="D20" i="29"/>
  <c r="H74" i="29"/>
  <c r="D21" i="29"/>
  <c r="D109" i="29" s="1"/>
  <c r="D99" i="27"/>
  <c r="J7" i="29"/>
  <c r="C17" i="29"/>
  <c r="G17" i="27"/>
  <c r="C95" i="27"/>
  <c r="J15" i="29"/>
  <c r="J31" i="29"/>
  <c r="F29" i="29"/>
  <c r="J16" i="29"/>
  <c r="J104" i="29" s="1"/>
  <c r="J94" i="27"/>
  <c r="I32" i="29"/>
  <c r="I120" i="29" s="1"/>
  <c r="I110" i="27"/>
  <c r="H57" i="29"/>
  <c r="J12" i="29"/>
  <c r="J100" i="29" s="1"/>
  <c r="J90" i="27"/>
  <c r="H14" i="29"/>
  <c r="I51" i="29"/>
  <c r="I29" i="29"/>
  <c r="I117" i="29" s="1"/>
  <c r="I107" i="27"/>
  <c r="M93" i="36"/>
  <c r="C22" i="29"/>
  <c r="C100" i="27"/>
  <c r="H52" i="29"/>
  <c r="I23" i="29"/>
  <c r="I101" i="27"/>
  <c r="H23" i="29"/>
  <c r="J14" i="29"/>
  <c r="J102" i="29" s="1"/>
  <c r="J92" i="27"/>
  <c r="M117" i="36"/>
  <c r="J8" i="29"/>
  <c r="J96" i="29" s="1"/>
  <c r="J86" i="27"/>
  <c r="J13" i="36"/>
  <c r="K13" i="36" s="1"/>
  <c r="I67" i="29"/>
  <c r="C103" i="27"/>
  <c r="C25" i="29"/>
  <c r="M96" i="36"/>
  <c r="H102" i="36"/>
  <c r="H103" i="36"/>
  <c r="I105" i="36"/>
  <c r="F13" i="29"/>
  <c r="F17" i="29"/>
  <c r="F105" i="29" s="1"/>
  <c r="F95" i="27"/>
  <c r="E72" i="29"/>
  <c r="N99" i="36"/>
  <c r="O105" i="36"/>
  <c r="F30" i="29"/>
  <c r="I26" i="29"/>
  <c r="I114" i="29" s="1"/>
  <c r="I104" i="27"/>
  <c r="F110" i="27"/>
  <c r="F32" i="29"/>
  <c r="F120" i="29" s="1"/>
  <c r="D31" i="29"/>
  <c r="D119" i="29" s="1"/>
  <c r="D109" i="27"/>
  <c r="H62" i="29"/>
  <c r="J11" i="29"/>
  <c r="J99" i="29" s="1"/>
  <c r="J89" i="27"/>
  <c r="I17" i="29"/>
  <c r="F85" i="27"/>
  <c r="J64" i="36"/>
  <c r="K64" i="36" s="1"/>
  <c r="D64" i="29"/>
  <c r="R60" i="36"/>
  <c r="F73" i="29"/>
  <c r="J71" i="36"/>
  <c r="K71" i="36" s="1"/>
  <c r="I61" i="29"/>
  <c r="I119" i="36"/>
  <c r="I11" i="29"/>
  <c r="I99" i="29" s="1"/>
  <c r="I89" i="27"/>
  <c r="M95" i="36"/>
  <c r="E19" i="29"/>
  <c r="H98" i="27"/>
  <c r="C30" i="29"/>
  <c r="C108" i="27"/>
  <c r="E88" i="27"/>
  <c r="E10" i="29"/>
  <c r="E98" i="29" s="1"/>
  <c r="C53" i="29"/>
  <c r="D53" i="29"/>
  <c r="H97" i="36"/>
  <c r="N93" i="36"/>
  <c r="O33" i="15"/>
  <c r="J74" i="36"/>
  <c r="K74" i="36" s="1"/>
  <c r="H32" i="29"/>
  <c r="H110" i="27"/>
  <c r="I102" i="36"/>
  <c r="I111" i="36"/>
  <c r="I98" i="36"/>
  <c r="F54" i="29"/>
  <c r="N100" i="36"/>
  <c r="J62" i="36"/>
  <c r="K62" i="36" s="1"/>
  <c r="H104" i="36"/>
  <c r="M98" i="36"/>
  <c r="E73" i="29"/>
  <c r="J65" i="36"/>
  <c r="K65" i="36" s="1"/>
  <c r="D104" i="27"/>
  <c r="D26" i="29"/>
  <c r="D114" i="29" s="1"/>
  <c r="D102" i="28" s="1"/>
  <c r="H22" i="29"/>
  <c r="H100" i="27"/>
  <c r="D110" i="27"/>
  <c r="D32" i="29"/>
  <c r="D120" i="29" s="1"/>
  <c r="D108" i="28" s="1"/>
  <c r="J26" i="29"/>
  <c r="J60" i="36"/>
  <c r="K60" i="36" s="1"/>
  <c r="D8" i="29"/>
  <c r="D96" i="29" s="1"/>
  <c r="D86" i="27"/>
  <c r="G93" i="36"/>
  <c r="C72" i="29"/>
  <c r="G67" i="27"/>
  <c r="C65" i="29"/>
  <c r="H16" i="29"/>
  <c r="H94" i="27"/>
  <c r="E11" i="29"/>
  <c r="E89" i="27"/>
  <c r="H69" i="29"/>
  <c r="D7" i="29"/>
  <c r="M100" i="36"/>
  <c r="O97" i="36"/>
  <c r="N111" i="36"/>
  <c r="J69" i="36"/>
  <c r="K69" i="36" s="1"/>
  <c r="D58" i="29"/>
  <c r="I66" i="29"/>
  <c r="H21" i="29"/>
  <c r="H99" i="27"/>
  <c r="I93" i="36"/>
  <c r="R67" i="36"/>
  <c r="N110" i="36"/>
  <c r="J55" i="36"/>
  <c r="K55" i="36" s="1"/>
  <c r="D68" i="29"/>
  <c r="E23" i="29"/>
  <c r="E111" i="29" s="1"/>
  <c r="E101" i="27"/>
  <c r="H26" i="29"/>
  <c r="H104" i="27"/>
  <c r="L26" i="27"/>
  <c r="H18" i="29"/>
  <c r="H96" i="27"/>
  <c r="R16" i="36"/>
  <c r="L102" i="36"/>
  <c r="G61" i="27"/>
  <c r="C66" i="29"/>
  <c r="G66" i="29" s="1"/>
  <c r="J21" i="29"/>
  <c r="J109" i="29" s="1"/>
  <c r="J99" i="27"/>
  <c r="H20" i="29"/>
  <c r="G117" i="36"/>
  <c r="D111" i="27"/>
  <c r="D33" i="29"/>
  <c r="D121" i="29" s="1"/>
  <c r="E9" i="29"/>
  <c r="D106" i="27"/>
  <c r="D28" i="29"/>
  <c r="D116" i="29" s="1"/>
  <c r="H77" i="29"/>
  <c r="H71" i="29"/>
  <c r="D29" i="29"/>
  <c r="F111" i="27"/>
  <c r="F33" i="29"/>
  <c r="F121" i="29" s="1"/>
  <c r="H66" i="29"/>
  <c r="H65" i="29"/>
  <c r="L65" i="29" s="1"/>
  <c r="L60" i="27"/>
  <c r="I114" i="36"/>
  <c r="M101" i="36"/>
  <c r="O119" i="36"/>
  <c r="D69" i="29"/>
  <c r="I110" i="36"/>
  <c r="I13" i="29"/>
  <c r="G53" i="27"/>
  <c r="C58" i="29"/>
  <c r="C73" i="29"/>
  <c r="O113" i="36"/>
  <c r="G114" i="36"/>
  <c r="F65" i="29"/>
  <c r="G20" i="27"/>
  <c r="C20" i="29"/>
  <c r="C98" i="27"/>
  <c r="O116" i="36"/>
  <c r="O100" i="36"/>
  <c r="D16" i="29"/>
  <c r="D97" i="27"/>
  <c r="D19" i="29"/>
  <c r="D107" i="29" s="1"/>
  <c r="C77" i="29"/>
  <c r="G77" i="29" s="1"/>
  <c r="G72" i="27"/>
  <c r="C18" i="29"/>
  <c r="I118" i="36"/>
  <c r="J56" i="36"/>
  <c r="K56" i="36" s="1"/>
  <c r="H10" i="29"/>
  <c r="H88" i="27"/>
  <c r="H116" i="36"/>
  <c r="I117" i="36"/>
  <c r="M112" i="36"/>
  <c r="F74" i="29"/>
  <c r="C76" i="29"/>
  <c r="G76" i="29" s="1"/>
  <c r="G71" i="27"/>
  <c r="C57" i="29"/>
  <c r="G95" i="36"/>
  <c r="F98" i="27"/>
  <c r="F20" i="29"/>
  <c r="F108" i="29" s="1"/>
  <c r="H29" i="29"/>
  <c r="H107" i="27"/>
  <c r="J19" i="36"/>
  <c r="K19" i="36" s="1"/>
  <c r="G105" i="36"/>
  <c r="G70" i="27"/>
  <c r="C75" i="29"/>
  <c r="G75" i="29" s="1"/>
  <c r="C107" i="27"/>
  <c r="C29" i="29"/>
  <c r="G29" i="27"/>
  <c r="C56" i="29"/>
  <c r="G56" i="29" s="1"/>
  <c r="G51" i="27"/>
  <c r="I30" i="29"/>
  <c r="I118" i="29" s="1"/>
  <c r="I108" i="27"/>
  <c r="H17" i="29"/>
  <c r="F68" i="29"/>
  <c r="F11" i="29"/>
  <c r="F99" i="29" s="1"/>
  <c r="F89" i="27"/>
  <c r="J73" i="36"/>
  <c r="K73" i="36" s="1"/>
  <c r="R56" i="36"/>
  <c r="E65" i="29"/>
  <c r="H92" i="27"/>
  <c r="H96" i="36"/>
  <c r="M118" i="36"/>
  <c r="I95" i="36"/>
  <c r="E63" i="29"/>
  <c r="C74" i="29"/>
  <c r="G111" i="36"/>
  <c r="J25" i="36"/>
  <c r="K25" i="36" s="1"/>
  <c r="R28" i="36"/>
  <c r="L114" i="36"/>
  <c r="I24" i="29"/>
  <c r="I112" i="29" s="1"/>
  <c r="I102" i="27"/>
  <c r="C63" i="29"/>
  <c r="G58" i="27"/>
  <c r="H111" i="36"/>
  <c r="D17" i="29"/>
  <c r="D105" i="29" s="1"/>
  <c r="D95" i="27"/>
  <c r="J72" i="36"/>
  <c r="K72" i="36" s="1"/>
  <c r="J54" i="36"/>
  <c r="K54" i="36" s="1"/>
  <c r="J58" i="36"/>
  <c r="K58" i="36" s="1"/>
  <c r="D59" i="29"/>
  <c r="F86" i="27"/>
  <c r="F8" i="29"/>
  <c r="F96" i="29" s="1"/>
  <c r="L93" i="36"/>
  <c r="R20" i="36"/>
  <c r="L106" i="36"/>
  <c r="G109" i="36"/>
  <c r="J23" i="36"/>
  <c r="K23" i="36" s="1"/>
  <c r="J67" i="29"/>
  <c r="N98" i="36"/>
  <c r="N107" i="36"/>
  <c r="J76" i="36"/>
  <c r="K76" i="36" s="1"/>
  <c r="H106" i="36"/>
  <c r="R54" i="36"/>
  <c r="I33" i="29"/>
  <c r="D9" i="29"/>
  <c r="D87" i="27"/>
  <c r="I109" i="36"/>
  <c r="H60" i="29"/>
  <c r="C93" i="27"/>
  <c r="C15" i="29"/>
  <c r="H76" i="29"/>
  <c r="G59" i="27"/>
  <c r="C64" i="29"/>
  <c r="E17" i="29"/>
  <c r="E105" i="29" s="1"/>
  <c r="E95" i="27"/>
  <c r="J15" i="36"/>
  <c r="K15" i="36" s="1"/>
  <c r="G101" i="36"/>
  <c r="J52" i="36"/>
  <c r="K52" i="36" s="1"/>
  <c r="H117" i="36"/>
  <c r="J117" i="36" s="1"/>
  <c r="K117" i="36" s="1"/>
  <c r="G13" i="27"/>
  <c r="J66" i="36"/>
  <c r="K66" i="36" s="1"/>
  <c r="I97" i="36"/>
  <c r="D60" i="29"/>
  <c r="D14" i="29"/>
  <c r="D102" i="29" s="1"/>
  <c r="D92" i="27"/>
  <c r="C60" i="29"/>
  <c r="O106" i="36"/>
  <c r="I104" i="36"/>
  <c r="L100" i="36"/>
  <c r="R57" i="36"/>
  <c r="J68" i="36"/>
  <c r="K68" i="36" s="1"/>
  <c r="O95" i="36"/>
  <c r="F93" i="27"/>
  <c r="F15" i="29"/>
  <c r="F103" i="29" s="1"/>
  <c r="L107" i="36"/>
  <c r="R21" i="36"/>
  <c r="H118" i="36"/>
  <c r="C109" i="27"/>
  <c r="C31" i="29"/>
  <c r="C61" i="29"/>
  <c r="G61" i="29" s="1"/>
  <c r="G56" i="27"/>
  <c r="F92" i="27"/>
  <c r="F14" i="29"/>
  <c r="F102" i="29" s="1"/>
  <c r="E33" i="29"/>
  <c r="E121" i="29" s="1"/>
  <c r="E111" i="27"/>
  <c r="F7" i="29"/>
  <c r="H95" i="36"/>
  <c r="M106" i="36"/>
  <c r="G50" i="27"/>
  <c r="C55" i="29"/>
  <c r="G55" i="29" s="1"/>
  <c r="C59" i="29"/>
  <c r="G54" i="27"/>
  <c r="J8" i="36"/>
  <c r="R76" i="36"/>
  <c r="G97" i="36"/>
  <c r="J11" i="36"/>
  <c r="K11" i="36" s="1"/>
  <c r="D89" i="27"/>
  <c r="D11" i="29"/>
  <c r="D99" i="29" s="1"/>
  <c r="R24" i="36"/>
  <c r="L110" i="36"/>
  <c r="R75" i="36"/>
  <c r="J63" i="36"/>
  <c r="K63" i="36" s="1"/>
  <c r="G102" i="36"/>
  <c r="J16" i="36"/>
  <c r="K16" i="36" s="1"/>
  <c r="J69" i="29"/>
  <c r="L112" i="36"/>
  <c r="R15" i="36"/>
  <c r="C16" i="29"/>
  <c r="G16" i="27"/>
  <c r="C94" i="27"/>
  <c r="J70" i="36"/>
  <c r="K70" i="36" s="1"/>
  <c r="S70" i="36" s="1"/>
  <c r="H100" i="36"/>
  <c r="J51" i="36"/>
  <c r="K51" i="36" s="1"/>
  <c r="L111" i="36"/>
  <c r="R25" i="36"/>
  <c r="N105" i="36"/>
  <c r="G47" i="27"/>
  <c r="C52" i="29"/>
  <c r="G52" i="29" s="1"/>
  <c r="J19" i="29"/>
  <c r="J107" i="29" s="1"/>
  <c r="J95" i="28" s="1"/>
  <c r="J97" i="27"/>
  <c r="N97" i="36"/>
  <c r="N102" i="36"/>
  <c r="K59" i="29"/>
  <c r="H70" i="29"/>
  <c r="J77" i="29"/>
  <c r="O110" i="36"/>
  <c r="J59" i="29"/>
  <c r="J57" i="29"/>
  <c r="N112" i="36"/>
  <c r="L108" i="36"/>
  <c r="H115" i="36"/>
  <c r="R29" i="36"/>
  <c r="L115" i="36"/>
  <c r="N95" i="36"/>
  <c r="O111" i="36"/>
  <c r="J18" i="36"/>
  <c r="K18" i="36" s="1"/>
  <c r="G104" i="36"/>
  <c r="I77" i="29"/>
  <c r="K76" i="29"/>
  <c r="K66" i="29"/>
  <c r="L97" i="36"/>
  <c r="M108" i="36"/>
  <c r="J26" i="36"/>
  <c r="K26" i="36" s="1"/>
  <c r="G112" i="36"/>
  <c r="J61" i="29"/>
  <c r="K61" i="29"/>
  <c r="J29" i="29"/>
  <c r="J117" i="29" s="1"/>
  <c r="J107" i="27"/>
  <c r="O108" i="36"/>
  <c r="R51" i="36"/>
  <c r="M97" i="36"/>
  <c r="F109" i="27"/>
  <c r="F31" i="29"/>
  <c r="F119" i="29" s="1"/>
  <c r="R59" i="36"/>
  <c r="I116" i="36"/>
  <c r="J50" i="36"/>
  <c r="G77" i="36"/>
  <c r="H99" i="36"/>
  <c r="J12" i="36"/>
  <c r="K12" i="36" s="1"/>
  <c r="G98" i="36"/>
  <c r="R23" i="36"/>
  <c r="L109" i="36"/>
  <c r="R33" i="36"/>
  <c r="L119" i="36"/>
  <c r="L118" i="36"/>
  <c r="R32" i="36"/>
  <c r="J59" i="36"/>
  <c r="K59" i="36" s="1"/>
  <c r="J75" i="36"/>
  <c r="K75" i="36" s="1"/>
  <c r="H109" i="36"/>
  <c r="J22" i="36"/>
  <c r="K22" i="36" s="1"/>
  <c r="G108" i="36"/>
  <c r="I94" i="36"/>
  <c r="J9" i="29"/>
  <c r="J97" i="29" s="1"/>
  <c r="J87" i="27"/>
  <c r="J70" i="29"/>
  <c r="J64" i="29"/>
  <c r="O32" i="15"/>
  <c r="O28" i="15"/>
  <c r="O24" i="15"/>
  <c r="O22" i="15"/>
  <c r="O18" i="15"/>
  <c r="O14" i="15"/>
  <c r="O10" i="15"/>
  <c r="O115" i="36"/>
  <c r="J24" i="29"/>
  <c r="J112" i="29" s="1"/>
  <c r="J102" i="27"/>
  <c r="R73" i="36"/>
  <c r="M111" i="36"/>
  <c r="H59" i="29"/>
  <c r="M99" i="36"/>
  <c r="I96" i="36"/>
  <c r="J32" i="36"/>
  <c r="K32" i="36" s="1"/>
  <c r="G118" i="36"/>
  <c r="N118" i="36"/>
  <c r="R50" i="36"/>
  <c r="I115" i="36"/>
  <c r="L103" i="36"/>
  <c r="R17" i="36"/>
  <c r="M114" i="36"/>
  <c r="J10" i="36"/>
  <c r="K10" i="36" s="1"/>
  <c r="G96" i="36"/>
  <c r="L17" i="27"/>
  <c r="R74" i="36"/>
  <c r="L32" i="27"/>
  <c r="K9" i="29"/>
  <c r="K97" i="29" s="1"/>
  <c r="K87" i="27"/>
  <c r="K71" i="29"/>
  <c r="K60" i="29"/>
  <c r="J75" i="29"/>
  <c r="O112" i="36"/>
  <c r="O104" i="36"/>
  <c r="N96" i="36"/>
  <c r="M115" i="36"/>
  <c r="O31" i="15"/>
  <c r="O27" i="15"/>
  <c r="O21" i="15"/>
  <c r="O17" i="15"/>
  <c r="O13" i="15"/>
  <c r="O9" i="15"/>
  <c r="O118" i="36"/>
  <c r="O94" i="36"/>
  <c r="N103" i="36"/>
  <c r="R31" i="36"/>
  <c r="L117" i="36"/>
  <c r="R27" i="36"/>
  <c r="L113" i="36"/>
  <c r="R113" i="36" s="1"/>
  <c r="R65" i="36"/>
  <c r="R62" i="36"/>
  <c r="R13" i="36"/>
  <c r="L99" i="36"/>
  <c r="R10" i="36"/>
  <c r="L96" i="36"/>
  <c r="I108" i="36"/>
  <c r="H108" i="36"/>
  <c r="J53" i="36"/>
  <c r="K53" i="36" s="1"/>
  <c r="K26" i="29"/>
  <c r="O109" i="36"/>
  <c r="O101" i="36"/>
  <c r="N114" i="36"/>
  <c r="N94" i="36"/>
  <c r="M94" i="36"/>
  <c r="R68" i="36"/>
  <c r="R66" i="36"/>
  <c r="L98" i="36"/>
  <c r="R12" i="36"/>
  <c r="L95" i="36"/>
  <c r="R9" i="36"/>
  <c r="H113" i="36"/>
  <c r="H110" i="36"/>
  <c r="J61" i="36"/>
  <c r="K61" i="36" s="1"/>
  <c r="P103" i="36"/>
  <c r="P99" i="36"/>
  <c r="P95" i="36"/>
  <c r="P93" i="36"/>
  <c r="P107" i="36"/>
  <c r="P102" i="36"/>
  <c r="P98" i="36"/>
  <c r="P77" i="36"/>
  <c r="P94" i="36"/>
  <c r="S59" i="36" l="1"/>
  <c r="F90" i="28"/>
  <c r="I97" i="28"/>
  <c r="D87" i="28"/>
  <c r="J105" i="36"/>
  <c r="K105" i="36" s="1"/>
  <c r="S67" i="36"/>
  <c r="S62" i="36"/>
  <c r="R119" i="36"/>
  <c r="I100" i="28"/>
  <c r="S71" i="36"/>
  <c r="E86" i="28"/>
  <c r="D104" i="28"/>
  <c r="F92" i="28"/>
  <c r="I106" i="28"/>
  <c r="J90" i="28"/>
  <c r="J92" i="28"/>
  <c r="S75" i="36"/>
  <c r="E109" i="28"/>
  <c r="G72" i="29"/>
  <c r="D97" i="29"/>
  <c r="D85" i="28" s="1"/>
  <c r="D97" i="28"/>
  <c r="F107" i="28"/>
  <c r="F96" i="28"/>
  <c r="D109" i="28"/>
  <c r="F93" i="28"/>
  <c r="D84" i="28"/>
  <c r="D94" i="28"/>
  <c r="D107" i="28"/>
  <c r="E96" i="28"/>
  <c r="F91" i="28"/>
  <c r="F102" i="28"/>
  <c r="D95" i="28"/>
  <c r="F109" i="28"/>
  <c r="S15" i="36"/>
  <c r="J97" i="36"/>
  <c r="K97" i="36" s="1"/>
  <c r="K8" i="36"/>
  <c r="I87" i="28"/>
  <c r="J87" i="28"/>
  <c r="J98" i="36"/>
  <c r="K98" i="36" s="1"/>
  <c r="J114" i="36"/>
  <c r="K114" i="36" s="1"/>
  <c r="J118" i="36"/>
  <c r="K118" i="36" s="1"/>
  <c r="I121" i="29"/>
  <c r="S74" i="36"/>
  <c r="E93" i="28"/>
  <c r="L55" i="27"/>
  <c r="S56" i="36"/>
  <c r="E99" i="28"/>
  <c r="J100" i="28"/>
  <c r="J85" i="28"/>
  <c r="R72" i="36"/>
  <c r="S72" i="36" s="1"/>
  <c r="J105" i="28"/>
  <c r="D90" i="28"/>
  <c r="F84" i="28"/>
  <c r="J97" i="28"/>
  <c r="I102" i="28"/>
  <c r="J88" i="28"/>
  <c r="J98" i="28"/>
  <c r="J108" i="36"/>
  <c r="K108" i="36" s="1"/>
  <c r="N77" i="36"/>
  <c r="R97" i="36"/>
  <c r="S51" i="36"/>
  <c r="J84" i="28"/>
  <c r="I105" i="28"/>
  <c r="D86" i="28"/>
  <c r="J108" i="28"/>
  <c r="L76" i="29"/>
  <c r="R76" i="29" s="1"/>
  <c r="D93" i="28"/>
  <c r="F87" i="28"/>
  <c r="O77" i="36"/>
  <c r="G18" i="27"/>
  <c r="E101" i="28"/>
  <c r="K85" i="28"/>
  <c r="L61" i="27"/>
  <c r="R61" i="27" s="1"/>
  <c r="I103" i="36"/>
  <c r="R55" i="36"/>
  <c r="S55" i="36" s="1"/>
  <c r="F108" i="28"/>
  <c r="I108" i="28"/>
  <c r="R118" i="36"/>
  <c r="R108" i="36"/>
  <c r="S32" i="36"/>
  <c r="K33" i="29"/>
  <c r="K121" i="29" s="1"/>
  <c r="K111" i="27"/>
  <c r="K16" i="29"/>
  <c r="K104" i="29" s="1"/>
  <c r="K94" i="27"/>
  <c r="K22" i="29"/>
  <c r="K110" i="29" s="1"/>
  <c r="K100" i="27"/>
  <c r="G55" i="28"/>
  <c r="S54" i="36"/>
  <c r="H51" i="29"/>
  <c r="D23" i="29"/>
  <c r="F22" i="29"/>
  <c r="F110" i="29" s="1"/>
  <c r="F100" i="27"/>
  <c r="I18" i="29"/>
  <c r="I106" i="29" s="1"/>
  <c r="I96" i="27"/>
  <c r="H106" i="29"/>
  <c r="H94" i="28" s="1"/>
  <c r="C110" i="27"/>
  <c r="C32" i="29"/>
  <c r="J24" i="36"/>
  <c r="K24" i="36" s="1"/>
  <c r="S24" i="36" s="1"/>
  <c r="G110" i="36"/>
  <c r="J110" i="36" s="1"/>
  <c r="K110" i="36" s="1"/>
  <c r="J27" i="36"/>
  <c r="K27" i="36" s="1"/>
  <c r="S27" i="36" s="1"/>
  <c r="G113" i="36"/>
  <c r="L69" i="29"/>
  <c r="S60" i="36"/>
  <c r="R18" i="36"/>
  <c r="S18" i="36" s="1"/>
  <c r="L104" i="36"/>
  <c r="R58" i="36"/>
  <c r="S58" i="36" s="1"/>
  <c r="F27" i="29"/>
  <c r="F115" i="29" s="1"/>
  <c r="F105" i="27"/>
  <c r="C14" i="29"/>
  <c r="G14" i="27"/>
  <c r="C92" i="27"/>
  <c r="D67" i="29"/>
  <c r="E7" i="29"/>
  <c r="M77" i="36"/>
  <c r="R99" i="36"/>
  <c r="O117" i="36"/>
  <c r="R52" i="36"/>
  <c r="S52" i="36" s="1"/>
  <c r="S10" i="36"/>
  <c r="K21" i="29"/>
  <c r="K109" i="29" s="1"/>
  <c r="K99" i="27"/>
  <c r="H55" i="29"/>
  <c r="L55" i="29" s="1"/>
  <c r="R55" i="29" s="1"/>
  <c r="L50" i="27"/>
  <c r="R50" i="27" s="1"/>
  <c r="K28" i="29"/>
  <c r="K57" i="29"/>
  <c r="R115" i="36"/>
  <c r="R111" i="36"/>
  <c r="C104" i="29"/>
  <c r="C92" i="28" s="1"/>
  <c r="G24" i="27"/>
  <c r="R112" i="36"/>
  <c r="G59" i="29"/>
  <c r="R107" i="36"/>
  <c r="M103" i="36"/>
  <c r="R103" i="36" s="1"/>
  <c r="M116" i="36"/>
  <c r="G55" i="27"/>
  <c r="G64" i="29"/>
  <c r="C103" i="29"/>
  <c r="C91" i="28" s="1"/>
  <c r="L60" i="29"/>
  <c r="I111" i="27"/>
  <c r="S76" i="36"/>
  <c r="J109" i="36"/>
  <c r="K109" i="36" s="1"/>
  <c r="J111" i="36"/>
  <c r="K111" i="36" s="1"/>
  <c r="E94" i="27"/>
  <c r="E16" i="29"/>
  <c r="E104" i="29" s="1"/>
  <c r="C117" i="29"/>
  <c r="C27" i="29"/>
  <c r="C105" i="27"/>
  <c r="H98" i="29"/>
  <c r="H86" i="28" s="1"/>
  <c r="G20" i="29"/>
  <c r="C108" i="29"/>
  <c r="C96" i="28" s="1"/>
  <c r="J28" i="36"/>
  <c r="K28" i="36" s="1"/>
  <c r="S28" i="36" s="1"/>
  <c r="G116" i="36"/>
  <c r="J116" i="36" s="1"/>
  <c r="K116" i="36" s="1"/>
  <c r="J30" i="36"/>
  <c r="K30" i="36" s="1"/>
  <c r="E8" i="29"/>
  <c r="E96" i="29" s="1"/>
  <c r="E86" i="27"/>
  <c r="L94" i="36"/>
  <c r="R94" i="36" s="1"/>
  <c r="R8" i="36"/>
  <c r="D51" i="29"/>
  <c r="D73" i="27"/>
  <c r="L66" i="29"/>
  <c r="R66" i="29" s="1"/>
  <c r="L66" i="27"/>
  <c r="L72" i="27"/>
  <c r="R72" i="27" s="1"/>
  <c r="G60" i="28"/>
  <c r="L21" i="27"/>
  <c r="L99" i="27" s="1"/>
  <c r="H73" i="29"/>
  <c r="L73" i="29" s="1"/>
  <c r="L68" i="27"/>
  <c r="G60" i="27"/>
  <c r="R60" i="27" s="1"/>
  <c r="J104" i="27"/>
  <c r="I113" i="36"/>
  <c r="S65" i="36"/>
  <c r="C7" i="29"/>
  <c r="G7" i="27"/>
  <c r="C90" i="27"/>
  <c r="C12" i="29"/>
  <c r="G12" i="27"/>
  <c r="H120" i="29"/>
  <c r="H108" i="28" s="1"/>
  <c r="I31" i="29"/>
  <c r="I119" i="29" s="1"/>
  <c r="I109" i="27"/>
  <c r="H19" i="29"/>
  <c r="F19" i="29"/>
  <c r="F107" i="29" s="1"/>
  <c r="F97" i="27"/>
  <c r="C68" i="29"/>
  <c r="C112" i="29" s="1"/>
  <c r="I27" i="29"/>
  <c r="I115" i="29" s="1"/>
  <c r="I105" i="27"/>
  <c r="I95" i="27"/>
  <c r="D27" i="29"/>
  <c r="D115" i="29" s="1"/>
  <c r="D105" i="27"/>
  <c r="F108" i="27"/>
  <c r="H8" i="29"/>
  <c r="H86" i="27"/>
  <c r="G106" i="36"/>
  <c r="J106" i="36" s="1"/>
  <c r="K106" i="36" s="1"/>
  <c r="J20" i="36"/>
  <c r="K20" i="36" s="1"/>
  <c r="S20" i="36" s="1"/>
  <c r="N106" i="36"/>
  <c r="R106" i="36" s="1"/>
  <c r="C113" i="29"/>
  <c r="C101" i="28" s="1"/>
  <c r="J23" i="29"/>
  <c r="J111" i="29" s="1"/>
  <c r="J101" i="27"/>
  <c r="I111" i="29"/>
  <c r="I99" i="28" s="1"/>
  <c r="F117" i="29"/>
  <c r="J93" i="27"/>
  <c r="G95" i="27"/>
  <c r="R17" i="27"/>
  <c r="I20" i="29"/>
  <c r="I108" i="29" s="1"/>
  <c r="I98" i="27"/>
  <c r="D98" i="27"/>
  <c r="J111" i="27"/>
  <c r="D103" i="29"/>
  <c r="L47" i="28"/>
  <c r="K32" i="29"/>
  <c r="K120" i="29" s="1"/>
  <c r="K110" i="27"/>
  <c r="K19" i="29"/>
  <c r="K107" i="29" s="1"/>
  <c r="K97" i="27"/>
  <c r="C119" i="29"/>
  <c r="C107" i="28" s="1"/>
  <c r="G94" i="36"/>
  <c r="J94" i="36" s="1"/>
  <c r="K94" i="36" s="1"/>
  <c r="R14" i="36"/>
  <c r="G107" i="36"/>
  <c r="J107" i="36" s="1"/>
  <c r="K107" i="36" s="1"/>
  <c r="J21" i="36"/>
  <c r="K21" i="36" s="1"/>
  <c r="S21" i="36" s="1"/>
  <c r="R93" i="36"/>
  <c r="R114" i="36"/>
  <c r="E30" i="29"/>
  <c r="J29" i="36"/>
  <c r="K29" i="36" s="1"/>
  <c r="S29" i="36" s="1"/>
  <c r="G115" i="36"/>
  <c r="J115" i="36" s="1"/>
  <c r="K115" i="36" s="1"/>
  <c r="J95" i="36"/>
  <c r="K95" i="36" s="1"/>
  <c r="E70" i="29"/>
  <c r="G70" i="28"/>
  <c r="D100" i="27"/>
  <c r="D22" i="29"/>
  <c r="D110" i="29" s="1"/>
  <c r="D104" i="29"/>
  <c r="G98" i="27"/>
  <c r="H11" i="29"/>
  <c r="H89" i="27"/>
  <c r="L11" i="27"/>
  <c r="E107" i="27"/>
  <c r="E29" i="29"/>
  <c r="E117" i="29" s="1"/>
  <c r="E14" i="29"/>
  <c r="E102" i="29" s="1"/>
  <c r="E92" i="27"/>
  <c r="F102" i="27"/>
  <c r="F24" i="29"/>
  <c r="F112" i="29" s="1"/>
  <c r="F99" i="27"/>
  <c r="F21" i="29"/>
  <c r="F109" i="29" s="1"/>
  <c r="L71" i="29"/>
  <c r="L77" i="29"/>
  <c r="R77" i="29" s="1"/>
  <c r="I77" i="36"/>
  <c r="H109" i="29"/>
  <c r="H97" i="28" s="1"/>
  <c r="I10" i="29"/>
  <c r="I98" i="29" s="1"/>
  <c r="I88" i="27"/>
  <c r="J10" i="29"/>
  <c r="D85" i="27"/>
  <c r="E99" i="29"/>
  <c r="E87" i="28" s="1"/>
  <c r="G65" i="29"/>
  <c r="J114" i="29"/>
  <c r="C71" i="29"/>
  <c r="M104" i="36"/>
  <c r="R30" i="36"/>
  <c r="L116" i="36"/>
  <c r="E97" i="27"/>
  <c r="I105" i="29"/>
  <c r="F118" i="29"/>
  <c r="C10" i="29"/>
  <c r="C88" i="27"/>
  <c r="G10" i="27"/>
  <c r="I12" i="29"/>
  <c r="I100" i="29" s="1"/>
  <c r="I90" i="27"/>
  <c r="H101" i="36"/>
  <c r="J101" i="36" s="1"/>
  <c r="K101" i="36" s="1"/>
  <c r="E13" i="29"/>
  <c r="E101" i="29" s="1"/>
  <c r="E91" i="27"/>
  <c r="S13" i="36"/>
  <c r="C110" i="29"/>
  <c r="C98" i="28" s="1"/>
  <c r="F107" i="27"/>
  <c r="J103" i="29"/>
  <c r="J91" i="28" s="1"/>
  <c r="C105" i="29"/>
  <c r="C93" i="28" s="1"/>
  <c r="G17" i="29"/>
  <c r="D108" i="29"/>
  <c r="J121" i="29"/>
  <c r="E106" i="27"/>
  <c r="F88" i="27"/>
  <c r="C107" i="29"/>
  <c r="C95" i="28" s="1"/>
  <c r="C102" i="27"/>
  <c r="K72" i="29"/>
  <c r="K24" i="29"/>
  <c r="J96" i="36"/>
  <c r="K96" i="36" s="1"/>
  <c r="J25" i="29"/>
  <c r="J113" i="29" s="1"/>
  <c r="J103" i="27"/>
  <c r="G46" i="28"/>
  <c r="J102" i="36"/>
  <c r="K102" i="36" s="1"/>
  <c r="J57" i="36"/>
  <c r="K57" i="36" s="1"/>
  <c r="S57" i="36" s="1"/>
  <c r="G103" i="36"/>
  <c r="J17" i="36"/>
  <c r="K17" i="36" s="1"/>
  <c r="S17" i="36" s="1"/>
  <c r="S23" i="36"/>
  <c r="S25" i="36"/>
  <c r="E71" i="29"/>
  <c r="F25" i="29"/>
  <c r="P120" i="36"/>
  <c r="R63" i="36"/>
  <c r="S63" i="36" s="1"/>
  <c r="K11" i="29"/>
  <c r="K99" i="29" s="1"/>
  <c r="K89" i="27"/>
  <c r="K7" i="29"/>
  <c r="K13" i="29"/>
  <c r="K91" i="27"/>
  <c r="K31" i="29"/>
  <c r="K119" i="29" s="1"/>
  <c r="K109" i="27"/>
  <c r="K17" i="29"/>
  <c r="K105" i="29" s="1"/>
  <c r="K95" i="27"/>
  <c r="K29" i="29"/>
  <c r="K117" i="29" s="1"/>
  <c r="K107" i="27"/>
  <c r="K20" i="29"/>
  <c r="K108" i="29" s="1"/>
  <c r="K98" i="27"/>
  <c r="H56" i="29"/>
  <c r="L56" i="29" s="1"/>
  <c r="R56" i="29" s="1"/>
  <c r="L51" i="27"/>
  <c r="R51" i="27" s="1"/>
  <c r="I112" i="36"/>
  <c r="J112" i="36" s="1"/>
  <c r="K112" i="36" s="1"/>
  <c r="S112" i="36" s="1"/>
  <c r="R26" i="36"/>
  <c r="S26" i="36" s="1"/>
  <c r="H77" i="36"/>
  <c r="G49" i="28"/>
  <c r="G60" i="29"/>
  <c r="D13" i="29"/>
  <c r="D101" i="29" s="1"/>
  <c r="D91" i="27"/>
  <c r="R95" i="36"/>
  <c r="R96" i="36"/>
  <c r="L77" i="36"/>
  <c r="K12" i="29"/>
  <c r="K100" i="29" s="1"/>
  <c r="K90" i="27"/>
  <c r="K30" i="29"/>
  <c r="K108" i="27"/>
  <c r="R109" i="36"/>
  <c r="S12" i="36"/>
  <c r="K50" i="36"/>
  <c r="H67" i="29"/>
  <c r="L67" i="29" s="1"/>
  <c r="L62" i="27"/>
  <c r="R69" i="36"/>
  <c r="S69" i="36" s="1"/>
  <c r="R11" i="36"/>
  <c r="S11" i="36" s="1"/>
  <c r="J104" i="36"/>
  <c r="K104" i="36" s="1"/>
  <c r="R22" i="36"/>
  <c r="S22" i="36" s="1"/>
  <c r="L65" i="27"/>
  <c r="L104" i="27" s="1"/>
  <c r="K18" i="29"/>
  <c r="K106" i="29" s="1"/>
  <c r="K96" i="27"/>
  <c r="K68" i="29"/>
  <c r="R19" i="36"/>
  <c r="S19" i="36" s="1"/>
  <c r="L105" i="36"/>
  <c r="R105" i="36" s="1"/>
  <c r="S105" i="36" s="1"/>
  <c r="L101" i="36"/>
  <c r="S16" i="36"/>
  <c r="R110" i="36"/>
  <c r="K27" i="29"/>
  <c r="K115" i="29" s="1"/>
  <c r="K105" i="27"/>
  <c r="H25" i="29"/>
  <c r="H103" i="27"/>
  <c r="L25" i="27"/>
  <c r="S68" i="36"/>
  <c r="R100" i="36"/>
  <c r="S66" i="36"/>
  <c r="S73" i="36"/>
  <c r="L71" i="27"/>
  <c r="R61" i="36"/>
  <c r="S61" i="36" s="1"/>
  <c r="G63" i="29"/>
  <c r="H58" i="29"/>
  <c r="L58" i="29" s="1"/>
  <c r="L53" i="27"/>
  <c r="R53" i="27" s="1"/>
  <c r="I15" i="29"/>
  <c r="I93" i="27"/>
  <c r="G50" i="28"/>
  <c r="G69" i="28"/>
  <c r="L29" i="27"/>
  <c r="J9" i="36"/>
  <c r="K9" i="36" s="1"/>
  <c r="S9" i="36" s="1"/>
  <c r="E12" i="29"/>
  <c r="E100" i="29" s="1"/>
  <c r="E90" i="27"/>
  <c r="D94" i="27"/>
  <c r="R53" i="36"/>
  <c r="S53" i="36" s="1"/>
  <c r="G58" i="29"/>
  <c r="G119" i="36"/>
  <c r="J119" i="36" s="1"/>
  <c r="K119" i="36" s="1"/>
  <c r="J33" i="36"/>
  <c r="K33" i="36" s="1"/>
  <c r="S33" i="36" s="1"/>
  <c r="O98" i="36"/>
  <c r="R98" i="36" s="1"/>
  <c r="J31" i="36"/>
  <c r="K31" i="36" s="1"/>
  <c r="S31" i="36" s="1"/>
  <c r="R102" i="36"/>
  <c r="L18" i="27"/>
  <c r="H114" i="29"/>
  <c r="H102" i="28" s="1"/>
  <c r="L26" i="29"/>
  <c r="L26" i="28" s="1"/>
  <c r="F18" i="29"/>
  <c r="F106" i="29" s="1"/>
  <c r="F96" i="27"/>
  <c r="L64" i="27"/>
  <c r="J93" i="36"/>
  <c r="H110" i="29"/>
  <c r="H98" i="28" s="1"/>
  <c r="G65" i="27"/>
  <c r="C70" i="29"/>
  <c r="C54" i="29"/>
  <c r="G54" i="29" s="1"/>
  <c r="G49" i="27"/>
  <c r="J88" i="27"/>
  <c r="C118" i="29"/>
  <c r="C106" i="28" s="1"/>
  <c r="E107" i="29"/>
  <c r="C104" i="27"/>
  <c r="C26" i="29"/>
  <c r="G26" i="27"/>
  <c r="I25" i="29"/>
  <c r="I113" i="29" s="1"/>
  <c r="I103" i="27"/>
  <c r="G100" i="36"/>
  <c r="J100" i="36" s="1"/>
  <c r="K100" i="36" s="1"/>
  <c r="S100" i="36" s="1"/>
  <c r="J14" i="36"/>
  <c r="K14" i="36" s="1"/>
  <c r="R64" i="36"/>
  <c r="S64" i="36" s="1"/>
  <c r="E85" i="27"/>
  <c r="N101" i="36"/>
  <c r="H13" i="29"/>
  <c r="L13" i="27"/>
  <c r="R13" i="27" s="1"/>
  <c r="H91" i="27"/>
  <c r="J30" i="29"/>
  <c r="J118" i="29" s="1"/>
  <c r="J108" i="27"/>
  <c r="G99" i="36"/>
  <c r="J99" i="36" s="1"/>
  <c r="K99" i="36" s="1"/>
  <c r="H101" i="27"/>
  <c r="J109" i="27"/>
  <c r="E116" i="29"/>
  <c r="J95" i="27"/>
  <c r="H115" i="29"/>
  <c r="H103" i="28" s="1"/>
  <c r="F98" i="29"/>
  <c r="G19" i="27"/>
  <c r="C101" i="29"/>
  <c r="C89" i="28" s="1"/>
  <c r="H104" i="29"/>
  <c r="H92" i="28" s="1"/>
  <c r="C9" i="29"/>
  <c r="C87" i="27"/>
  <c r="D24" i="29"/>
  <c r="D112" i="29" s="1"/>
  <c r="D102" i="27"/>
  <c r="H64" i="29"/>
  <c r="L64" i="29" s="1"/>
  <c r="L59" i="27"/>
  <c r="R59" i="27" s="1"/>
  <c r="J51" i="29"/>
  <c r="J95" i="29" s="1"/>
  <c r="J73" i="27"/>
  <c r="G22" i="27"/>
  <c r="F90" i="27"/>
  <c r="F12" i="29"/>
  <c r="F100" i="29" s="1"/>
  <c r="E99" i="27"/>
  <c r="E21" i="29"/>
  <c r="E109" i="29" s="1"/>
  <c r="F51" i="29"/>
  <c r="I7" i="29"/>
  <c r="I85" i="27"/>
  <c r="E18" i="29"/>
  <c r="E106" i="29" s="1"/>
  <c r="E96" i="27"/>
  <c r="G32" i="27"/>
  <c r="C99" i="27"/>
  <c r="G21" i="27"/>
  <c r="C21" i="29"/>
  <c r="J119" i="29"/>
  <c r="J85" i="27"/>
  <c r="D93" i="27"/>
  <c r="J105" i="29"/>
  <c r="L107" i="27" l="1"/>
  <c r="R55" i="27"/>
  <c r="S119" i="36"/>
  <c r="J103" i="36"/>
  <c r="K103" i="36" s="1"/>
  <c r="S103" i="36" s="1"/>
  <c r="G94" i="27"/>
  <c r="F103" i="28"/>
  <c r="F98" i="28"/>
  <c r="E105" i="28"/>
  <c r="D96" i="28"/>
  <c r="F97" i="28"/>
  <c r="O120" i="36"/>
  <c r="S97" i="36"/>
  <c r="J77" i="36"/>
  <c r="J109" i="28"/>
  <c r="K95" i="28"/>
  <c r="D103" i="28"/>
  <c r="F95" i="28"/>
  <c r="S99" i="36"/>
  <c r="R117" i="36"/>
  <c r="S117" i="36" s="1"/>
  <c r="L89" i="27"/>
  <c r="N120" i="36"/>
  <c r="S98" i="36"/>
  <c r="I120" i="36"/>
  <c r="E95" i="28"/>
  <c r="K34" i="36"/>
  <c r="D12" i="37" s="1"/>
  <c r="F86" i="28"/>
  <c r="R18" i="27"/>
  <c r="I93" i="28"/>
  <c r="S114" i="36"/>
  <c r="S110" i="36"/>
  <c r="L21" i="29"/>
  <c r="L21" i="28" s="1"/>
  <c r="G70" i="29"/>
  <c r="L70" i="28"/>
  <c r="K101" i="29"/>
  <c r="K89" i="28" s="1"/>
  <c r="G13" i="29"/>
  <c r="G13" i="28" s="1"/>
  <c r="G19" i="29"/>
  <c r="G107" i="29" s="1"/>
  <c r="K103" i="28"/>
  <c r="J102" i="28"/>
  <c r="I86" i="28"/>
  <c r="I96" i="28"/>
  <c r="H111" i="29"/>
  <c r="H99" i="28" s="1"/>
  <c r="I88" i="28"/>
  <c r="R65" i="27"/>
  <c r="D98" i="28"/>
  <c r="F106" i="28"/>
  <c r="E97" i="28"/>
  <c r="L17" i="29"/>
  <c r="L17" i="28" s="1"/>
  <c r="K98" i="28"/>
  <c r="K105" i="28"/>
  <c r="J106" i="28"/>
  <c r="K88" i="28"/>
  <c r="D89" i="28"/>
  <c r="E84" i="28"/>
  <c r="C100" i="28"/>
  <c r="E89" i="28"/>
  <c r="F100" i="28"/>
  <c r="D100" i="28"/>
  <c r="E90" i="28"/>
  <c r="J93" i="28"/>
  <c r="S118" i="36"/>
  <c r="J34" i="36"/>
  <c r="S115" i="36"/>
  <c r="I103" i="28"/>
  <c r="K97" i="28"/>
  <c r="K109" i="28"/>
  <c r="J107" i="28"/>
  <c r="S8" i="36"/>
  <c r="R34" i="36"/>
  <c r="D13" i="37" s="1"/>
  <c r="S107" i="36"/>
  <c r="S94" i="36"/>
  <c r="S108" i="36"/>
  <c r="E88" i="28"/>
  <c r="L61" i="28"/>
  <c r="K96" i="28"/>
  <c r="K107" i="28"/>
  <c r="K87" i="28"/>
  <c r="J99" i="28"/>
  <c r="E92" i="28"/>
  <c r="D91" i="28"/>
  <c r="I107" i="28"/>
  <c r="D111" i="29"/>
  <c r="F94" i="28"/>
  <c r="F105" i="28"/>
  <c r="K92" i="28"/>
  <c r="E94" i="28"/>
  <c r="F88" i="28"/>
  <c r="I101" i="28"/>
  <c r="K94" i="28"/>
  <c r="L50" i="28"/>
  <c r="K93" i="28"/>
  <c r="J101" i="28"/>
  <c r="D92" i="28"/>
  <c r="K108" i="28"/>
  <c r="S106" i="36"/>
  <c r="H117" i="29"/>
  <c r="H105" i="28" s="1"/>
  <c r="I94" i="28"/>
  <c r="L32" i="29"/>
  <c r="L32" i="28" s="1"/>
  <c r="S96" i="36"/>
  <c r="S111" i="36"/>
  <c r="R116" i="36"/>
  <c r="S116" i="36" s="1"/>
  <c r="S14" i="36"/>
  <c r="M120" i="36"/>
  <c r="G100" i="27"/>
  <c r="G110" i="27"/>
  <c r="R32" i="27"/>
  <c r="G99" i="27"/>
  <c r="R21" i="27"/>
  <c r="R99" i="27" s="1"/>
  <c r="G33" i="27"/>
  <c r="C111" i="27"/>
  <c r="C33" i="29"/>
  <c r="C97" i="29"/>
  <c r="C85" i="28" s="1"/>
  <c r="C114" i="29"/>
  <c r="C102" i="28" s="1"/>
  <c r="K93" i="36"/>
  <c r="H63" i="29"/>
  <c r="L63" i="29" s="1"/>
  <c r="L58" i="27"/>
  <c r="R58" i="27" s="1"/>
  <c r="L103" i="27"/>
  <c r="R101" i="36"/>
  <c r="S101" i="36" s="1"/>
  <c r="K51" i="29"/>
  <c r="K95" i="29" s="1"/>
  <c r="E15" i="29"/>
  <c r="E93" i="27"/>
  <c r="G15" i="27"/>
  <c r="D30" i="29"/>
  <c r="D108" i="27"/>
  <c r="G30" i="27"/>
  <c r="G88" i="27"/>
  <c r="I19" i="29"/>
  <c r="I107" i="29" s="1"/>
  <c r="I97" i="27"/>
  <c r="G71" i="29"/>
  <c r="R71" i="29" s="1"/>
  <c r="G59" i="28"/>
  <c r="R65" i="29"/>
  <c r="R59" i="28" s="1"/>
  <c r="S95" i="36"/>
  <c r="E74" i="29"/>
  <c r="G74" i="29" s="1"/>
  <c r="G69" i="27"/>
  <c r="H120" i="36"/>
  <c r="E27" i="29"/>
  <c r="E115" i="29" s="1"/>
  <c r="E105" i="27"/>
  <c r="J13" i="29"/>
  <c r="J101" i="29" s="1"/>
  <c r="J91" i="27"/>
  <c r="C100" i="29"/>
  <c r="C88" i="28" s="1"/>
  <c r="J62" i="29"/>
  <c r="J96" i="27"/>
  <c r="L57" i="27"/>
  <c r="L96" i="27" s="1"/>
  <c r="C23" i="29"/>
  <c r="C101" i="27"/>
  <c r="G23" i="27"/>
  <c r="R60" i="28"/>
  <c r="C115" i="29"/>
  <c r="C103" i="28" s="1"/>
  <c r="F57" i="29"/>
  <c r="F91" i="27"/>
  <c r="G52" i="27"/>
  <c r="E34" i="27"/>
  <c r="D12" i="29"/>
  <c r="D90" i="27"/>
  <c r="L18" i="29"/>
  <c r="L18" i="28" s="1"/>
  <c r="H30" i="29"/>
  <c r="H108" i="27"/>
  <c r="L30" i="27"/>
  <c r="H73" i="27"/>
  <c r="K10" i="29"/>
  <c r="K98" i="29" s="1"/>
  <c r="K88" i="27"/>
  <c r="L10" i="27"/>
  <c r="R10" i="27" s="1"/>
  <c r="L110" i="27"/>
  <c r="J83" i="28"/>
  <c r="H31" i="29"/>
  <c r="L31" i="27"/>
  <c r="H109" i="27"/>
  <c r="L58" i="28"/>
  <c r="G97" i="27"/>
  <c r="G120" i="36"/>
  <c r="G52" i="28"/>
  <c r="R58" i="29"/>
  <c r="R52" i="28" s="1"/>
  <c r="K77" i="36"/>
  <c r="D22" i="37" s="1"/>
  <c r="S50" i="36"/>
  <c r="S77" i="36" s="1"/>
  <c r="G54" i="28"/>
  <c r="R60" i="29"/>
  <c r="R54" i="28" s="1"/>
  <c r="K70" i="29"/>
  <c r="K104" i="27"/>
  <c r="S102" i="36"/>
  <c r="K102" i="27"/>
  <c r="I16" i="29"/>
  <c r="I94" i="27"/>
  <c r="L16" i="27"/>
  <c r="L109" i="29"/>
  <c r="L97" i="28" s="1"/>
  <c r="J20" i="29"/>
  <c r="J108" i="29" s="1"/>
  <c r="J98" i="27"/>
  <c r="L20" i="27"/>
  <c r="L120" i="36"/>
  <c r="R77" i="36"/>
  <c r="D23" i="37" s="1"/>
  <c r="E23" i="37" s="1"/>
  <c r="L19" i="27"/>
  <c r="L120" i="29"/>
  <c r="R71" i="27"/>
  <c r="R70" i="28" s="1"/>
  <c r="F67" i="29"/>
  <c r="F111" i="29" s="1"/>
  <c r="F101" i="27"/>
  <c r="G53" i="28"/>
  <c r="D73" i="29"/>
  <c r="D78" i="29" s="1"/>
  <c r="D72" i="28" s="1"/>
  <c r="G68" i="27"/>
  <c r="D107" i="27"/>
  <c r="K106" i="27"/>
  <c r="L49" i="28"/>
  <c r="G92" i="27"/>
  <c r="R104" i="36"/>
  <c r="S104" i="36" s="1"/>
  <c r="I59" i="29"/>
  <c r="L59" i="29" s="1"/>
  <c r="R59" i="29" s="1"/>
  <c r="L54" i="27"/>
  <c r="R54" i="27" s="1"/>
  <c r="G18" i="29"/>
  <c r="D101" i="27"/>
  <c r="R29" i="27"/>
  <c r="K73" i="27"/>
  <c r="H101" i="29"/>
  <c r="H89" i="28" s="1"/>
  <c r="G28" i="27"/>
  <c r="J54" i="29"/>
  <c r="L54" i="29" s="1"/>
  <c r="R54" i="29" s="1"/>
  <c r="L49" i="27"/>
  <c r="R49" i="27" s="1"/>
  <c r="R50" i="28"/>
  <c r="C28" i="29"/>
  <c r="C106" i="27"/>
  <c r="H113" i="29"/>
  <c r="H101" i="28" s="1"/>
  <c r="G57" i="27"/>
  <c r="C62" i="29"/>
  <c r="C96" i="27"/>
  <c r="R49" i="28"/>
  <c r="K74" i="29"/>
  <c r="L74" i="29" s="1"/>
  <c r="L69" i="27"/>
  <c r="K23" i="29"/>
  <c r="K101" i="27"/>
  <c r="L23" i="27"/>
  <c r="L101" i="27" s="1"/>
  <c r="K85" i="27"/>
  <c r="K112" i="29"/>
  <c r="K100" i="28" s="1"/>
  <c r="G105" i="29"/>
  <c r="G93" i="28" s="1"/>
  <c r="G17" i="28"/>
  <c r="G10" i="29"/>
  <c r="C98" i="29"/>
  <c r="C86" i="28" s="1"/>
  <c r="H24" i="29"/>
  <c r="L24" i="27"/>
  <c r="R24" i="27" s="1"/>
  <c r="H102" i="27"/>
  <c r="H97" i="27"/>
  <c r="H75" i="29"/>
  <c r="L75" i="29" s="1"/>
  <c r="R75" i="29" s="1"/>
  <c r="L70" i="27"/>
  <c r="R70" i="27" s="1"/>
  <c r="S7" i="36"/>
  <c r="D95" i="29"/>
  <c r="D83" i="28" s="1"/>
  <c r="G27" i="27"/>
  <c r="G29" i="29"/>
  <c r="E24" i="29"/>
  <c r="K116" i="29"/>
  <c r="G14" i="29"/>
  <c r="C102" i="29"/>
  <c r="C90" i="28" s="1"/>
  <c r="C120" i="29"/>
  <c r="C108" i="28" s="1"/>
  <c r="E104" i="27"/>
  <c r="E26" i="29"/>
  <c r="E114" i="29" s="1"/>
  <c r="H61" i="29"/>
  <c r="L56" i="27"/>
  <c r="H95" i="27"/>
  <c r="C109" i="29"/>
  <c r="C97" i="28" s="1"/>
  <c r="G21" i="29"/>
  <c r="E32" i="29"/>
  <c r="E120" i="29" s="1"/>
  <c r="E110" i="27"/>
  <c r="I95" i="29"/>
  <c r="I83" i="28" s="1"/>
  <c r="E100" i="27"/>
  <c r="E22" i="29"/>
  <c r="E109" i="27"/>
  <c r="E31" i="29"/>
  <c r="G31" i="27"/>
  <c r="I28" i="29"/>
  <c r="I116" i="29" s="1"/>
  <c r="I106" i="27"/>
  <c r="E51" i="29"/>
  <c r="E95" i="29" s="1"/>
  <c r="E83" i="28" s="1"/>
  <c r="G104" i="27"/>
  <c r="R26" i="27"/>
  <c r="G48" i="28"/>
  <c r="H72" i="29"/>
  <c r="L72" i="29" s="1"/>
  <c r="R72" i="29" s="1"/>
  <c r="L67" i="27"/>
  <c r="R67" i="27" s="1"/>
  <c r="G62" i="27"/>
  <c r="R62" i="27" s="1"/>
  <c r="C67" i="29"/>
  <c r="R63" i="29"/>
  <c r="G57" i="28"/>
  <c r="K15" i="29"/>
  <c r="K103" i="29" s="1"/>
  <c r="K93" i="27"/>
  <c r="K25" i="29"/>
  <c r="K113" i="29" s="1"/>
  <c r="K103" i="27"/>
  <c r="K14" i="29"/>
  <c r="K102" i="29" s="1"/>
  <c r="K92" i="27"/>
  <c r="H102" i="29"/>
  <c r="H90" i="28" s="1"/>
  <c r="H28" i="29"/>
  <c r="H106" i="27"/>
  <c r="L28" i="27"/>
  <c r="G66" i="27"/>
  <c r="R66" i="27" s="1"/>
  <c r="H108" i="29"/>
  <c r="H96" i="28" s="1"/>
  <c r="H99" i="29"/>
  <c r="L11" i="29"/>
  <c r="L11" i="28" s="1"/>
  <c r="E108" i="27"/>
  <c r="H96" i="29"/>
  <c r="H84" i="28" s="1"/>
  <c r="I22" i="29"/>
  <c r="I100" i="27"/>
  <c r="L22" i="27"/>
  <c r="L100" i="27" s="1"/>
  <c r="G90" i="27"/>
  <c r="G7" i="29"/>
  <c r="C86" i="27"/>
  <c r="C8" i="29"/>
  <c r="G8" i="27"/>
  <c r="H12" i="29"/>
  <c r="H90" i="27"/>
  <c r="L12" i="27"/>
  <c r="L90" i="27" s="1"/>
  <c r="S30" i="36"/>
  <c r="G108" i="29"/>
  <c r="G96" i="28" s="1"/>
  <c r="G20" i="28"/>
  <c r="E73" i="27"/>
  <c r="L29" i="29"/>
  <c r="L29" i="28" s="1"/>
  <c r="S109" i="36"/>
  <c r="G58" i="28"/>
  <c r="R64" i="29"/>
  <c r="R58" i="28" s="1"/>
  <c r="F95" i="29"/>
  <c r="F83" i="28" s="1"/>
  <c r="G16" i="29"/>
  <c r="J113" i="36"/>
  <c r="K113" i="36" s="1"/>
  <c r="S113" i="36" s="1"/>
  <c r="H15" i="29"/>
  <c r="L15" i="27"/>
  <c r="H93" i="27"/>
  <c r="L46" i="27"/>
  <c r="R104" i="27" l="1"/>
  <c r="L20" i="29"/>
  <c r="R20" i="29" s="1"/>
  <c r="R108" i="29" s="1"/>
  <c r="J98" i="29"/>
  <c r="J86" i="28" s="1"/>
  <c r="I103" i="29"/>
  <c r="I91" i="28" s="1"/>
  <c r="L19" i="29"/>
  <c r="L19" i="28" s="1"/>
  <c r="L106" i="27"/>
  <c r="E102" i="28"/>
  <c r="H107" i="29"/>
  <c r="L107" i="29" s="1"/>
  <c r="R17" i="29"/>
  <c r="R17" i="28" s="1"/>
  <c r="G67" i="29"/>
  <c r="L117" i="29"/>
  <c r="L105" i="28" s="1"/>
  <c r="G19" i="28"/>
  <c r="L93" i="27"/>
  <c r="L10" i="29"/>
  <c r="L10" i="28" s="1"/>
  <c r="L97" i="27"/>
  <c r="R57" i="28"/>
  <c r="L108" i="28"/>
  <c r="K118" i="29"/>
  <c r="G27" i="29"/>
  <c r="G27" i="28" s="1"/>
  <c r="K90" i="28"/>
  <c r="L51" i="29"/>
  <c r="L45" i="28" s="1"/>
  <c r="J96" i="28"/>
  <c r="L13" i="29"/>
  <c r="L13" i="28" s="1"/>
  <c r="K83" i="28"/>
  <c r="E108" i="28"/>
  <c r="S34" i="36"/>
  <c r="I104" i="28"/>
  <c r="K104" i="28"/>
  <c r="I95" i="28"/>
  <c r="R48" i="28"/>
  <c r="J89" i="28"/>
  <c r="D99" i="28"/>
  <c r="K101" i="28"/>
  <c r="E103" i="28"/>
  <c r="G95" i="28"/>
  <c r="F99" i="28"/>
  <c r="L99" i="29"/>
  <c r="L87" i="28" s="1"/>
  <c r="H87" i="28"/>
  <c r="K91" i="28"/>
  <c r="J78" i="29"/>
  <c r="J72" i="28" s="1"/>
  <c r="K86" i="28"/>
  <c r="L20" i="28"/>
  <c r="R120" i="36"/>
  <c r="G7" i="28"/>
  <c r="I110" i="29"/>
  <c r="L22" i="29"/>
  <c r="L22" i="28" s="1"/>
  <c r="C11" i="29"/>
  <c r="C89" i="27"/>
  <c r="G11" i="27"/>
  <c r="C34" i="27"/>
  <c r="E119" i="29"/>
  <c r="E107" i="28" s="1"/>
  <c r="G31" i="29"/>
  <c r="E110" i="29"/>
  <c r="E98" i="28" s="1"/>
  <c r="G22" i="29"/>
  <c r="I14" i="29"/>
  <c r="I92" i="27"/>
  <c r="L14" i="27"/>
  <c r="G32" i="29"/>
  <c r="G24" i="29"/>
  <c r="G29" i="28"/>
  <c r="R29" i="29"/>
  <c r="R69" i="28"/>
  <c r="R28" i="27"/>
  <c r="R106" i="27" s="1"/>
  <c r="G106" i="27"/>
  <c r="R68" i="27"/>
  <c r="R107" i="27" s="1"/>
  <c r="G107" i="27"/>
  <c r="D33" i="37"/>
  <c r="E33" i="37" s="1"/>
  <c r="E13" i="37"/>
  <c r="D103" i="27"/>
  <c r="D112" i="27" s="1"/>
  <c r="D25" i="29"/>
  <c r="D34" i="29" s="1"/>
  <c r="G25" i="27"/>
  <c r="J27" i="29"/>
  <c r="J34" i="29" s="1"/>
  <c r="J105" i="27"/>
  <c r="J112" i="27" s="1"/>
  <c r="L27" i="27"/>
  <c r="L105" i="27" s="1"/>
  <c r="J34" i="27"/>
  <c r="H118" i="29"/>
  <c r="L30" i="29"/>
  <c r="L30" i="28" s="1"/>
  <c r="D100" i="29"/>
  <c r="D88" i="28" s="1"/>
  <c r="G57" i="29"/>
  <c r="F101" i="29"/>
  <c r="F89" i="28" s="1"/>
  <c r="L62" i="29"/>
  <c r="J106" i="29"/>
  <c r="J94" i="28" s="1"/>
  <c r="G12" i="29"/>
  <c r="R74" i="29"/>
  <c r="R19" i="29"/>
  <c r="R30" i="27"/>
  <c r="G108" i="27"/>
  <c r="E103" i="29"/>
  <c r="E91" i="28" s="1"/>
  <c r="G15" i="29"/>
  <c r="L57" i="28"/>
  <c r="R22" i="27"/>
  <c r="R100" i="27" s="1"/>
  <c r="G86" i="27"/>
  <c r="R12" i="27"/>
  <c r="R90" i="27" s="1"/>
  <c r="H116" i="29"/>
  <c r="L28" i="29"/>
  <c r="L28" i="28" s="1"/>
  <c r="G61" i="28"/>
  <c r="R67" i="29"/>
  <c r="R61" i="28" s="1"/>
  <c r="G21" i="28"/>
  <c r="G109" i="29"/>
  <c r="G97" i="28" s="1"/>
  <c r="R21" i="29"/>
  <c r="G105" i="27"/>
  <c r="K111" i="29"/>
  <c r="K99" i="28" s="1"/>
  <c r="L23" i="29"/>
  <c r="L23" i="28" s="1"/>
  <c r="G62" i="29"/>
  <c r="G106" i="29" s="1"/>
  <c r="C106" i="29"/>
  <c r="C94" i="28" s="1"/>
  <c r="L25" i="29"/>
  <c r="L25" i="28" s="1"/>
  <c r="C116" i="29"/>
  <c r="C104" i="28" s="1"/>
  <c r="F69" i="29"/>
  <c r="F78" i="29" s="1"/>
  <c r="F73" i="27"/>
  <c r="F103" i="27"/>
  <c r="G64" i="27"/>
  <c r="R64" i="27" s="1"/>
  <c r="L48" i="28"/>
  <c r="R18" i="29"/>
  <c r="G18" i="28"/>
  <c r="G73" i="29"/>
  <c r="R73" i="29" s="1"/>
  <c r="D117" i="29"/>
  <c r="L94" i="27"/>
  <c r="R16" i="27"/>
  <c r="R94" i="27" s="1"/>
  <c r="L70" i="29"/>
  <c r="R70" i="29" s="1"/>
  <c r="K114" i="29"/>
  <c r="K102" i="28" s="1"/>
  <c r="R19" i="27"/>
  <c r="R97" i="27" s="1"/>
  <c r="G23" i="29"/>
  <c r="C111" i="29"/>
  <c r="C99" i="28" s="1"/>
  <c r="E53" i="29"/>
  <c r="E87" i="27"/>
  <c r="G48" i="27"/>
  <c r="R48" i="27" s="1"/>
  <c r="J120" i="36"/>
  <c r="F9" i="29"/>
  <c r="F87" i="27"/>
  <c r="F34" i="27"/>
  <c r="G9" i="27"/>
  <c r="G26" i="29"/>
  <c r="C121" i="29"/>
  <c r="C109" i="28" s="1"/>
  <c r="G33" i="29"/>
  <c r="H103" i="29"/>
  <c r="L15" i="29"/>
  <c r="L15" i="28" s="1"/>
  <c r="E68" i="29"/>
  <c r="G68" i="29" s="1"/>
  <c r="G63" i="27"/>
  <c r="C96" i="29"/>
  <c r="C84" i="28" s="1"/>
  <c r="G8" i="29"/>
  <c r="R56" i="27"/>
  <c r="R95" i="27" s="1"/>
  <c r="L95" i="27"/>
  <c r="R57" i="27"/>
  <c r="R96" i="27" s="1"/>
  <c r="G96" i="27"/>
  <c r="L113" i="29"/>
  <c r="L101" i="28" s="1"/>
  <c r="F28" i="29"/>
  <c r="F116" i="29" s="1"/>
  <c r="F106" i="27"/>
  <c r="H7" i="29"/>
  <c r="H85" i="27"/>
  <c r="H34" i="27"/>
  <c r="L7" i="27"/>
  <c r="R53" i="28"/>
  <c r="L109" i="27"/>
  <c r="I57" i="29"/>
  <c r="L52" i="27"/>
  <c r="L91" i="27" s="1"/>
  <c r="I73" i="27"/>
  <c r="I91" i="27"/>
  <c r="L88" i="27"/>
  <c r="L108" i="27"/>
  <c r="D34" i="27"/>
  <c r="H68" i="29"/>
  <c r="L68" i="29" s="1"/>
  <c r="L63" i="27"/>
  <c r="L102" i="27" s="1"/>
  <c r="G91" i="27"/>
  <c r="H9" i="29"/>
  <c r="H87" i="27"/>
  <c r="L9" i="27"/>
  <c r="L87" i="27" s="1"/>
  <c r="E118" i="29"/>
  <c r="E106" i="28" s="1"/>
  <c r="I9" i="29"/>
  <c r="I97" i="29" s="1"/>
  <c r="I87" i="27"/>
  <c r="D118" i="29"/>
  <c r="D106" i="28" s="1"/>
  <c r="G30" i="29"/>
  <c r="R15" i="27"/>
  <c r="R93" i="27" s="1"/>
  <c r="G93" i="27"/>
  <c r="S93" i="36"/>
  <c r="S120" i="36" s="1"/>
  <c r="K120" i="36"/>
  <c r="H33" i="29"/>
  <c r="L33" i="27"/>
  <c r="L111" i="27" s="1"/>
  <c r="H111" i="27"/>
  <c r="R110" i="27"/>
  <c r="G104" i="29"/>
  <c r="G92" i="28" s="1"/>
  <c r="G16" i="28"/>
  <c r="H100" i="29"/>
  <c r="L12" i="29"/>
  <c r="L12" i="28" s="1"/>
  <c r="L108" i="29"/>
  <c r="R31" i="27"/>
  <c r="R109" i="27" s="1"/>
  <c r="G109" i="27"/>
  <c r="L61" i="29"/>
  <c r="H105" i="29"/>
  <c r="H93" i="28" s="1"/>
  <c r="G14" i="28"/>
  <c r="G102" i="29"/>
  <c r="G90" i="28" s="1"/>
  <c r="E102" i="27"/>
  <c r="D14" i="37"/>
  <c r="E14" i="37" s="1"/>
  <c r="E12" i="37"/>
  <c r="L24" i="29"/>
  <c r="L24" i="28" s="1"/>
  <c r="G10" i="28"/>
  <c r="R10" i="29"/>
  <c r="G98" i="29"/>
  <c r="G86" i="28" s="1"/>
  <c r="C51" i="29"/>
  <c r="G46" i="27"/>
  <c r="C73" i="27"/>
  <c r="C85" i="27"/>
  <c r="K52" i="29"/>
  <c r="L52" i="29" s="1"/>
  <c r="L47" i="27"/>
  <c r="R47" i="27" s="1"/>
  <c r="E34" i="29"/>
  <c r="L98" i="27"/>
  <c r="R20" i="27"/>
  <c r="R98" i="27" s="1"/>
  <c r="I104" i="29"/>
  <c r="L16" i="29"/>
  <c r="L16" i="28" s="1"/>
  <c r="D32" i="37"/>
  <c r="D24" i="37"/>
  <c r="E24" i="37" s="1"/>
  <c r="E22" i="37"/>
  <c r="I8" i="29"/>
  <c r="I86" i="27"/>
  <c r="L8" i="27"/>
  <c r="I34" i="27"/>
  <c r="H119" i="29"/>
  <c r="L31" i="29"/>
  <c r="L31" i="28" s="1"/>
  <c r="G101" i="27"/>
  <c r="R23" i="27"/>
  <c r="R101" i="27" s="1"/>
  <c r="R69" i="27"/>
  <c r="R88" i="27"/>
  <c r="G111" i="27"/>
  <c r="L98" i="29" l="1"/>
  <c r="H95" i="28"/>
  <c r="G115" i="29"/>
  <c r="G103" i="28" s="1"/>
  <c r="C112" i="27"/>
  <c r="L95" i="28"/>
  <c r="R13" i="29"/>
  <c r="L118" i="29"/>
  <c r="I85" i="28"/>
  <c r="G94" i="28"/>
  <c r="H112" i="29"/>
  <c r="L112" i="29" s="1"/>
  <c r="L100" i="28" s="1"/>
  <c r="R27" i="27"/>
  <c r="R105" i="27" s="1"/>
  <c r="R33" i="27"/>
  <c r="R111" i="27" s="1"/>
  <c r="L116" i="29"/>
  <c r="L104" i="28" s="1"/>
  <c r="H104" i="28"/>
  <c r="L119" i="29"/>
  <c r="L107" i="28" s="1"/>
  <c r="H107" i="28"/>
  <c r="L100" i="29"/>
  <c r="L88" i="28" s="1"/>
  <c r="H88" i="28"/>
  <c r="L106" i="28"/>
  <c r="F72" i="28"/>
  <c r="L86" i="27"/>
  <c r="F104" i="28"/>
  <c r="E78" i="29"/>
  <c r="E72" i="28" s="1"/>
  <c r="L103" i="29"/>
  <c r="L91" i="28" s="1"/>
  <c r="H91" i="28"/>
  <c r="L86" i="28"/>
  <c r="L110" i="29"/>
  <c r="L98" i="28" s="1"/>
  <c r="I98" i="28"/>
  <c r="L104" i="29"/>
  <c r="L92" i="28" s="1"/>
  <c r="I92" i="28"/>
  <c r="L96" i="28"/>
  <c r="K78" i="29"/>
  <c r="K72" i="28" s="1"/>
  <c r="H112" i="27"/>
  <c r="G73" i="27"/>
  <c r="R46" i="27"/>
  <c r="G85" i="27"/>
  <c r="R98" i="29"/>
  <c r="R86" i="28" s="1"/>
  <c r="R10" i="28"/>
  <c r="R16" i="29"/>
  <c r="H121" i="29"/>
  <c r="L33" i="29"/>
  <c r="L33" i="28" s="1"/>
  <c r="R52" i="27"/>
  <c r="R91" i="27" s="1"/>
  <c r="L62" i="28"/>
  <c r="L57" i="29"/>
  <c r="L51" i="28" s="1"/>
  <c r="I78" i="29"/>
  <c r="I101" i="29"/>
  <c r="H95" i="29"/>
  <c r="H83" i="28" s="1"/>
  <c r="H34" i="29"/>
  <c r="L7" i="29"/>
  <c r="G8" i="28"/>
  <c r="G96" i="29"/>
  <c r="G84" i="28" s="1"/>
  <c r="G33" i="28"/>
  <c r="G121" i="29"/>
  <c r="G109" i="28" s="1"/>
  <c r="F112" i="27"/>
  <c r="E112" i="27"/>
  <c r="G28" i="29"/>
  <c r="R62" i="29"/>
  <c r="R56" i="28" s="1"/>
  <c r="G56" i="28"/>
  <c r="R15" i="29"/>
  <c r="G103" i="29"/>
  <c r="G91" i="28" s="1"/>
  <c r="G15" i="28"/>
  <c r="G12" i="28"/>
  <c r="R12" i="29"/>
  <c r="G100" i="29"/>
  <c r="G88" i="28" s="1"/>
  <c r="D122" i="29"/>
  <c r="D110" i="28" s="1"/>
  <c r="D34" i="28"/>
  <c r="J115" i="29"/>
  <c r="J103" i="28" s="1"/>
  <c r="L27" i="29"/>
  <c r="D113" i="29"/>
  <c r="D101" i="28" s="1"/>
  <c r="G25" i="29"/>
  <c r="G117" i="29"/>
  <c r="G105" i="28" s="1"/>
  <c r="I102" i="29"/>
  <c r="L14" i="29"/>
  <c r="G110" i="29"/>
  <c r="G98" i="28" s="1"/>
  <c r="G22" i="28"/>
  <c r="R22" i="29"/>
  <c r="K8" i="29"/>
  <c r="L8" i="29" s="1"/>
  <c r="L8" i="28" s="1"/>
  <c r="K86" i="27"/>
  <c r="K112" i="27" s="1"/>
  <c r="K34" i="27"/>
  <c r="I112" i="27"/>
  <c r="D34" i="37"/>
  <c r="E34" i="37" s="1"/>
  <c r="E32" i="37"/>
  <c r="C95" i="29"/>
  <c r="C83" i="28" s="1"/>
  <c r="C78" i="29"/>
  <c r="C72" i="28" s="1"/>
  <c r="G51" i="29"/>
  <c r="L105" i="29"/>
  <c r="L93" i="28" s="1"/>
  <c r="R13" i="28"/>
  <c r="R30" i="29"/>
  <c r="G30" i="28"/>
  <c r="G118" i="29"/>
  <c r="G106" i="28" s="1"/>
  <c r="L85" i="27"/>
  <c r="L34" i="27"/>
  <c r="R7" i="27"/>
  <c r="R63" i="27"/>
  <c r="R102" i="27" s="1"/>
  <c r="G102" i="27"/>
  <c r="J34" i="28"/>
  <c r="J122" i="29"/>
  <c r="J110" i="28" s="1"/>
  <c r="F97" i="29"/>
  <c r="F85" i="28" s="1"/>
  <c r="F34" i="29"/>
  <c r="G9" i="29"/>
  <c r="G53" i="29"/>
  <c r="E97" i="29"/>
  <c r="E85" i="28" s="1"/>
  <c r="R8" i="27"/>
  <c r="R86" i="27" s="1"/>
  <c r="R24" i="29"/>
  <c r="G24" i="28"/>
  <c r="G112" i="29"/>
  <c r="G31" i="28"/>
  <c r="G119" i="29"/>
  <c r="G107" i="28" s="1"/>
  <c r="R31" i="29"/>
  <c r="C99" i="29"/>
  <c r="C87" i="28" s="1"/>
  <c r="G11" i="29"/>
  <c r="C34" i="29"/>
  <c r="I96" i="29"/>
  <c r="I84" i="28" s="1"/>
  <c r="I34" i="29"/>
  <c r="L46" i="28"/>
  <c r="R52" i="29"/>
  <c r="R46" i="28" s="1"/>
  <c r="L55" i="28"/>
  <c r="R61" i="29"/>
  <c r="H97" i="29"/>
  <c r="L9" i="29"/>
  <c r="L9" i="28" s="1"/>
  <c r="I72" i="28"/>
  <c r="G62" i="28"/>
  <c r="R68" i="29"/>
  <c r="L73" i="27"/>
  <c r="R9" i="27"/>
  <c r="R87" i="27" s="1"/>
  <c r="G87" i="27"/>
  <c r="G23" i="28"/>
  <c r="G111" i="29"/>
  <c r="G99" i="28" s="1"/>
  <c r="R23" i="29"/>
  <c r="L111" i="29"/>
  <c r="L99" i="28" s="1"/>
  <c r="R108" i="27"/>
  <c r="R107" i="29"/>
  <c r="R95" i="28" s="1"/>
  <c r="R19" i="28"/>
  <c r="L106" i="29"/>
  <c r="L94" i="28" s="1"/>
  <c r="G101" i="29"/>
  <c r="G89" i="28" s="1"/>
  <c r="G51" i="28"/>
  <c r="R117" i="29"/>
  <c r="R105" i="28" s="1"/>
  <c r="R29" i="28"/>
  <c r="E112" i="29"/>
  <c r="E100" i="28" s="1"/>
  <c r="G120" i="29"/>
  <c r="G108" i="28" s="1"/>
  <c r="R32" i="29"/>
  <c r="G32" i="28"/>
  <c r="L92" i="27"/>
  <c r="R14" i="27"/>
  <c r="R92" i="27" s="1"/>
  <c r="R20" i="28"/>
  <c r="E34" i="28"/>
  <c r="E122" i="29"/>
  <c r="G26" i="28"/>
  <c r="G114" i="29"/>
  <c r="G102" i="28" s="1"/>
  <c r="R26" i="29"/>
  <c r="L114" i="29"/>
  <c r="L102" i="28" s="1"/>
  <c r="R18" i="28"/>
  <c r="G69" i="29"/>
  <c r="R69" i="29" s="1"/>
  <c r="F113" i="29"/>
  <c r="F101" i="28" s="1"/>
  <c r="R21" i="28"/>
  <c r="R109" i="29"/>
  <c r="R97" i="28" s="1"/>
  <c r="G103" i="27"/>
  <c r="R25" i="27"/>
  <c r="R103" i="27" s="1"/>
  <c r="G89" i="27"/>
  <c r="R11" i="27"/>
  <c r="R89" i="27" s="1"/>
  <c r="R96" i="28"/>
  <c r="G34" i="27"/>
  <c r="H78" i="29"/>
  <c r="H72" i="28" s="1"/>
  <c r="L78" i="29" l="1"/>
  <c r="R106" i="29"/>
  <c r="R94" i="28" s="1"/>
  <c r="R57" i="29"/>
  <c r="R51" i="28" s="1"/>
  <c r="L72" i="28"/>
  <c r="H100" i="28"/>
  <c r="E110" i="28"/>
  <c r="G100" i="28"/>
  <c r="G34" i="29"/>
  <c r="G34" i="28" s="1"/>
  <c r="L101" i="29"/>
  <c r="L89" i="28" s="1"/>
  <c r="I89" i="28"/>
  <c r="L121" i="29"/>
  <c r="L109" i="28" s="1"/>
  <c r="H109" i="28"/>
  <c r="L97" i="29"/>
  <c r="L85" i="28" s="1"/>
  <c r="H85" i="28"/>
  <c r="L102" i="29"/>
  <c r="L90" i="28" s="1"/>
  <c r="I90" i="28"/>
  <c r="L112" i="27"/>
  <c r="R33" i="29"/>
  <c r="R121" i="29" s="1"/>
  <c r="R109" i="28" s="1"/>
  <c r="R114" i="29"/>
  <c r="R102" i="28" s="1"/>
  <c r="R26" i="28"/>
  <c r="R62" i="28"/>
  <c r="F122" i="29"/>
  <c r="F110" i="28" s="1"/>
  <c r="F34" i="28"/>
  <c r="G113" i="29"/>
  <c r="G101" i="28" s="1"/>
  <c r="G25" i="28"/>
  <c r="R25" i="29"/>
  <c r="L115" i="29"/>
  <c r="L103" i="28" s="1"/>
  <c r="R8" i="29"/>
  <c r="R104" i="29"/>
  <c r="R92" i="28" s="1"/>
  <c r="R16" i="28"/>
  <c r="G112" i="27"/>
  <c r="R120" i="29"/>
  <c r="R108" i="28" s="1"/>
  <c r="R32" i="28"/>
  <c r="I34" i="28"/>
  <c r="I122" i="29"/>
  <c r="I110" i="28" s="1"/>
  <c r="C34" i="28"/>
  <c r="C122" i="29"/>
  <c r="C110" i="28" s="1"/>
  <c r="R119" i="29"/>
  <c r="R107" i="28" s="1"/>
  <c r="R31" i="28"/>
  <c r="R34" i="27"/>
  <c r="D16" i="37" s="1"/>
  <c r="E16" i="37" s="1"/>
  <c r="R85" i="27"/>
  <c r="R112" i="27" s="1"/>
  <c r="D36" i="37" s="1"/>
  <c r="E36" i="37" s="1"/>
  <c r="R51" i="29"/>
  <c r="G45" i="28"/>
  <c r="G78" i="29"/>
  <c r="G72" i="28" s="1"/>
  <c r="G95" i="29"/>
  <c r="G83" i="28" s="1"/>
  <c r="K96" i="29"/>
  <c r="K84" i="28" s="1"/>
  <c r="K34" i="29"/>
  <c r="L14" i="28"/>
  <c r="R14" i="29"/>
  <c r="L95" i="29"/>
  <c r="L83" i="28" s="1"/>
  <c r="L7" i="28"/>
  <c r="L34" i="29"/>
  <c r="R7" i="29"/>
  <c r="R73" i="27"/>
  <c r="D26" i="37" s="1"/>
  <c r="E26" i="37" s="1"/>
  <c r="R111" i="29"/>
  <c r="R99" i="28" s="1"/>
  <c r="R23" i="28"/>
  <c r="R55" i="28"/>
  <c r="R105" i="29"/>
  <c r="R93" i="28" s="1"/>
  <c r="G99" i="29"/>
  <c r="G87" i="28" s="1"/>
  <c r="R11" i="29"/>
  <c r="G11" i="28"/>
  <c r="R24" i="28"/>
  <c r="R112" i="29"/>
  <c r="R100" i="28" s="1"/>
  <c r="G47" i="28"/>
  <c r="R53" i="29"/>
  <c r="R47" i="28" s="1"/>
  <c r="R118" i="29"/>
  <c r="R106" i="28" s="1"/>
  <c r="R30" i="28"/>
  <c r="R110" i="29"/>
  <c r="R98" i="28" s="1"/>
  <c r="R22" i="28"/>
  <c r="R28" i="29"/>
  <c r="G28" i="28"/>
  <c r="G116" i="29"/>
  <c r="G104" i="28" s="1"/>
  <c r="H34" i="28"/>
  <c r="H122" i="29"/>
  <c r="H110" i="28" s="1"/>
  <c r="G97" i="29"/>
  <c r="G85" i="28" s="1"/>
  <c r="R9" i="29"/>
  <c r="G9" i="28"/>
  <c r="L27" i="28"/>
  <c r="R27" i="29"/>
  <c r="R12" i="28"/>
  <c r="R100" i="29"/>
  <c r="R88" i="28" s="1"/>
  <c r="R15" i="28"/>
  <c r="R103" i="29"/>
  <c r="R91" i="28" s="1"/>
  <c r="R101" i="29" l="1"/>
  <c r="R89" i="28" s="1"/>
  <c r="L96" i="29"/>
  <c r="L84" i="28" s="1"/>
  <c r="R33" i="28"/>
  <c r="R7" i="28"/>
  <c r="R34" i="29"/>
  <c r="R97" i="29"/>
  <c r="R85" i="28" s="1"/>
  <c r="R9" i="28"/>
  <c r="R115" i="29"/>
  <c r="R103" i="28" s="1"/>
  <c r="R27" i="28"/>
  <c r="L34" i="28"/>
  <c r="L122" i="29"/>
  <c r="L110" i="28" s="1"/>
  <c r="R14" i="28"/>
  <c r="R102" i="29"/>
  <c r="R90" i="28" s="1"/>
  <c r="K34" i="28"/>
  <c r="K122" i="29"/>
  <c r="K110" i="28" s="1"/>
  <c r="R28" i="28"/>
  <c r="R116" i="29"/>
  <c r="R104" i="28" s="1"/>
  <c r="R95" i="29"/>
  <c r="R83" i="28" s="1"/>
  <c r="R45" i="28"/>
  <c r="R78" i="29"/>
  <c r="R8" i="28"/>
  <c r="R96" i="29"/>
  <c r="R84" i="28" s="1"/>
  <c r="G122" i="29"/>
  <c r="G110" i="28" s="1"/>
  <c r="R11" i="28"/>
  <c r="R99" i="29"/>
  <c r="R87" i="28" s="1"/>
  <c r="R113" i="29"/>
  <c r="R101" i="28" s="1"/>
  <c r="R25" i="28"/>
  <c r="R122" i="29" l="1"/>
  <c r="R34" i="28"/>
  <c r="D18" i="37"/>
  <c r="D28" i="37"/>
  <c r="R72" i="28"/>
  <c r="D27" i="37" l="1"/>
  <c r="E27" i="37" s="1"/>
  <c r="E28" i="37"/>
  <c r="D38" i="37"/>
  <c r="R110" i="28"/>
  <c r="E18" i="37"/>
  <c r="D17" i="37"/>
  <c r="E17" i="37" s="1"/>
  <c r="E38" i="37" l="1"/>
  <c r="D37" i="37"/>
  <c r="E37" i="37" s="1"/>
</calcChain>
</file>

<file path=xl/sharedStrings.xml><?xml version="1.0" encoding="utf-8"?>
<sst xmlns="http://schemas.openxmlformats.org/spreadsheetml/2006/main" count="3234" uniqueCount="248">
  <si>
    <t>Luas Tanam Padi sawah Tahun 2017</t>
  </si>
  <si>
    <t>Di Jawa Barat</t>
  </si>
  <si>
    <t>No</t>
  </si>
  <si>
    <t>KABUPATEN/KOTA</t>
  </si>
  <si>
    <t>Jumlah</t>
  </si>
  <si>
    <t>TAHUN</t>
  </si>
  <si>
    <t>Okt</t>
  </si>
  <si>
    <t>Nop</t>
  </si>
  <si>
    <t>Des</t>
  </si>
  <si>
    <t>Ok-Des</t>
  </si>
  <si>
    <t>Jan</t>
  </si>
  <si>
    <t>Feb</t>
  </si>
  <si>
    <t>Maret</t>
  </si>
  <si>
    <t>Jan-Mar</t>
  </si>
  <si>
    <t>Okt-Mar</t>
  </si>
  <si>
    <t>April</t>
  </si>
  <si>
    <t>Mei</t>
  </si>
  <si>
    <t>Juni</t>
  </si>
  <si>
    <t>Juli</t>
  </si>
  <si>
    <t>Agustus</t>
  </si>
  <si>
    <t>Sept</t>
  </si>
  <si>
    <t>Apr-Sep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</si>
  <si>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</si>
  <si>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</si>
  <si>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</si>
  <si>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</si>
  <si>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</si>
  <si>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</si>
  <si>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</si>
  <si>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</si>
  <si>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</si>
  <si>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</si>
  <si>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</si>
  <si>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</si>
  <si>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</si>
  <si>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</si>
  <si>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</si>
  <si>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</si>
  <si>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</si>
  <si>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</si>
  <si>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</si>
  <si>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</si>
  <si>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</si>
  <si>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</si>
  <si>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</si>
  <si>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</si>
  <si>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</si>
  <si>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</si>
  <si>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</si>
  <si>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JUMLAH</t>
  </si>
  <si>
    <t xml:space="preserve"> </t>
  </si>
  <si>
    <t>Luas Tanam Padi Ladang Tahun 2017</t>
  </si>
  <si>
    <t>Luas Tanam Padi Sawah + Padi Ladang Tahun 2017</t>
  </si>
  <si>
    <t>Luas panen Padi sawah Tahun 2017</t>
  </si>
  <si>
    <t>di Jawa Barat</t>
  </si>
  <si>
    <t xml:space="preserve">   </t>
  </si>
  <si>
    <t>Januari</t>
  </si>
  <si>
    <t>Februari</t>
  </si>
  <si>
    <t>Jan-April</t>
  </si>
  <si>
    <t>Mei-Agst</t>
  </si>
  <si>
    <t>Sep-Des</t>
  </si>
  <si>
    <t>Luas panen Padi Ladang Tahun 2017</t>
  </si>
  <si>
    <t>AGS</t>
  </si>
  <si>
    <t>Luas panen Padi Sawah + Padi Ladang Tahun 2017</t>
  </si>
  <si>
    <t>PRODUKSI</t>
  </si>
  <si>
    <t>+/-</t>
  </si>
  <si>
    <t>KOMODITI : KACANG TANAH</t>
  </si>
  <si>
    <t>SATUAN : HEKTAR</t>
  </si>
  <si>
    <t>Lampiran :</t>
  </si>
  <si>
    <t>KABUPATEN/</t>
  </si>
  <si>
    <t>KOTA</t>
  </si>
  <si>
    <t>OKT</t>
  </si>
  <si>
    <t>NOP</t>
  </si>
  <si>
    <t>DES</t>
  </si>
  <si>
    <t>JAN</t>
  </si>
  <si>
    <t>FEB</t>
  </si>
  <si>
    <t>MRT</t>
  </si>
  <si>
    <t>MEI</t>
  </si>
  <si>
    <t>JUN</t>
  </si>
  <si>
    <t>JUL</t>
  </si>
  <si>
    <t>SEP</t>
  </si>
  <si>
    <t>KOTA TASIK</t>
  </si>
  <si>
    <t>KOMODITI : KACANG HIJAU</t>
  </si>
  <si>
    <t>KOMODITI : UBI KAYU</t>
  </si>
  <si>
    <t>KOMODITI : UBI JALAR</t>
  </si>
  <si>
    <t>KOMODITI : JAGUNG</t>
  </si>
  <si>
    <t>LAHAN SAWAH + LAHAN KERING</t>
  </si>
  <si>
    <t>PERIODE JANUARI - APRIL</t>
  </si>
  <si>
    <t>PERIODE MEI - AGUSTUS</t>
  </si>
  <si>
    <t>PERIODE SEPTEMBER - DESEMBER</t>
  </si>
  <si>
    <t>KOTAMADYA</t>
  </si>
  <si>
    <t>APR</t>
  </si>
  <si>
    <t>AGST</t>
  </si>
  <si>
    <t>JAN-APR</t>
  </si>
  <si>
    <t>MEI-JUNI</t>
  </si>
  <si>
    <t>SEP-DES</t>
  </si>
  <si>
    <t>SATUAN : KUINTAL PER HEKTAR</t>
  </si>
  <si>
    <t>SATUAN : TON</t>
  </si>
  <si>
    <t>Hasil Per Hektar Padi Sawah + Ladang Tahun 2017</t>
  </si>
  <si>
    <t>Hasil Per Hektar Padi Ladang Tahun 2017</t>
  </si>
  <si>
    <t>Hasil Per Hektar Padi sawah Tahun 2017</t>
  </si>
  <si>
    <t>KOMODITI : KEDELAI</t>
  </si>
  <si>
    <t>(dalam satuan hektar bilangan bulat)</t>
  </si>
  <si>
    <t>LAHAN SAWAH</t>
  </si>
  <si>
    <t>LAHAN KERING</t>
  </si>
  <si>
    <t>Kabupaten / Kota</t>
  </si>
  <si>
    <t>Tanam akhir</t>
  </si>
  <si>
    <t>Dipanen</t>
  </si>
  <si>
    <t>Penanaman</t>
  </si>
  <si>
    <t>Rusak/Tidak</t>
  </si>
  <si>
    <t>bulan lalu</t>
  </si>
  <si>
    <t>Berhasil</t>
  </si>
  <si>
    <t>Baru</t>
  </si>
  <si>
    <t>bulan laporan</t>
  </si>
  <si>
    <t>BANDUNGBARAT</t>
  </si>
  <si>
    <t>KOTBOGOR</t>
  </si>
  <si>
    <t>KOTSUKABUMI</t>
  </si>
  <si>
    <t>KOTBANDUNG</t>
  </si>
  <si>
    <t>KOTCIREBON</t>
  </si>
  <si>
    <t>KOTBEKASI</t>
  </si>
  <si>
    <t>KOTDEPOK</t>
  </si>
  <si>
    <t>KOTCIMAHI</t>
  </si>
  <si>
    <t>KOTTASIKMALAYA</t>
  </si>
  <si>
    <t>KOTBANJAR</t>
  </si>
  <si>
    <t>KEADAAN PERTANAMAN JAGUNG</t>
  </si>
  <si>
    <t>No.</t>
  </si>
  <si>
    <t>LAHAN SAWAH (isian luas dalam hektar bilangan bulat)</t>
  </si>
  <si>
    <t>LAHAN BUKAN SAWAH (isian luas dalam hektar bilangan bulat)</t>
  </si>
  <si>
    <t>Panen</t>
  </si>
  <si>
    <t>Tanam</t>
  </si>
  <si>
    <t>Puso</t>
  </si>
  <si>
    <t>Tanaman</t>
  </si>
  <si>
    <t>Untuk</t>
  </si>
  <si>
    <t>Akhir Bulan</t>
  </si>
  <si>
    <t>Muda</t>
  </si>
  <si>
    <t>Hijauan</t>
  </si>
  <si>
    <t>Yang Lalu</t>
  </si>
  <si>
    <t>Pakan</t>
  </si>
  <si>
    <t>Laporan</t>
  </si>
  <si>
    <t>Ternak</t>
  </si>
  <si>
    <t>KAB   BOGOR</t>
  </si>
  <si>
    <t>KAB   SUKABUMI</t>
  </si>
  <si>
    <t>KAB   CIANJUR</t>
  </si>
  <si>
    <t>KAB   BANDUNG</t>
  </si>
  <si>
    <t>KAB   GARUT</t>
  </si>
  <si>
    <t>KAB   TASIKMALAYA</t>
  </si>
  <si>
    <t>KAB   CIAMIS</t>
  </si>
  <si>
    <t>KAB   KUNINGAN</t>
  </si>
  <si>
    <t>KAB   CIREBON</t>
  </si>
  <si>
    <t>KAB   MAJALENGKA</t>
  </si>
  <si>
    <t>KAB   SUMEDANG</t>
  </si>
  <si>
    <t>KAB   INDRAMAYU</t>
  </si>
  <si>
    <t>KAB   SUBANG</t>
  </si>
  <si>
    <t>KAB   PURWAKARTA</t>
  </si>
  <si>
    <t>KAB   KARAWANG</t>
  </si>
  <si>
    <t>KAB   BEKASI</t>
  </si>
  <si>
    <t>KAB   BANDUNG BARAT</t>
  </si>
  <si>
    <t>KAB  PANGANDARAN</t>
  </si>
  <si>
    <t>KOTA.BOGOR</t>
  </si>
  <si>
    <t>KOTA.SUKABUMI</t>
  </si>
  <si>
    <t>KOTA.BANDUNG</t>
  </si>
  <si>
    <t>KOTA.CIREBON</t>
  </si>
  <si>
    <t>KOTA.BEKASI</t>
  </si>
  <si>
    <t>KOTA.DEPOK</t>
  </si>
  <si>
    <t>KOTA.CIMAHI</t>
  </si>
  <si>
    <t>KOTA.TASIK</t>
  </si>
  <si>
    <t>KOTA.BANJAR</t>
  </si>
  <si>
    <t>KEADAAN PERTANAMAN KEDELAI</t>
  </si>
  <si>
    <t>KEADAAN PERTANAMAN KACANG TANAH</t>
  </si>
  <si>
    <t>KEADAAN PERTANAMAN KACANG HIJAU</t>
  </si>
  <si>
    <t>KEADAAN PERTANAMAN UBI KAYU</t>
  </si>
  <si>
    <t>KEADAAN PERTANAMAN UBI JALAR</t>
  </si>
  <si>
    <t>Produksi Padi sawah Tahun 2017</t>
  </si>
  <si>
    <t>Produksi Padi Ladang Tahun 2017</t>
  </si>
  <si>
    <t>Produksi Padi Sawah + Padi Ladang Tahun 2017</t>
  </si>
  <si>
    <t>PENCAPAIAN REALISASI AREAL TANAM, PANEN, PRODUKTIVITAS DAN PRODUKSI</t>
  </si>
  <si>
    <t>DI JAWA BARAT</t>
  </si>
  <si>
    <t>SASARAN</t>
  </si>
  <si>
    <t>REALISASI</t>
  </si>
  <si>
    <t>KOMODITI</t>
  </si>
  <si>
    <t>%</t>
  </si>
  <si>
    <t>PADI</t>
  </si>
  <si>
    <t>SAWAH</t>
  </si>
  <si>
    <t>Tanam (Ha)</t>
  </si>
  <si>
    <t>Jumlah Tanam</t>
  </si>
  <si>
    <t>Luas Panen (Ha)</t>
  </si>
  <si>
    <t>Produktivitas (Ku/Ha)</t>
  </si>
  <si>
    <t>Produksi (Ton)</t>
  </si>
  <si>
    <t>LADANG</t>
  </si>
  <si>
    <t>III</t>
  </si>
  <si>
    <t>JUMLAH PADI</t>
  </si>
  <si>
    <t>II</t>
  </si>
  <si>
    <t>PALAWIJA</t>
  </si>
  <si>
    <t>JAGUNG</t>
  </si>
  <si>
    <t>KEDELAI</t>
  </si>
  <si>
    <t>KACANG TANAH</t>
  </si>
  <si>
    <t>KACANG HIJAU</t>
  </si>
  <si>
    <t>UBI KAYU</t>
  </si>
  <si>
    <t>UBI JALAR</t>
  </si>
  <si>
    <t>KAB/KOTA</t>
  </si>
  <si>
    <t>PEB</t>
  </si>
  <si>
    <t>JUNI</t>
  </si>
  <si>
    <t>JULI</t>
  </si>
  <si>
    <t>NOV</t>
  </si>
  <si>
    <t>KAB   PANGANDARAN</t>
  </si>
  <si>
    <t>JABAR</t>
  </si>
  <si>
    <t>B U L A N</t>
  </si>
  <si>
    <t>LAHAN SAWAH + LADANG</t>
  </si>
  <si>
    <t>MT</t>
  </si>
  <si>
    <t>APRL</t>
  </si>
  <si>
    <t>OKT-DES</t>
  </si>
  <si>
    <t>PANGANADARAN</t>
  </si>
  <si>
    <t>Rata-rata</t>
  </si>
  <si>
    <t>Satuan : Hektar</t>
  </si>
  <si>
    <t>Satuan : Ku/Ha</t>
  </si>
  <si>
    <t>Satuan : Ton</t>
  </si>
  <si>
    <t>TANAM PADI BERDASARKAN VARIETAS (HIBRIDA, INBRIDA)</t>
  </si>
  <si>
    <t>Luas Tanam Padi sawah Tahun 2020</t>
  </si>
  <si>
    <t>MT 2019/2020</t>
  </si>
  <si>
    <t>MT 2020</t>
  </si>
  <si>
    <t>Luas Tanam Padi Sawah + Padi Ladang Tahun 2020</t>
  </si>
  <si>
    <t>Luas Tanam Padi Ladang Tahun 2020</t>
  </si>
  <si>
    <t xml:space="preserve"> PADI DAN  PALAWIJA TAHUN 2020</t>
  </si>
  <si>
    <t>LUAS TANAM PALAWIJA TAHUN 2020 DI JAWA BARAT</t>
  </si>
  <si>
    <t>MUSIM TANAM 2019/2020</t>
  </si>
  <si>
    <t>MUSIM TANAM 2020</t>
  </si>
  <si>
    <t>2019/2020</t>
  </si>
  <si>
    <t>TAHUN 2020</t>
  </si>
  <si>
    <t>Pemasukan laporan RKSP Padi Tahun 2020</t>
  </si>
  <si>
    <t>Luas panen Padi sawah Tahun 2020</t>
  </si>
  <si>
    <t>Luas panen Padi Ladang Tahun 2020</t>
  </si>
  <si>
    <t>Luas panen Padi Sawah + Padi Ladang Tahun 2020</t>
  </si>
  <si>
    <t>Hasil Per Hektar Padi sawah Tahun 2020</t>
  </si>
  <si>
    <t>Hasil Per Hektar Padi Ladang Tahun 2020</t>
  </si>
  <si>
    <t>Hasil Per Hektar Padi Sawah + Ladang Tahun 2020</t>
  </si>
  <si>
    <t>Produksi Padi sawah Tahun 2020</t>
  </si>
  <si>
    <t>Produksi Padi Ladang Tahun 2020</t>
  </si>
  <si>
    <t>Produksi Padi Sawah + Padi Ladang Tahun 2020</t>
  </si>
  <si>
    <t>Pemasukan laporan RKSP Palawija Tahun 2020</t>
  </si>
  <si>
    <t>LUAS PANEN PALAWIJA TAHUN 2020 DI JAWA BARAT</t>
  </si>
  <si>
    <t>HASIL PER HEKTAR PALAWIJA TAHUN 2020 DI JAWA BARAT</t>
  </si>
  <si>
    <t>PRODUKSI PALAWIJA TAHUN 2020 DI JAWA BARAT</t>
  </si>
  <si>
    <t>MT 2019/2020 (Okt-Mrt)</t>
  </si>
  <si>
    <t>MT 2020 (Aprl-Sept)</t>
  </si>
  <si>
    <t>Bulan  : SEPTEMBER  2020</t>
  </si>
  <si>
    <t>Bulan : SEPTEMBER 2020</t>
  </si>
  <si>
    <t xml:space="preserve"> (s/d SEPTEMBER 2020)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</si>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</sst>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-&quot;_);_(@_)"/>
    <numFmt numFmtId="166" formatCode="#,##0;[Red]#,##0"/>
    <numFmt numFmtId="167" formatCode="#,##0.000"/>
    <numFmt numFmtId="168" formatCode="_(* #,##0.0_);_(* \(#,##0.0\);_(* &quot;-&quot;??_);_(@_)"/>
    <numFmt numFmtId="169" formatCode="_(* #,##0.0_);_(* \(#,##0.0\);_(* &quot;-&quot;?_);_(@_)"/>
    <numFmt numFmtId="170" formatCode="0.00_)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"/>
      <name val="Arial"/>
      <family val="2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Arial Narrow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6"/>
      <name val="Helv"/>
    </font>
    <font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0" fontId="16" fillId="0" borderId="0"/>
    <xf numFmtId="41" fontId="2" fillId="0" borderId="0" applyFont="0" applyFill="0" applyBorder="0" applyAlignment="0" applyProtection="0"/>
    <xf numFmtId="17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</cellStyleXfs>
  <cellXfs count="330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1" xfId="0" applyFill="1" applyBorder="1"/>
    <xf numFmtId="0" fontId="0" fillId="0" borderId="6" xfId="0" applyFill="1" applyBorder="1"/>
    <xf numFmtId="164" fontId="0" fillId="0" borderId="10" xfId="1" applyNumberFormat="1" applyFont="1" applyFill="1" applyBorder="1"/>
    <xf numFmtId="164" fontId="3" fillId="0" borderId="10" xfId="1" applyNumberFormat="1" applyFont="1" applyFill="1" applyBorder="1"/>
    <xf numFmtId="164" fontId="3" fillId="0" borderId="0" xfId="1" applyNumberFormat="1" applyFont="1" applyFill="1" applyBorder="1"/>
    <xf numFmtId="0" fontId="0" fillId="0" borderId="10" xfId="0" applyFill="1" applyBorder="1"/>
    <xf numFmtId="0" fontId="0" fillId="0" borderId="9" xfId="0" applyFill="1" applyBorder="1"/>
    <xf numFmtId="0" fontId="0" fillId="0" borderId="8" xfId="0" applyFill="1" applyBorder="1"/>
    <xf numFmtId="164" fontId="0" fillId="0" borderId="11" xfId="1" applyNumberFormat="1" applyFont="1" applyFill="1" applyBorder="1"/>
    <xf numFmtId="164" fontId="0" fillId="0" borderId="0" xfId="1" applyNumberFormat="1" applyFont="1" applyFill="1" applyBorder="1"/>
    <xf numFmtId="164" fontId="2" fillId="0" borderId="0" xfId="0" applyNumberFormat="1" applyFont="1" applyFill="1"/>
    <xf numFmtId="0" fontId="0" fillId="0" borderId="0" xfId="0" applyFill="1" applyBorder="1"/>
    <xf numFmtId="164" fontId="0" fillId="0" borderId="0" xfId="0" applyNumberFormat="1" applyFill="1"/>
    <xf numFmtId="41" fontId="3" fillId="0" borderId="0" xfId="2" applyFont="1" applyFill="1"/>
    <xf numFmtId="41" fontId="3" fillId="0" borderId="0" xfId="0" applyNumberFormat="1" applyFont="1" applyFill="1"/>
    <xf numFmtId="0" fontId="3" fillId="0" borderId="8" xfId="0" applyFont="1" applyFill="1" applyBorder="1"/>
    <xf numFmtId="164" fontId="3" fillId="0" borderId="11" xfId="1" applyNumberFormat="1" applyFont="1" applyFill="1" applyBorder="1"/>
    <xf numFmtId="1" fontId="0" fillId="0" borderId="0" xfId="0" applyNumberFormat="1" applyFill="1"/>
    <xf numFmtId="41" fontId="0" fillId="0" borderId="0" xfId="0" applyNumberFormat="1" applyFill="1"/>
    <xf numFmtId="0" fontId="0" fillId="0" borderId="6" xfId="0" applyFill="1" applyBorder="1" applyAlignment="1">
      <alignment horizontal="center"/>
    </xf>
    <xf numFmtId="0" fontId="3" fillId="0" borderId="9" xfId="0" applyFont="1" applyFill="1" applyBorder="1"/>
    <xf numFmtId="43" fontId="0" fillId="0" borderId="0" xfId="0" applyNumberFormat="1" applyFill="1"/>
    <xf numFmtId="0" fontId="2" fillId="0" borderId="10" xfId="0" applyFont="1" applyFill="1" applyBorder="1"/>
    <xf numFmtId="0" fontId="0" fillId="0" borderId="0" xfId="0" applyFont="1" applyFill="1" applyBorder="1"/>
    <xf numFmtId="165" fontId="0" fillId="0" borderId="0" xfId="2" applyNumberFormat="1" applyFont="1" applyFill="1"/>
    <xf numFmtId="165" fontId="0" fillId="0" borderId="6" xfId="2" applyNumberFormat="1" applyFont="1" applyFill="1" applyBorder="1" applyAlignment="1">
      <alignment horizontal="center"/>
    </xf>
    <xf numFmtId="165" fontId="0" fillId="0" borderId="9" xfId="2" applyNumberFormat="1" applyFont="1" applyFill="1" applyBorder="1"/>
    <xf numFmtId="43" fontId="0" fillId="0" borderId="11" xfId="0" applyNumberFormat="1" applyFill="1" applyBorder="1"/>
    <xf numFmtId="165" fontId="0" fillId="0" borderId="11" xfId="2" applyNumberFormat="1" applyFont="1" applyFill="1" applyBorder="1"/>
    <xf numFmtId="0" fontId="2" fillId="0" borderId="7" xfId="0" applyFont="1" applyFill="1" applyBorder="1"/>
    <xf numFmtId="43" fontId="0" fillId="0" borderId="11" xfId="1" applyNumberFormat="1" applyFont="1" applyFill="1" applyBorder="1"/>
    <xf numFmtId="164" fontId="0" fillId="0" borderId="0" xfId="1" applyNumberFormat="1" applyFont="1" applyFill="1"/>
    <xf numFmtId="0" fontId="0" fillId="0" borderId="11" xfId="0" applyFill="1" applyBorder="1"/>
    <xf numFmtId="0" fontId="3" fillId="0" borderId="11" xfId="0" applyFont="1" applyFill="1" applyBorder="1" applyAlignment="1">
      <alignment horizontal="center"/>
    </xf>
    <xf numFmtId="164" fontId="3" fillId="0" borderId="0" xfId="1" applyNumberFormat="1" applyFont="1" applyFill="1"/>
    <xf numFmtId="0" fontId="0" fillId="0" borderId="12" xfId="0" applyFill="1" applyBorder="1" applyAlignment="1">
      <alignment horizontal="center"/>
    </xf>
    <xf numFmtId="3" fontId="0" fillId="0" borderId="11" xfId="0" applyNumberFormat="1" applyFill="1" applyBorder="1"/>
    <xf numFmtId="164" fontId="0" fillId="0" borderId="11" xfId="0" applyNumberFormat="1" applyFill="1" applyBorder="1"/>
    <xf numFmtId="0" fontId="2" fillId="0" borderId="11" xfId="0" applyFont="1" applyFill="1" applyBorder="1"/>
    <xf numFmtId="164" fontId="0" fillId="0" borderId="8" xfId="1" applyNumberFormat="1" applyFont="1" applyFill="1" applyBorder="1"/>
    <xf numFmtId="164" fontId="3" fillId="0" borderId="8" xfId="1" applyNumberFormat="1" applyFont="1" applyFill="1" applyBorder="1"/>
    <xf numFmtId="164" fontId="3" fillId="0" borderId="0" xfId="0" applyNumberFormat="1" applyFont="1" applyFill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3" fontId="5" fillId="0" borderId="0" xfId="0" applyNumberFormat="1" applyFont="1" applyFill="1" applyBorder="1"/>
    <xf numFmtId="0" fontId="4" fillId="0" borderId="0" xfId="0" applyFont="1" applyBorder="1" applyAlignment="1"/>
    <xf numFmtId="3" fontId="4" fillId="0" borderId="0" xfId="0" applyNumberFormat="1" applyFont="1" applyBorder="1" applyAlignment="1"/>
    <xf numFmtId="164" fontId="2" fillId="0" borderId="11" xfId="1" applyNumberFormat="1" applyFont="1" applyFill="1" applyBorder="1"/>
    <xf numFmtId="0" fontId="0" fillId="0" borderId="0" xfId="0" applyFont="1"/>
    <xf numFmtId="0" fontId="5" fillId="0" borderId="0" xfId="0" applyFont="1" applyBorder="1" applyAlignment="1"/>
    <xf numFmtId="0" fontId="0" fillId="0" borderId="0" xfId="0" applyAlignment="1">
      <alignment horizontal="center"/>
    </xf>
    <xf numFmtId="0" fontId="0" fillId="0" borderId="11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3" fillId="0" borderId="9" xfId="0" applyFont="1" applyBorder="1"/>
    <xf numFmtId="43" fontId="0" fillId="0" borderId="11" xfId="1" applyNumberFormat="1" applyFont="1" applyBorder="1"/>
    <xf numFmtId="0" fontId="2" fillId="0" borderId="8" xfId="0" applyFont="1" applyBorder="1"/>
    <xf numFmtId="164" fontId="0" fillId="0" borderId="11" xfId="1" applyNumberFormat="1" applyFont="1" applyBorder="1"/>
    <xf numFmtId="166" fontId="4" fillId="0" borderId="11" xfId="0" applyNumberFormat="1" applyFont="1" applyFill="1" applyBorder="1"/>
    <xf numFmtId="166" fontId="12" fillId="0" borderId="11" xfId="0" applyNumberFormat="1" applyFont="1" applyFill="1" applyBorder="1"/>
    <xf numFmtId="167" fontId="4" fillId="0" borderId="0" xfId="0" applyNumberFormat="1" applyFont="1" applyBorder="1"/>
    <xf numFmtId="3" fontId="5" fillId="0" borderId="0" xfId="0" applyNumberFormat="1" applyFont="1" applyBorder="1"/>
    <xf numFmtId="0" fontId="3" fillId="0" borderId="0" xfId="0" applyFont="1" applyFill="1" applyBorder="1" applyAlignment="1">
      <alignment horizontal="center"/>
    </xf>
    <xf numFmtId="164" fontId="2" fillId="0" borderId="10" xfId="1" applyNumberFormat="1" applyFont="1" applyFill="1" applyBorder="1"/>
    <xf numFmtId="164" fontId="3" fillId="0" borderId="7" xfId="1" applyNumberFormat="1" applyFont="1" applyFill="1" applyBorder="1"/>
    <xf numFmtId="0" fontId="3" fillId="0" borderId="7" xfId="0" applyFont="1" applyFill="1" applyBorder="1"/>
    <xf numFmtId="41" fontId="0" fillId="0" borderId="10" xfId="1" applyNumberFormat="1" applyFont="1" applyFill="1" applyBorder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30" xfId="0" applyFill="1" applyBorder="1"/>
    <xf numFmtId="0" fontId="0" fillId="0" borderId="11" xfId="0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41" fontId="0" fillId="0" borderId="11" xfId="1" applyNumberFormat="1" applyFont="1" applyFill="1" applyBorder="1"/>
    <xf numFmtId="0" fontId="13" fillId="0" borderId="0" xfId="0" applyFont="1" applyFill="1"/>
    <xf numFmtId="0" fontId="13" fillId="0" borderId="8" xfId="0" applyFont="1" applyFill="1" applyBorder="1"/>
    <xf numFmtId="0" fontId="13" fillId="0" borderId="0" xfId="0" applyFont="1"/>
    <xf numFmtId="164" fontId="13" fillId="0" borderId="8" xfId="1" applyNumberFormat="1" applyFont="1" applyFill="1" applyBorder="1"/>
    <xf numFmtId="164" fontId="13" fillId="0" borderId="11" xfId="1" applyNumberFormat="1" applyFont="1" applyFill="1" applyBorder="1"/>
    <xf numFmtId="168" fontId="0" fillId="0" borderId="0" xfId="0" applyNumberFormat="1" applyFill="1"/>
    <xf numFmtId="169" fontId="0" fillId="0" borderId="0" xfId="0" applyNumberFormat="1" applyFill="1"/>
    <xf numFmtId="3" fontId="14" fillId="0" borderId="0" xfId="0" applyNumberFormat="1" applyFont="1" applyFill="1" applyBorder="1" applyAlignment="1">
      <alignment vertical="center"/>
    </xf>
    <xf numFmtId="3" fontId="0" fillId="0" borderId="0" xfId="0" applyNumberFormat="1" applyFill="1"/>
    <xf numFmtId="37" fontId="13" fillId="0" borderId="11" xfId="1" applyNumberFormat="1" applyFont="1" applyFill="1" applyBorder="1"/>
    <xf numFmtId="3" fontId="3" fillId="0" borderId="17" xfId="0" applyNumberFormat="1" applyFont="1" applyFill="1" applyBorder="1"/>
    <xf numFmtId="3" fontId="0" fillId="0" borderId="17" xfId="0" applyNumberFormat="1" applyFill="1" applyBorder="1"/>
    <xf numFmtId="3" fontId="10" fillId="0" borderId="7" xfId="0" applyNumberFormat="1" applyFont="1" applyFill="1" applyBorder="1" applyAlignment="1">
      <alignment horizontal="right"/>
    </xf>
    <xf numFmtId="3" fontId="10" fillId="0" borderId="10" xfId="0" applyNumberFormat="1" applyFont="1" applyFill="1" applyBorder="1"/>
    <xf numFmtId="3" fontId="9" fillId="0" borderId="10" xfId="0" applyNumberFormat="1" applyFont="1" applyFill="1" applyBorder="1"/>
    <xf numFmtId="3" fontId="9" fillId="0" borderId="7" xfId="0" applyNumberFormat="1" applyFont="1" applyFill="1" applyBorder="1"/>
    <xf numFmtId="3" fontId="0" fillId="0" borderId="7" xfId="0" applyNumberFormat="1" applyFill="1" applyBorder="1"/>
    <xf numFmtId="3" fontId="10" fillId="0" borderId="7" xfId="0" applyNumberFormat="1" applyFont="1" applyFill="1" applyBorder="1"/>
    <xf numFmtId="3" fontId="2" fillId="0" borderId="7" xfId="0" applyNumberFormat="1" applyFont="1" applyFill="1" applyBorder="1"/>
    <xf numFmtId="4" fontId="9" fillId="0" borderId="7" xfId="0" applyNumberFormat="1" applyFont="1" applyFill="1" applyBorder="1"/>
    <xf numFmtId="3" fontId="10" fillId="0" borderId="11" xfId="0" applyNumberFormat="1" applyFont="1" applyFill="1" applyBorder="1" applyAlignment="1">
      <alignment horizontal="center"/>
    </xf>
    <xf numFmtId="3" fontId="11" fillId="0" borderId="5" xfId="0" applyNumberFormat="1" applyFont="1" applyFill="1" applyBorder="1"/>
    <xf numFmtId="4" fontId="11" fillId="0" borderId="11" xfId="0" applyNumberFormat="1" applyFont="1" applyFill="1" applyBorder="1"/>
    <xf numFmtId="4" fontId="9" fillId="0" borderId="10" xfId="0" applyNumberFormat="1" applyFont="1" applyFill="1" applyBorder="1"/>
    <xf numFmtId="3" fontId="11" fillId="0" borderId="10" xfId="0" applyNumberFormat="1" applyFont="1" applyFill="1" applyBorder="1"/>
    <xf numFmtId="3" fontId="0" fillId="0" borderId="10" xfId="0" applyNumberFormat="1" applyFill="1" applyBorder="1"/>
    <xf numFmtId="3" fontId="3" fillId="0" borderId="7" xfId="0" applyNumberFormat="1" applyFont="1" applyFill="1" applyBorder="1" applyAlignment="1">
      <alignment horizontal="right"/>
    </xf>
    <xf numFmtId="4" fontId="0" fillId="0" borderId="0" xfId="0" applyNumberFormat="1" applyFill="1"/>
    <xf numFmtId="3" fontId="10" fillId="0" borderId="7" xfId="0" applyNumberFormat="1" applyFont="1" applyFill="1" applyBorder="1" applyAlignment="1">
      <alignment horizontal="center"/>
    </xf>
    <xf numFmtId="4" fontId="11" fillId="0" borderId="7" xfId="0" applyNumberFormat="1" applyFont="1" applyFill="1" applyBorder="1"/>
    <xf numFmtId="3" fontId="0" fillId="0" borderId="8" xfId="0" applyNumberFormat="1" applyFill="1" applyBorder="1"/>
    <xf numFmtId="3" fontId="11" fillId="0" borderId="9" xfId="0" applyNumberFormat="1" applyFont="1" applyFill="1" applyBorder="1"/>
    <xf numFmtId="4" fontId="11" fillId="0" borderId="8" xfId="0" applyNumberFormat="1" applyFont="1" applyFill="1" applyBorder="1"/>
    <xf numFmtId="3" fontId="0" fillId="0" borderId="1" xfId="0" applyNumberFormat="1" applyFill="1" applyBorder="1" applyAlignment="1">
      <alignment horizontal="right"/>
    </xf>
    <xf numFmtId="3" fontId="10" fillId="0" borderId="1" xfId="0" applyNumberFormat="1" applyFont="1" applyFill="1" applyBorder="1"/>
    <xf numFmtId="3" fontId="9" fillId="0" borderId="6" xfId="0" applyNumberFormat="1" applyFont="1" applyFill="1" applyBorder="1"/>
    <xf numFmtId="3" fontId="9" fillId="0" borderId="1" xfId="0" applyNumberFormat="1" applyFont="1" applyFill="1" applyBorder="1"/>
    <xf numFmtId="3" fontId="0" fillId="0" borderId="7" xfId="0" applyNumberFormat="1" applyFill="1" applyBorder="1" applyAlignment="1">
      <alignment horizontal="right"/>
    </xf>
    <xf numFmtId="3" fontId="9" fillId="0" borderId="8" xfId="0" applyNumberFormat="1" applyFont="1" applyFill="1" applyBorder="1"/>
    <xf numFmtId="3" fontId="9" fillId="0" borderId="9" xfId="0" applyNumberFormat="1" applyFont="1" applyFill="1" applyBorder="1"/>
    <xf numFmtId="3" fontId="3" fillId="0" borderId="7" xfId="0" applyNumberFormat="1" applyFont="1" applyFill="1" applyBorder="1"/>
    <xf numFmtId="3" fontId="10" fillId="0" borderId="3" xfId="0" applyNumberFormat="1" applyFont="1" applyFill="1" applyBorder="1" applyAlignment="1">
      <alignment horizontal="center"/>
    </xf>
    <xf numFmtId="3" fontId="11" fillId="0" borderId="11" xfId="0" applyNumberFormat="1" applyFont="1" applyFill="1" applyBorder="1"/>
    <xf numFmtId="3" fontId="11" fillId="0" borderId="4" xfId="0" applyNumberFormat="1" applyFont="1" applyFill="1" applyBorder="1"/>
    <xf numFmtId="3" fontId="10" fillId="0" borderId="0" xfId="0" applyNumberFormat="1" applyFont="1" applyFill="1" applyBorder="1"/>
    <xf numFmtId="3" fontId="11" fillId="0" borderId="7" xfId="0" applyNumberFormat="1" applyFont="1" applyFill="1" applyBorder="1"/>
    <xf numFmtId="3" fontId="11" fillId="0" borderId="0" xfId="0" applyNumberFormat="1" applyFont="1" applyFill="1" applyBorder="1"/>
    <xf numFmtId="3" fontId="0" fillId="0" borderId="0" xfId="0" applyNumberFormat="1" applyFill="1" applyBorder="1"/>
    <xf numFmtId="3" fontId="9" fillId="0" borderId="0" xfId="0" applyNumberFormat="1" applyFont="1" applyFill="1" applyBorder="1"/>
    <xf numFmtId="3" fontId="9" fillId="0" borderId="30" xfId="0" applyNumberFormat="1" applyFont="1" applyFill="1" applyBorder="1"/>
    <xf numFmtId="3" fontId="0" fillId="0" borderId="30" xfId="0" applyNumberFormat="1" applyFill="1" applyBorder="1"/>
    <xf numFmtId="3" fontId="11" fillId="0" borderId="30" xfId="0" applyNumberFormat="1" applyFont="1" applyFill="1" applyBorder="1"/>
    <xf numFmtId="3" fontId="9" fillId="0" borderId="12" xfId="0" applyNumberFormat="1" applyFont="1" applyFill="1" applyBorder="1"/>
    <xf numFmtId="3" fontId="0" fillId="0" borderId="12" xfId="0" applyNumberFormat="1" applyFill="1" applyBorder="1"/>
    <xf numFmtId="4" fontId="9" fillId="0" borderId="8" xfId="0" applyNumberFormat="1" applyFont="1" applyFill="1" applyBorder="1"/>
    <xf numFmtId="0" fontId="3" fillId="0" borderId="0" xfId="0" applyFont="1" applyFill="1" applyAlignment="1">
      <alignment horizontal="center"/>
    </xf>
    <xf numFmtId="43" fontId="3" fillId="0" borderId="11" xfId="1" applyNumberFormat="1" applyFont="1" applyFill="1" applyBorder="1"/>
    <xf numFmtId="0" fontId="3" fillId="0" borderId="0" xfId="0" applyFont="1" applyFill="1" applyAlignment="1">
      <alignment horizontal="center"/>
    </xf>
    <xf numFmtId="43" fontId="6" fillId="0" borderId="11" xfId="1" applyNumberFormat="1" applyFont="1" applyFill="1" applyBorder="1"/>
    <xf numFmtId="0" fontId="0" fillId="0" borderId="19" xfId="0" applyFill="1" applyBorder="1"/>
    <xf numFmtId="0" fontId="15" fillId="0" borderId="11" xfId="0" applyFont="1" applyFill="1" applyBorder="1"/>
    <xf numFmtId="2" fontId="0" fillId="0" borderId="11" xfId="0" applyNumberFormat="1" applyBorder="1"/>
    <xf numFmtId="0" fontId="0" fillId="0" borderId="0" xfId="0"/>
    <xf numFmtId="0" fontId="0" fillId="0" borderId="0" xfId="0" applyFont="1"/>
    <xf numFmtId="0" fontId="0" fillId="0" borderId="10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166" fontId="7" fillId="0" borderId="14" xfId="0" applyNumberFormat="1" applyFont="1" applyFill="1" applyBorder="1"/>
    <xf numFmtId="0" fontId="0" fillId="0" borderId="15" xfId="0" applyFont="1" applyBorder="1"/>
    <xf numFmtId="0" fontId="0" fillId="0" borderId="14" xfId="0" applyFont="1" applyBorder="1"/>
    <xf numFmtId="0" fontId="0" fillId="0" borderId="3" xfId="0" applyFont="1" applyBorder="1"/>
    <xf numFmtId="0" fontId="0" fillId="0" borderId="26" xfId="0" applyFont="1" applyBorder="1"/>
    <xf numFmtId="166" fontId="7" fillId="0" borderId="16" xfId="0" applyNumberFormat="1" applyFont="1" applyFill="1" applyBorder="1"/>
    <xf numFmtId="166" fontId="7" fillId="0" borderId="27" xfId="0" applyNumberFormat="1" applyFont="1" applyFill="1" applyBorder="1"/>
    <xf numFmtId="0" fontId="0" fillId="0" borderId="5" xfId="0" applyFont="1" applyBorder="1"/>
    <xf numFmtId="0" fontId="0" fillId="0" borderId="28" xfId="0" applyFont="1" applyBorder="1"/>
    <xf numFmtId="166" fontId="7" fillId="0" borderId="11" xfId="0" applyNumberFormat="1" applyFont="1" applyBorder="1"/>
    <xf numFmtId="0" fontId="0" fillId="0" borderId="11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2" borderId="11" xfId="0" applyFont="1" applyFill="1" applyBorder="1"/>
    <xf numFmtId="43" fontId="13" fillId="0" borderId="11" xfId="1" applyNumberFormat="1" applyFont="1" applyFill="1" applyBorder="1"/>
    <xf numFmtId="0" fontId="13" fillId="0" borderId="11" xfId="0" applyFont="1" applyFill="1" applyBorder="1"/>
    <xf numFmtId="0" fontId="4" fillId="0" borderId="0" xfId="26" applyFont="1" applyBorder="1"/>
    <xf numFmtId="3" fontId="5" fillId="0" borderId="0" xfId="26" applyNumberFormat="1" applyFont="1" applyBorder="1"/>
    <xf numFmtId="41" fontId="4" fillId="0" borderId="0" xfId="7" applyFont="1" applyBorder="1" applyAlignment="1"/>
    <xf numFmtId="167" fontId="4" fillId="0" borderId="0" xfId="26" applyNumberFormat="1" applyFont="1" applyBorder="1"/>
    <xf numFmtId="3" fontId="5" fillId="0" borderId="0" xfId="0" applyNumberFormat="1" applyFont="1" applyBorder="1" applyAlignment="1"/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34" xfId="0" applyFont="1" applyBorder="1" applyAlignment="1"/>
    <xf numFmtId="0" fontId="5" fillId="0" borderId="34" xfId="0" applyFont="1" applyBorder="1" applyAlignment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0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4" xfId="0" applyFont="1" applyBorder="1"/>
    <xf numFmtId="3" fontId="4" fillId="0" borderId="14" xfId="0" applyNumberFormat="1" applyFont="1" applyBorder="1"/>
    <xf numFmtId="3" fontId="5" fillId="0" borderId="15" xfId="0" applyNumberFormat="1" applyFont="1" applyBorder="1"/>
    <xf numFmtId="3" fontId="5" fillId="0" borderId="14" xfId="0" applyNumberFormat="1" applyFont="1" applyBorder="1"/>
    <xf numFmtId="0" fontId="4" fillId="0" borderId="16" xfId="0" applyFont="1" applyBorder="1"/>
    <xf numFmtId="3" fontId="4" fillId="0" borderId="16" xfId="0" applyNumberFormat="1" applyFont="1" applyBorder="1"/>
    <xf numFmtId="3" fontId="5" fillId="0" borderId="38" xfId="0" applyNumberFormat="1" applyFont="1" applyBorder="1"/>
    <xf numFmtId="3" fontId="5" fillId="0" borderId="16" xfId="0" applyNumberFormat="1" applyFont="1" applyBorder="1"/>
    <xf numFmtId="0" fontId="4" fillId="0" borderId="35" xfId="0" applyFont="1" applyBorder="1"/>
    <xf numFmtId="3" fontId="4" fillId="0" borderId="35" xfId="0" applyNumberFormat="1" applyFont="1" applyBorder="1"/>
    <xf numFmtId="3" fontId="5" fillId="0" borderId="39" xfId="0" applyNumberFormat="1" applyFont="1" applyBorder="1"/>
    <xf numFmtId="3" fontId="5" fillId="0" borderId="35" xfId="0" applyNumberFormat="1" applyFont="1" applyBorder="1"/>
    <xf numFmtId="0" fontId="5" fillId="0" borderId="36" xfId="0" applyFont="1" applyBorder="1"/>
    <xf numFmtId="0" fontId="5" fillId="0" borderId="37" xfId="0" applyFont="1" applyBorder="1"/>
    <xf numFmtId="3" fontId="5" fillId="0" borderId="37" xfId="0" applyNumberFormat="1" applyFont="1" applyBorder="1"/>
    <xf numFmtId="0" fontId="4" fillId="0" borderId="0" xfId="0" applyFont="1" applyFill="1"/>
    <xf numFmtId="3" fontId="4" fillId="0" borderId="0" xfId="0" applyNumberFormat="1" applyFont="1" applyFill="1"/>
    <xf numFmtId="3" fontId="4" fillId="0" borderId="0" xfId="0" applyNumberFormat="1" applyFont="1"/>
    <xf numFmtId="3" fontId="5" fillId="0" borderId="0" xfId="0" applyNumberFormat="1" applyFont="1"/>
    <xf numFmtId="0" fontId="4" fillId="0" borderId="17" xfId="0" applyFont="1" applyBorder="1" applyAlignment="1" applyProtection="1">
      <protection locked="0"/>
    </xf>
    <xf numFmtId="0" fontId="4" fillId="0" borderId="18" xfId="0" applyFont="1" applyBorder="1" applyProtection="1">
      <protection locked="0"/>
    </xf>
    <xf numFmtId="0" fontId="4" fillId="0" borderId="18" xfId="0" applyFont="1" applyBorder="1" applyAlignment="1" applyProtection="1">
      <alignment horizontal="center"/>
      <protection locked="0"/>
    </xf>
    <xf numFmtId="0" fontId="4" fillId="0" borderId="7" xfId="0" applyFont="1" applyBorder="1" applyProtection="1"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8" xfId="0" applyFont="1" applyBorder="1" applyProtection="1">
      <protection locked="0"/>
    </xf>
    <xf numFmtId="0" fontId="5" fillId="0" borderId="11" xfId="0" applyFont="1" applyBorder="1" applyProtection="1">
      <protection locked="0"/>
    </xf>
    <xf numFmtId="3" fontId="4" fillId="0" borderId="11" xfId="0" applyNumberFormat="1" applyFont="1" applyBorder="1" applyProtection="1">
      <protection locked="0"/>
    </xf>
    <xf numFmtId="3" fontId="5" fillId="0" borderId="11" xfId="0" applyNumberFormat="1" applyFont="1" applyBorder="1" applyProtection="1">
      <protection locked="0"/>
    </xf>
    <xf numFmtId="3" fontId="4" fillId="0" borderId="19" xfId="0" applyNumberFormat="1" applyFont="1" applyBorder="1"/>
    <xf numFmtId="0" fontId="4" fillId="0" borderId="19" xfId="0" applyFont="1" applyBorder="1"/>
    <xf numFmtId="0" fontId="4" fillId="0" borderId="17" xfId="0" applyFont="1" applyBorder="1" applyAlignment="1"/>
    <xf numFmtId="0" fontId="4" fillId="0" borderId="11" xfId="0" applyFont="1" applyBorder="1"/>
    <xf numFmtId="4" fontId="4" fillId="0" borderId="11" xfId="0" applyNumberFormat="1" applyFont="1" applyBorder="1"/>
    <xf numFmtId="4" fontId="5" fillId="0" borderId="11" xfId="0" applyNumberFormat="1" applyFont="1" applyBorder="1"/>
    <xf numFmtId="0" fontId="5" fillId="0" borderId="11" xfId="0" applyFont="1" applyBorder="1"/>
    <xf numFmtId="3" fontId="4" fillId="0" borderId="17" xfId="0" applyNumberFormat="1" applyFont="1" applyBorder="1" applyAlignment="1"/>
    <xf numFmtId="3" fontId="4" fillId="0" borderId="11" xfId="0" applyNumberFormat="1" applyFont="1" applyBorder="1"/>
    <xf numFmtId="3" fontId="5" fillId="0" borderId="11" xfId="0" applyNumberFormat="1" applyFont="1" applyBorder="1"/>
    <xf numFmtId="4" fontId="4" fillId="0" borderId="0" xfId="0" applyNumberFormat="1" applyFont="1" applyBorder="1"/>
    <xf numFmtId="167" fontId="19" fillId="0" borderId="0" xfId="0" applyNumberFormat="1" applyFont="1" applyBorder="1"/>
    <xf numFmtId="0" fontId="5" fillId="0" borderId="0" xfId="0" applyFont="1" applyBorder="1"/>
    <xf numFmtId="3" fontId="4" fillId="0" borderId="0" xfId="0" applyNumberFormat="1" applyFont="1" applyBorder="1"/>
    <xf numFmtId="0" fontId="13" fillId="0" borderId="0" xfId="0" applyFont="1" applyBorder="1"/>
    <xf numFmtId="3" fontId="8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41" fontId="5" fillId="0" borderId="0" xfId="7" applyFont="1" applyBorder="1" applyAlignment="1"/>
    <xf numFmtId="0" fontId="4" fillId="0" borderId="13" xfId="0" applyFont="1" applyBorder="1" applyAlignment="1"/>
    <xf numFmtId="3" fontId="8" fillId="0" borderId="18" xfId="0" applyNumberFormat="1" applyFont="1" applyFill="1" applyBorder="1"/>
    <xf numFmtId="3" fontId="8" fillId="0" borderId="33" xfId="0" applyNumberFormat="1" applyFont="1" applyFill="1" applyBorder="1"/>
    <xf numFmtId="3" fontId="8" fillId="0" borderId="33" xfId="0" applyNumberFormat="1" applyFont="1" applyFill="1" applyBorder="1" applyAlignment="1">
      <alignment horizontal="center"/>
    </xf>
    <xf numFmtId="3" fontId="8" fillId="0" borderId="18" xfId="0" applyNumberFormat="1" applyFont="1" applyFill="1" applyBorder="1" applyAlignment="1">
      <alignment horizontal="center"/>
    </xf>
    <xf numFmtId="3" fontId="8" fillId="0" borderId="7" xfId="0" applyNumberFormat="1" applyFont="1" applyFill="1" applyBorder="1"/>
    <xf numFmtId="3" fontId="8" fillId="0" borderId="10" xfId="0" applyNumberFormat="1" applyFont="1" applyFill="1" applyBorder="1" applyAlignment="1">
      <alignment horizontal="center"/>
    </xf>
    <xf numFmtId="3" fontId="8" fillId="0" borderId="7" xfId="0" applyNumberFormat="1" applyFont="1" applyFill="1" applyBorder="1" applyAlignment="1">
      <alignment horizontal="center"/>
    </xf>
    <xf numFmtId="3" fontId="8" fillId="0" borderId="8" xfId="0" applyNumberFormat="1" applyFont="1" applyFill="1" applyBorder="1"/>
    <xf numFmtId="3" fontId="8" fillId="0" borderId="9" xfId="0" applyNumberFormat="1" applyFont="1" applyFill="1" applyBorder="1"/>
    <xf numFmtId="1" fontId="8" fillId="0" borderId="9" xfId="0" applyNumberFormat="1" applyFont="1" applyFill="1" applyBorder="1" applyAlignment="1">
      <alignment horizontal="center"/>
    </xf>
    <xf numFmtId="3" fontId="8" fillId="0" borderId="8" xfId="0" applyNumberFormat="1" applyFont="1" applyFill="1" applyBorder="1" applyAlignment="1">
      <alignment horizontal="center"/>
    </xf>
    <xf numFmtId="0" fontId="3" fillId="0" borderId="1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1" fontId="0" fillId="0" borderId="0" xfId="2" applyFont="1" applyFill="1"/>
    <xf numFmtId="43" fontId="17" fillId="0" borderId="11" xfId="1" applyNumberFormat="1" applyFont="1" applyFill="1" applyBorder="1"/>
    <xf numFmtId="0" fontId="3" fillId="0" borderId="11" xfId="0" applyFont="1" applyFill="1" applyBorder="1" applyAlignment="1">
      <alignment horizontal="right"/>
    </xf>
    <xf numFmtId="41" fontId="0" fillId="0" borderId="11" xfId="2" applyFont="1" applyBorder="1"/>
    <xf numFmtId="41" fontId="0" fillId="0" borderId="15" xfId="0" applyNumberFormat="1" applyFont="1" applyBorder="1"/>
    <xf numFmtId="0" fontId="0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9" xfId="0" applyFont="1" applyBorder="1" applyAlignment="1">
      <alignment horizontal="center"/>
    </xf>
    <xf numFmtId="3" fontId="8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11" xfId="0" applyFont="1" applyFill="1" applyBorder="1" applyAlignment="1">
      <alignment horizontal="center" vertical="center" shrinkToFit="1"/>
    </xf>
    <xf numFmtId="0" fontId="0" fillId="0" borderId="1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center" vertical="center" shrinkToFit="1"/>
    </xf>
    <xf numFmtId="0" fontId="7" fillId="0" borderId="7" xfId="0" applyFont="1" applyFill="1" applyBorder="1" applyAlignment="1">
      <alignment horizontal="center" vertical="center" shrinkToFit="1"/>
    </xf>
    <xf numFmtId="0" fontId="7" fillId="0" borderId="8" xfId="0" applyFont="1" applyFill="1" applyBorder="1" applyAlignment="1">
      <alignment horizontal="center" vertical="center" shrinkToFit="1"/>
    </xf>
    <xf numFmtId="0" fontId="0" fillId="0" borderId="4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4" fillId="0" borderId="19" xfId="0" applyFont="1" applyBorder="1" applyAlignment="1">
      <alignment horizontal="center"/>
    </xf>
    <xf numFmtId="0" fontId="4" fillId="0" borderId="8" xfId="0" applyFont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0" xfId="0" applyFont="1" applyBorder="1" applyAlignment="1" applyProtection="1">
      <alignment horizontal="center"/>
      <protection locked="0"/>
    </xf>
    <xf numFmtId="0" fontId="2" fillId="0" borderId="1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0" fontId="0" fillId="0" borderId="8" xfId="0" quotePrefix="1" applyFill="1" applyBorder="1" applyAlignment="1">
      <alignment horizontal="center" vertical="center"/>
    </xf>
  </cellXfs>
  <cellStyles count="27">
    <cellStyle name="Comma" xfId="1" builtinId="3"/>
    <cellStyle name="Comma [0]" xfId="2" builtinId="6"/>
    <cellStyle name="Comma [0] 2" xfId="5"/>
    <cellStyle name="Comma [0] 3" xfId="7"/>
    <cellStyle name="Comma 2" xfId="4"/>
    <cellStyle name="Normal" xfId="0" builtinId="0"/>
    <cellStyle name="Normal - Style1" xfId="8"/>
    <cellStyle name="Normal 10" xfId="17"/>
    <cellStyle name="Normal 11" xfId="18"/>
    <cellStyle name="Normal 12" xfId="19"/>
    <cellStyle name="Normal 13" xfId="20"/>
    <cellStyle name="Normal 14" xfId="6"/>
    <cellStyle name="Normal 15" xfId="21"/>
    <cellStyle name="Normal 16" xfId="22"/>
    <cellStyle name="Normal 17" xfId="24"/>
    <cellStyle name="Normal 18" xfId="23"/>
    <cellStyle name="Normal 19" xfId="25"/>
    <cellStyle name="Normal 2" xfId="3"/>
    <cellStyle name="Normal 2 2" xfId="9"/>
    <cellStyle name="Normal 20" xfId="26"/>
    <cellStyle name="Normal 3" xfId="10"/>
    <cellStyle name="Normal 4" xfId="11"/>
    <cellStyle name="Normal 5" xfId="12"/>
    <cellStyle name="Normal 6" xfId="13"/>
    <cellStyle name="Normal 7" xfId="14"/>
    <cellStyle name="Normal 8" xfId="15"/>
    <cellStyle name="Normal 9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NENG/Nengpy%202014/SASARAN%202020/SASARAN%20TP%20SESUAI%20RENSTRA%20(PAJALE)%20TAHUN%202020%20EDI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NENENG/rkSP20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ENENG/Nengpy%202014/SASARAN%202020/Hasil%20Pertemuan%20MANUAL%20ajuan%20kab%20EDI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kSP20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SP20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engpy%202014/Palawija%202017/REGISTER%2020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alawija%202017\REGISTER%2020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CKUP-DATA-LAPTOP\rkSP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CKUP-DATA-LAPTOP\Nengpy%202016\ATAP%20TP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NENENG/Nengpy%202014/Palawija%202017/REGISTER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m per bl"/>
      <sheetName val="Tnm"/>
      <sheetName val="Panen per bl"/>
      <sheetName val="panen prod per subround"/>
      <sheetName val="Panen Prod per SR_ REVISI"/>
      <sheetName val="breakdown per bulan LP PV PR"/>
    </sheetNames>
    <sheetDataSet>
      <sheetData sheetId="0">
        <row r="11">
          <cell r="S11">
            <v>72102</v>
          </cell>
        </row>
      </sheetData>
      <sheetData sheetId="1">
        <row r="35">
          <cell r="E35">
            <v>940002</v>
          </cell>
          <cell r="F35">
            <v>727283</v>
          </cell>
        </row>
        <row r="75">
          <cell r="E75">
            <v>104429</v>
          </cell>
          <cell r="F75">
            <v>5571</v>
          </cell>
        </row>
        <row r="152">
          <cell r="E152">
            <v>133690</v>
          </cell>
          <cell r="F152">
            <v>43310</v>
          </cell>
        </row>
        <row r="190">
          <cell r="E190">
            <v>16402</v>
          </cell>
          <cell r="F190">
            <v>27173</v>
          </cell>
        </row>
      </sheetData>
      <sheetData sheetId="2"/>
      <sheetData sheetId="3">
        <row r="35">
          <cell r="L35">
            <v>1583921</v>
          </cell>
          <cell r="N35">
            <v>9265936</v>
          </cell>
        </row>
        <row r="75">
          <cell r="L75">
            <v>107800</v>
          </cell>
          <cell r="N75">
            <v>382690</v>
          </cell>
        </row>
        <row r="155">
          <cell r="L155">
            <v>159300</v>
          </cell>
          <cell r="N155">
            <v>1131030</v>
          </cell>
        </row>
        <row r="195">
          <cell r="L195">
            <v>41500</v>
          </cell>
          <cell r="N195">
            <v>56025</v>
          </cell>
        </row>
      </sheetData>
      <sheetData sheetId="4">
        <row r="11">
          <cell r="D11">
            <v>57.674029451137883</v>
          </cell>
        </row>
      </sheetData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"/>
      <sheetName val="Sheet1"/>
      <sheetName val="TA"/>
      <sheetName val="Sheet3"/>
      <sheetName val="Chart1"/>
      <sheetName val="Chart2"/>
      <sheetName val="Chart3"/>
      <sheetName val="rksp"/>
      <sheetName val="rpsp"/>
      <sheetName val="draf panen"/>
      <sheetName val="produktivitas"/>
      <sheetName val="tanam"/>
      <sheetName val="pmintaan dt"/>
      <sheetName val="Sheet5"/>
      <sheetName val="Sheet2"/>
      <sheetName val="Sheet13"/>
      <sheetName val="Sheet12"/>
      <sheetName val="provitas BPS baru"/>
      <sheetName val="tanam BPS"/>
      <sheetName val="Panen"/>
      <sheetName val="produksi"/>
      <sheetName val="Sheet10"/>
      <sheetName val="Pds Panen"/>
      <sheetName val="Pds Pv"/>
      <sheetName val="Pds Prod"/>
      <sheetName val="ARAM II"/>
      <sheetName val="provitas BPS"/>
      <sheetName val="produksi ARAM I"/>
      <sheetName val="Produksi BPS baru"/>
      <sheetName val="PTanam"/>
      <sheetName val="PPanen"/>
      <sheetName val="PProduktivitas"/>
      <sheetName val="PProduksi"/>
      <sheetName val="puso"/>
      <sheetName val="prediksi sisa tanaman akhir"/>
      <sheetName val="Luas Panen BPS 2"/>
      <sheetName val="provitas BPS 2"/>
      <sheetName val="Produksi BPS 2"/>
      <sheetName val="Sheet9"/>
      <sheetName val="PREDIKSI TGL 17 APR"/>
      <sheetName val="Sheet11"/>
    </sheetNames>
    <sheetDataSet>
      <sheetData sheetId="0"/>
      <sheetData sheetId="1"/>
      <sheetData sheetId="2"/>
      <sheetData sheetId="3"/>
      <sheetData sheetId="7"/>
      <sheetData sheetId="8"/>
      <sheetData sheetId="9"/>
      <sheetData sheetId="10">
        <row r="8">
          <cell r="M8">
            <v>53.95</v>
          </cell>
        </row>
        <row r="9">
          <cell r="M9">
            <v>50.46</v>
          </cell>
        </row>
        <row r="10">
          <cell r="M10">
            <v>58.245696000000002</v>
          </cell>
        </row>
        <row r="11">
          <cell r="M11">
            <v>54.8</v>
          </cell>
        </row>
        <row r="12">
          <cell r="M12">
            <v>68.34</v>
          </cell>
        </row>
        <row r="13">
          <cell r="M13">
            <v>57.23</v>
          </cell>
        </row>
        <row r="14">
          <cell r="M14">
            <v>64.489999999999995</v>
          </cell>
        </row>
        <row r="15">
          <cell r="M15">
            <v>61.47</v>
          </cell>
        </row>
        <row r="16">
          <cell r="M16">
            <v>65.63</v>
          </cell>
        </row>
        <row r="17">
          <cell r="M17">
            <v>65.88</v>
          </cell>
        </row>
        <row r="18">
          <cell r="M18">
            <v>61.107146999999998</v>
          </cell>
        </row>
        <row r="19">
          <cell r="M19">
            <v>59.590332000000004</v>
          </cell>
        </row>
        <row r="20">
          <cell r="M20">
            <v>59.94</v>
          </cell>
        </row>
        <row r="21">
          <cell r="M21">
            <v>50.93</v>
          </cell>
        </row>
        <row r="22">
          <cell r="M22">
            <v>59.89</v>
          </cell>
        </row>
        <row r="23">
          <cell r="M23">
            <v>45.94</v>
          </cell>
        </row>
        <row r="24">
          <cell r="M24">
            <v>50.55</v>
          </cell>
        </row>
        <row r="25">
          <cell r="M25">
            <v>61.13</v>
          </cell>
        </row>
        <row r="26">
          <cell r="M26">
            <v>43.71</v>
          </cell>
        </row>
        <row r="27">
          <cell r="M27">
            <v>61.67</v>
          </cell>
        </row>
        <row r="28">
          <cell r="M28">
            <v>73.680000000000007</v>
          </cell>
        </row>
        <row r="29">
          <cell r="M29">
            <v>56</v>
          </cell>
        </row>
        <row r="30">
          <cell r="M30">
            <v>55.02</v>
          </cell>
        </row>
        <row r="31">
          <cell r="M31">
            <v>54.17</v>
          </cell>
        </row>
        <row r="32">
          <cell r="M32">
            <v>53.21</v>
          </cell>
        </row>
        <row r="33">
          <cell r="M33">
            <v>54.2</v>
          </cell>
        </row>
        <row r="34">
          <cell r="M34">
            <v>59.95</v>
          </cell>
        </row>
        <row r="35">
          <cell r="M35">
            <v>59.323525328532511</v>
          </cell>
        </row>
        <row r="47">
          <cell r="M47">
            <v>0</v>
          </cell>
        </row>
        <row r="48">
          <cell r="M48">
            <v>0</v>
          </cell>
        </row>
        <row r="49">
          <cell r="M49">
            <v>37.5</v>
          </cell>
        </row>
        <row r="50">
          <cell r="M50">
            <v>59.03</v>
          </cell>
        </row>
        <row r="51">
          <cell r="M51">
            <v>0</v>
          </cell>
        </row>
        <row r="52">
          <cell r="M52">
            <v>44.21</v>
          </cell>
        </row>
        <row r="53">
          <cell r="M53">
            <v>0</v>
          </cell>
        </row>
        <row r="54">
          <cell r="M54">
            <v>0</v>
          </cell>
        </row>
        <row r="55">
          <cell r="M55">
            <v>0</v>
          </cell>
        </row>
        <row r="56">
          <cell r="M56">
            <v>0</v>
          </cell>
        </row>
        <row r="57">
          <cell r="M57">
            <v>0</v>
          </cell>
        </row>
        <row r="58">
          <cell r="M58">
            <v>0</v>
          </cell>
        </row>
        <row r="59">
          <cell r="M59">
            <v>41.88</v>
          </cell>
        </row>
        <row r="60">
          <cell r="M60">
            <v>0</v>
          </cell>
        </row>
        <row r="61">
          <cell r="M61">
            <v>0</v>
          </cell>
        </row>
        <row r="62">
          <cell r="M62">
            <v>0</v>
          </cell>
        </row>
        <row r="63">
          <cell r="M63">
            <v>45.71</v>
          </cell>
        </row>
        <row r="64">
          <cell r="M64">
            <v>46.08</v>
          </cell>
        </row>
        <row r="65">
          <cell r="M65">
            <v>0</v>
          </cell>
        </row>
        <row r="66">
          <cell r="M66">
            <v>0</v>
          </cell>
        </row>
        <row r="67">
          <cell r="M67">
            <v>0</v>
          </cell>
        </row>
        <row r="68">
          <cell r="M68">
            <v>0</v>
          </cell>
        </row>
        <row r="69">
          <cell r="M69">
            <v>0</v>
          </cell>
        </row>
        <row r="70">
          <cell r="M70">
            <v>0</v>
          </cell>
        </row>
        <row r="71">
          <cell r="M71">
            <v>0</v>
          </cell>
        </row>
        <row r="72">
          <cell r="M72">
            <v>0</v>
          </cell>
        </row>
        <row r="73">
          <cell r="M73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m per bl"/>
      <sheetName val="Tnm"/>
      <sheetName val="Panen per bl"/>
      <sheetName val="per subround"/>
      <sheetName val="Sheet1"/>
    </sheetNames>
    <sheetDataSet>
      <sheetData sheetId="0">
        <row r="10">
          <cell r="S10">
            <v>871</v>
          </cell>
        </row>
      </sheetData>
      <sheetData sheetId="1">
        <row r="35">
          <cell r="E35">
            <v>30778</v>
          </cell>
          <cell r="F35">
            <v>10835</v>
          </cell>
        </row>
        <row r="73">
          <cell r="E73">
            <v>7197</v>
          </cell>
          <cell r="F73">
            <v>5857</v>
          </cell>
        </row>
        <row r="111">
          <cell r="E111">
            <v>58957</v>
          </cell>
          <cell r="F111">
            <v>12987</v>
          </cell>
        </row>
        <row r="149">
          <cell r="E149">
            <v>12951</v>
          </cell>
          <cell r="F149">
            <v>9948</v>
          </cell>
        </row>
      </sheetData>
      <sheetData sheetId="2"/>
      <sheetData sheetId="3">
        <row r="11">
          <cell r="D11">
            <v>14.21</v>
          </cell>
        </row>
        <row r="35">
          <cell r="L35">
            <v>39541.949999999997</v>
          </cell>
          <cell r="N35">
            <v>63255</v>
          </cell>
        </row>
        <row r="70">
          <cell r="L70">
            <v>12404</v>
          </cell>
          <cell r="N70">
            <v>14084</v>
          </cell>
        </row>
        <row r="105">
          <cell r="L105">
            <v>68349</v>
          </cell>
          <cell r="N105">
            <v>1527604</v>
          </cell>
        </row>
        <row r="140">
          <cell r="L140">
            <v>21759</v>
          </cell>
          <cell r="N140">
            <v>352453.06800000003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"/>
      <sheetName val="Sheet1"/>
      <sheetName val="TA"/>
      <sheetName val="Sheet3"/>
      <sheetName val="Chart1"/>
      <sheetName val="Chart2"/>
      <sheetName val="Chart3"/>
      <sheetName val="rksp"/>
      <sheetName val="rpsp"/>
      <sheetName val="draf panen"/>
      <sheetName val="produktivitas"/>
      <sheetName val="tanam"/>
      <sheetName val="pmintaan dt"/>
      <sheetName val="Sheet5"/>
      <sheetName val="Sheet2"/>
      <sheetName val="Sheet13"/>
      <sheetName val="Sheet12"/>
      <sheetName val="provitas BPS baru"/>
      <sheetName val="tanam BPS"/>
      <sheetName val="Panen"/>
      <sheetName val="produksi"/>
      <sheetName val="Sheet10"/>
      <sheetName val="Pds Panen"/>
      <sheetName val="Pds Pv"/>
      <sheetName val="Pds Prod"/>
      <sheetName val="ARAM II"/>
      <sheetName val="provitas BPS"/>
      <sheetName val="produksi ARAM I"/>
      <sheetName val="Produksi BPS baru"/>
      <sheetName val="PTanam"/>
      <sheetName val="PPanen"/>
      <sheetName val="PProduktivitas"/>
      <sheetName val="PProduksi"/>
      <sheetName val="puso"/>
      <sheetName val="prediksi sisa tanaman akhir"/>
      <sheetName val="Luas Panen BPS 2"/>
      <sheetName val="provitas BPS 2"/>
      <sheetName val="Produksi BPS 2"/>
      <sheetName val="Sheet9"/>
      <sheetName val="PREDIKSI TGL 17 APR"/>
      <sheetName val="Sheet11"/>
    </sheetNames>
    <sheetDataSet>
      <sheetData sheetId="0" refreshError="1">
        <row r="6">
          <cell r="C6">
            <v>100</v>
          </cell>
          <cell r="D6">
            <v>100</v>
          </cell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K6">
            <v>100</v>
          </cell>
        </row>
        <row r="7">
          <cell r="C7">
            <v>100</v>
          </cell>
          <cell r="D7">
            <v>100</v>
          </cell>
          <cell r="E7">
            <v>100</v>
          </cell>
          <cell r="F7">
            <v>100</v>
          </cell>
          <cell r="G7">
            <v>100</v>
          </cell>
          <cell r="H7">
            <v>100</v>
          </cell>
          <cell r="K7">
            <v>100</v>
          </cell>
        </row>
        <row r="8">
          <cell r="C8">
            <v>100</v>
          </cell>
          <cell r="D8">
            <v>100</v>
          </cell>
          <cell r="E8">
            <v>100</v>
          </cell>
          <cell r="F8">
            <v>100</v>
          </cell>
          <cell r="G8">
            <v>100</v>
          </cell>
          <cell r="H8">
            <v>100</v>
          </cell>
          <cell r="K8">
            <v>100</v>
          </cell>
        </row>
        <row r="9">
          <cell r="C9">
            <v>100</v>
          </cell>
          <cell r="D9">
            <v>100</v>
          </cell>
          <cell r="E9">
            <v>100</v>
          </cell>
          <cell r="F9">
            <v>100</v>
          </cell>
          <cell r="G9">
            <v>100</v>
          </cell>
          <cell r="H9">
            <v>100</v>
          </cell>
          <cell r="K9">
            <v>100</v>
          </cell>
        </row>
        <row r="10">
          <cell r="C10">
            <v>100</v>
          </cell>
          <cell r="D10">
            <v>100</v>
          </cell>
          <cell r="E10">
            <v>100</v>
          </cell>
          <cell r="F10">
            <v>100</v>
          </cell>
          <cell r="G10">
            <v>100</v>
          </cell>
          <cell r="H10">
            <v>100</v>
          </cell>
          <cell r="K10">
            <v>100</v>
          </cell>
        </row>
        <row r="11">
          <cell r="C11">
            <v>100</v>
          </cell>
          <cell r="D11">
            <v>100</v>
          </cell>
          <cell r="E11">
            <v>100</v>
          </cell>
          <cell r="F11">
            <v>100</v>
          </cell>
          <cell r="G11">
            <v>100</v>
          </cell>
          <cell r="H11">
            <v>100</v>
          </cell>
          <cell r="K11">
            <v>100</v>
          </cell>
        </row>
        <row r="12">
          <cell r="C12">
            <v>100</v>
          </cell>
          <cell r="D12">
            <v>100</v>
          </cell>
          <cell r="E12">
            <v>100</v>
          </cell>
          <cell r="F12">
            <v>100</v>
          </cell>
          <cell r="G12">
            <v>100</v>
          </cell>
          <cell r="H12">
            <v>100</v>
          </cell>
          <cell r="K12">
            <v>100</v>
          </cell>
        </row>
        <row r="13">
          <cell r="C13">
            <v>100</v>
          </cell>
          <cell r="D13">
            <v>100</v>
          </cell>
          <cell r="E13">
            <v>100</v>
          </cell>
          <cell r="F13">
            <v>100</v>
          </cell>
          <cell r="G13">
            <v>100</v>
          </cell>
          <cell r="H13">
            <v>100</v>
          </cell>
          <cell r="K13">
            <v>100</v>
          </cell>
        </row>
        <row r="14">
          <cell r="C14">
            <v>100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K14">
            <v>100</v>
          </cell>
        </row>
        <row r="15">
          <cell r="C15">
            <v>100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K15">
            <v>100</v>
          </cell>
        </row>
        <row r="16"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K16">
            <v>100</v>
          </cell>
        </row>
        <row r="17">
          <cell r="C17">
            <v>100</v>
          </cell>
          <cell r="D17">
            <v>100</v>
          </cell>
          <cell r="E17">
            <v>100</v>
          </cell>
          <cell r="F17">
            <v>100</v>
          </cell>
          <cell r="G17">
            <v>100</v>
          </cell>
          <cell r="H17">
            <v>100</v>
          </cell>
          <cell r="K17">
            <v>100</v>
          </cell>
        </row>
        <row r="18">
          <cell r="C18">
            <v>100</v>
          </cell>
          <cell r="D18">
            <v>100</v>
          </cell>
          <cell r="E18">
            <v>100</v>
          </cell>
          <cell r="F18">
            <v>100</v>
          </cell>
          <cell r="G18">
            <v>100</v>
          </cell>
          <cell r="H18">
            <v>100</v>
          </cell>
          <cell r="K18">
            <v>100</v>
          </cell>
        </row>
        <row r="19">
          <cell r="C19">
            <v>100</v>
          </cell>
          <cell r="D19">
            <v>100</v>
          </cell>
          <cell r="E19">
            <v>100</v>
          </cell>
          <cell r="F19">
            <v>100</v>
          </cell>
          <cell r="G19">
            <v>100</v>
          </cell>
          <cell r="H19">
            <v>100</v>
          </cell>
          <cell r="K19">
            <v>100</v>
          </cell>
        </row>
        <row r="20">
          <cell r="C20">
            <v>100</v>
          </cell>
          <cell r="D20">
            <v>100</v>
          </cell>
          <cell r="E20">
            <v>100</v>
          </cell>
          <cell r="F20">
            <v>100</v>
          </cell>
          <cell r="G20">
            <v>100</v>
          </cell>
          <cell r="H20">
            <v>100</v>
          </cell>
          <cell r="K20">
            <v>100</v>
          </cell>
        </row>
        <row r="21">
          <cell r="C21">
            <v>100</v>
          </cell>
          <cell r="D21">
            <v>100</v>
          </cell>
          <cell r="E21">
            <v>100</v>
          </cell>
          <cell r="F21">
            <v>100</v>
          </cell>
          <cell r="G21">
            <v>100</v>
          </cell>
          <cell r="H21">
            <v>100</v>
          </cell>
          <cell r="K21">
            <v>100</v>
          </cell>
        </row>
        <row r="22">
          <cell r="C22">
            <v>100</v>
          </cell>
          <cell r="D22">
            <v>100</v>
          </cell>
          <cell r="E22">
            <v>100</v>
          </cell>
          <cell r="F22">
            <v>100</v>
          </cell>
          <cell r="G22">
            <v>100</v>
          </cell>
          <cell r="H22">
            <v>100</v>
          </cell>
          <cell r="K22">
            <v>100</v>
          </cell>
        </row>
        <row r="23">
          <cell r="C23">
            <v>100</v>
          </cell>
          <cell r="D23">
            <v>100</v>
          </cell>
          <cell r="E23">
            <v>100</v>
          </cell>
          <cell r="F23">
            <v>100</v>
          </cell>
          <cell r="G23">
            <v>100</v>
          </cell>
          <cell r="H23">
            <v>100</v>
          </cell>
          <cell r="K23">
            <v>100</v>
          </cell>
        </row>
        <row r="24">
          <cell r="C24">
            <v>100</v>
          </cell>
          <cell r="D24">
            <v>100</v>
          </cell>
          <cell r="E24">
            <v>100</v>
          </cell>
          <cell r="F24">
            <v>100</v>
          </cell>
          <cell r="G24">
            <v>100</v>
          </cell>
          <cell r="H24">
            <v>100</v>
          </cell>
          <cell r="K24">
            <v>100</v>
          </cell>
        </row>
        <row r="25">
          <cell r="C25">
            <v>100</v>
          </cell>
          <cell r="D25">
            <v>100</v>
          </cell>
          <cell r="E25">
            <v>100</v>
          </cell>
          <cell r="F25">
            <v>100</v>
          </cell>
          <cell r="G25">
            <v>100</v>
          </cell>
          <cell r="H25">
            <v>100</v>
          </cell>
          <cell r="K25">
            <v>100</v>
          </cell>
        </row>
        <row r="26">
          <cell r="C26">
            <v>100</v>
          </cell>
          <cell r="D26">
            <v>100</v>
          </cell>
          <cell r="E26">
            <v>100</v>
          </cell>
          <cell r="F26">
            <v>100</v>
          </cell>
          <cell r="G26">
            <v>100</v>
          </cell>
          <cell r="H26">
            <v>100</v>
          </cell>
          <cell r="K26">
            <v>100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  <cell r="H27">
            <v>100</v>
          </cell>
          <cell r="K27">
            <v>100</v>
          </cell>
        </row>
        <row r="28">
          <cell r="C28">
            <v>100</v>
          </cell>
          <cell r="D28">
            <v>100</v>
          </cell>
          <cell r="E28">
            <v>100</v>
          </cell>
          <cell r="F28">
            <v>100</v>
          </cell>
          <cell r="G28">
            <v>100</v>
          </cell>
          <cell r="H28">
            <v>100</v>
          </cell>
          <cell r="K28">
            <v>100</v>
          </cell>
        </row>
        <row r="29">
          <cell r="C29">
            <v>100</v>
          </cell>
          <cell r="D29">
            <v>100</v>
          </cell>
          <cell r="E29">
            <v>100</v>
          </cell>
          <cell r="F29">
            <v>100</v>
          </cell>
          <cell r="G29">
            <v>100</v>
          </cell>
          <cell r="H29">
            <v>100</v>
          </cell>
          <cell r="K29">
            <v>100</v>
          </cell>
        </row>
        <row r="30">
          <cell r="C30">
            <v>100</v>
          </cell>
          <cell r="D30">
            <v>100</v>
          </cell>
          <cell r="E30">
            <v>100</v>
          </cell>
          <cell r="F30">
            <v>100</v>
          </cell>
          <cell r="G30">
            <v>100</v>
          </cell>
          <cell r="H30">
            <v>100</v>
          </cell>
          <cell r="K30">
            <v>100</v>
          </cell>
        </row>
        <row r="31">
          <cell r="C31">
            <v>100</v>
          </cell>
          <cell r="D31">
            <v>100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K31">
            <v>100</v>
          </cell>
        </row>
        <row r="32">
          <cell r="C32">
            <v>100</v>
          </cell>
          <cell r="D32">
            <v>100</v>
          </cell>
          <cell r="E32">
            <v>100</v>
          </cell>
          <cell r="F32">
            <v>100</v>
          </cell>
          <cell r="G32">
            <v>100</v>
          </cell>
          <cell r="H32">
            <v>100</v>
          </cell>
          <cell r="K32">
            <v>100</v>
          </cell>
        </row>
        <row r="33">
          <cell r="C33">
            <v>100</v>
          </cell>
          <cell r="D33">
            <v>100</v>
          </cell>
          <cell r="E33">
            <v>100</v>
          </cell>
          <cell r="F33">
            <v>100</v>
          </cell>
          <cell r="G33">
            <v>100</v>
          </cell>
          <cell r="H33">
            <v>100</v>
          </cell>
          <cell r="K3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2">
          <cell r="A282">
            <v>100</v>
          </cell>
        </row>
        <row r="283">
          <cell r="A283">
            <v>100</v>
          </cell>
        </row>
        <row r="284">
          <cell r="A284">
            <v>100</v>
          </cell>
        </row>
        <row r="285">
          <cell r="A285">
            <v>100</v>
          </cell>
        </row>
        <row r="286">
          <cell r="A286">
            <v>100</v>
          </cell>
        </row>
        <row r="287">
          <cell r="A287">
            <v>100</v>
          </cell>
        </row>
        <row r="288">
          <cell r="A288">
            <v>100</v>
          </cell>
        </row>
        <row r="289">
          <cell r="A289">
            <v>100</v>
          </cell>
        </row>
        <row r="290">
          <cell r="A290">
            <v>100</v>
          </cell>
        </row>
        <row r="291">
          <cell r="A291">
            <v>100</v>
          </cell>
        </row>
        <row r="292">
          <cell r="A292">
            <v>100</v>
          </cell>
        </row>
        <row r="293">
          <cell r="A293">
            <v>100</v>
          </cell>
        </row>
        <row r="294">
          <cell r="A294">
            <v>100</v>
          </cell>
        </row>
        <row r="295">
          <cell r="A295">
            <v>100</v>
          </cell>
        </row>
        <row r="296">
          <cell r="A296">
            <v>100</v>
          </cell>
        </row>
        <row r="297">
          <cell r="A297">
            <v>100</v>
          </cell>
        </row>
        <row r="298">
          <cell r="A298">
            <v>100</v>
          </cell>
        </row>
        <row r="299">
          <cell r="A299">
            <v>100</v>
          </cell>
        </row>
        <row r="300">
          <cell r="A300">
            <v>100</v>
          </cell>
        </row>
        <row r="301">
          <cell r="A301">
            <v>100</v>
          </cell>
        </row>
        <row r="302">
          <cell r="A302">
            <v>100</v>
          </cell>
        </row>
        <row r="303">
          <cell r="A303">
            <v>100</v>
          </cell>
        </row>
        <row r="304">
          <cell r="A304">
            <v>100</v>
          </cell>
        </row>
        <row r="305">
          <cell r="A305">
            <v>100</v>
          </cell>
        </row>
        <row r="306">
          <cell r="A306">
            <v>100</v>
          </cell>
        </row>
        <row r="307">
          <cell r="A307">
            <v>100</v>
          </cell>
        </row>
        <row r="308">
          <cell r="A308">
            <v>100</v>
          </cell>
        </row>
      </sheetData>
      <sheetData sheetId="8" refreshError="1"/>
      <sheetData sheetId="9" refreshError="1"/>
      <sheetData sheetId="10" refreshError="1">
        <row r="8">
          <cell r="C8">
            <v>62.36</v>
          </cell>
          <cell r="D8">
            <v>62.36</v>
          </cell>
          <cell r="E8">
            <v>62.36</v>
          </cell>
          <cell r="F8">
            <v>62.36</v>
          </cell>
          <cell r="H8">
            <v>55.1</v>
          </cell>
          <cell r="I8">
            <v>55.1</v>
          </cell>
          <cell r="J8">
            <v>55.1</v>
          </cell>
          <cell r="K8">
            <v>55.1</v>
          </cell>
          <cell r="M8">
            <v>53.95</v>
          </cell>
        </row>
        <row r="9">
          <cell r="C9">
            <v>56.97</v>
          </cell>
          <cell r="D9">
            <v>56.97</v>
          </cell>
          <cell r="E9">
            <v>56.97</v>
          </cell>
          <cell r="F9">
            <v>56.97</v>
          </cell>
          <cell r="H9">
            <v>49.99</v>
          </cell>
          <cell r="I9">
            <v>49.99</v>
          </cell>
          <cell r="J9">
            <v>49.99</v>
          </cell>
          <cell r="K9">
            <v>49.99</v>
          </cell>
          <cell r="M9">
            <v>50.46</v>
          </cell>
        </row>
        <row r="10">
          <cell r="C10">
            <v>58.253894999999993</v>
          </cell>
          <cell r="D10">
            <v>58.294889999999995</v>
          </cell>
          <cell r="E10">
            <v>58.171905000000002</v>
          </cell>
          <cell r="F10">
            <v>58.229297999999993</v>
          </cell>
          <cell r="H10">
            <v>58.098113999999995</v>
          </cell>
          <cell r="I10">
            <v>58.262093999999998</v>
          </cell>
          <cell r="J10">
            <v>58.221099000000002</v>
          </cell>
          <cell r="K10">
            <v>58.270292999999995</v>
          </cell>
          <cell r="M10">
            <v>58.245696000000002</v>
          </cell>
        </row>
        <row r="11">
          <cell r="C11">
            <v>59.45</v>
          </cell>
          <cell r="D11">
            <v>59.45</v>
          </cell>
          <cell r="E11">
            <v>59.45</v>
          </cell>
          <cell r="F11">
            <v>59.45</v>
          </cell>
          <cell r="H11">
            <v>57.85</v>
          </cell>
          <cell r="I11">
            <v>57.85</v>
          </cell>
          <cell r="J11">
            <v>57.85</v>
          </cell>
          <cell r="K11">
            <v>57.85</v>
          </cell>
          <cell r="M11">
            <v>54.8</v>
          </cell>
        </row>
        <row r="12">
          <cell r="C12">
            <v>67.69</v>
          </cell>
          <cell r="D12">
            <v>67.819999999999993</v>
          </cell>
          <cell r="E12">
            <v>67.91</v>
          </cell>
          <cell r="F12">
            <v>67.930000000000007</v>
          </cell>
          <cell r="H12">
            <v>67.989999999999995</v>
          </cell>
          <cell r="I12">
            <v>68.05</v>
          </cell>
          <cell r="J12">
            <v>68.14</v>
          </cell>
          <cell r="K12">
            <v>68.23</v>
          </cell>
          <cell r="M12">
            <v>68.34</v>
          </cell>
        </row>
        <row r="13">
          <cell r="C13">
            <v>56.61</v>
          </cell>
          <cell r="D13">
            <v>56.61</v>
          </cell>
          <cell r="E13">
            <v>56.61</v>
          </cell>
          <cell r="F13">
            <v>56.61</v>
          </cell>
          <cell r="H13">
            <v>58.8</v>
          </cell>
          <cell r="I13">
            <v>58.8</v>
          </cell>
          <cell r="J13">
            <v>58.8</v>
          </cell>
          <cell r="K13">
            <v>58.8</v>
          </cell>
          <cell r="M13">
            <v>57.23</v>
          </cell>
        </row>
        <row r="14">
          <cell r="C14">
            <v>62.9</v>
          </cell>
          <cell r="D14">
            <v>64.56</v>
          </cell>
          <cell r="E14">
            <v>63.84</v>
          </cell>
          <cell r="F14">
            <v>67.599999999999994</v>
          </cell>
          <cell r="H14">
            <v>67.02</v>
          </cell>
          <cell r="I14">
            <v>64.900000000000006</v>
          </cell>
          <cell r="J14">
            <v>63.32</v>
          </cell>
          <cell r="K14">
            <v>63.46</v>
          </cell>
          <cell r="M14">
            <v>64.489999999999995</v>
          </cell>
        </row>
        <row r="15">
          <cell r="C15">
            <v>62.33</v>
          </cell>
          <cell r="D15">
            <v>62.13</v>
          </cell>
          <cell r="E15">
            <v>62.24</v>
          </cell>
          <cell r="F15">
            <v>61.63</v>
          </cell>
          <cell r="H15">
            <v>61.71</v>
          </cell>
          <cell r="I15">
            <v>62.47</v>
          </cell>
          <cell r="J15">
            <v>61.9</v>
          </cell>
          <cell r="K15">
            <v>61.82</v>
          </cell>
          <cell r="M15">
            <v>61.47</v>
          </cell>
        </row>
        <row r="16">
          <cell r="C16">
            <v>60.43</v>
          </cell>
          <cell r="D16">
            <v>64.97</v>
          </cell>
          <cell r="E16">
            <v>62.58</v>
          </cell>
          <cell r="F16">
            <v>63.79</v>
          </cell>
          <cell r="H16">
            <v>63.83</v>
          </cell>
          <cell r="I16">
            <v>64.69</v>
          </cell>
          <cell r="J16">
            <v>63.94</v>
          </cell>
          <cell r="K16">
            <v>63.47</v>
          </cell>
          <cell r="M16">
            <v>65.63</v>
          </cell>
        </row>
        <row r="17">
          <cell r="C17">
            <v>65.22</v>
          </cell>
          <cell r="D17">
            <v>65.95</v>
          </cell>
          <cell r="E17">
            <v>66.22</v>
          </cell>
          <cell r="F17">
            <v>67.5</v>
          </cell>
          <cell r="H17">
            <v>65.45</v>
          </cell>
          <cell r="I17">
            <v>66.08</v>
          </cell>
          <cell r="J17">
            <v>66.510000000000005</v>
          </cell>
          <cell r="K17">
            <v>65.95</v>
          </cell>
          <cell r="M17">
            <v>65.88</v>
          </cell>
        </row>
        <row r="18">
          <cell r="C18">
            <v>60.918569999999995</v>
          </cell>
          <cell r="D18">
            <v>61.271127</v>
          </cell>
          <cell r="E18">
            <v>59.828102999999999</v>
          </cell>
          <cell r="F18">
            <v>60.566012999999998</v>
          </cell>
          <cell r="H18">
            <v>60.541415999999998</v>
          </cell>
          <cell r="I18">
            <v>60.451227000000003</v>
          </cell>
          <cell r="J18">
            <v>61.295724</v>
          </cell>
          <cell r="K18">
            <v>61.328519999999997</v>
          </cell>
          <cell r="M18">
            <v>61.107146999999998</v>
          </cell>
        </row>
        <row r="19">
          <cell r="C19">
            <v>64.001394000000005</v>
          </cell>
          <cell r="D19">
            <v>57.204422999999991</v>
          </cell>
          <cell r="E19">
            <v>63.345474000000003</v>
          </cell>
          <cell r="F19">
            <v>63.575046</v>
          </cell>
          <cell r="H19">
            <v>61.951644000000002</v>
          </cell>
          <cell r="I19">
            <v>56.548502999999997</v>
          </cell>
          <cell r="J19">
            <v>57.704561999999996</v>
          </cell>
          <cell r="K19">
            <v>57.860342999999993</v>
          </cell>
          <cell r="M19">
            <v>59.590332000000004</v>
          </cell>
        </row>
        <row r="20">
          <cell r="C20">
            <v>69.42</v>
          </cell>
          <cell r="D20">
            <v>69.56</v>
          </cell>
          <cell r="E20">
            <v>64.98</v>
          </cell>
          <cell r="F20">
            <v>70.739999999999995</v>
          </cell>
          <cell r="H20">
            <v>73.760000000000005</v>
          </cell>
          <cell r="I20">
            <v>71.53</v>
          </cell>
          <cell r="J20">
            <v>67.239999999999995</v>
          </cell>
          <cell r="K20">
            <v>68.599999999999994</v>
          </cell>
          <cell r="M20">
            <v>59.94</v>
          </cell>
        </row>
        <row r="21">
          <cell r="C21">
            <v>54.54</v>
          </cell>
          <cell r="D21">
            <v>54.54</v>
          </cell>
          <cell r="E21">
            <v>54.54</v>
          </cell>
          <cell r="F21">
            <v>54.54</v>
          </cell>
          <cell r="H21">
            <v>56.42</v>
          </cell>
          <cell r="I21">
            <v>56.42</v>
          </cell>
          <cell r="J21">
            <v>56.42</v>
          </cell>
          <cell r="K21">
            <v>56.42</v>
          </cell>
          <cell r="M21">
            <v>50.93</v>
          </cell>
        </row>
        <row r="22">
          <cell r="C22">
            <v>51.9</v>
          </cell>
          <cell r="D22">
            <v>51.9</v>
          </cell>
          <cell r="E22">
            <v>51.9</v>
          </cell>
          <cell r="F22">
            <v>51.9</v>
          </cell>
          <cell r="H22">
            <v>56.85</v>
          </cell>
          <cell r="I22">
            <v>56.85</v>
          </cell>
          <cell r="J22">
            <v>56.85</v>
          </cell>
          <cell r="K22">
            <v>56.85</v>
          </cell>
          <cell r="M22">
            <v>59.89</v>
          </cell>
        </row>
        <row r="23">
          <cell r="C23">
            <v>54.56</v>
          </cell>
          <cell r="D23">
            <v>54.56</v>
          </cell>
          <cell r="E23">
            <v>54.56</v>
          </cell>
          <cell r="F23">
            <v>54.56</v>
          </cell>
          <cell r="H23">
            <v>47.94</v>
          </cell>
          <cell r="I23">
            <v>47.94</v>
          </cell>
          <cell r="J23">
            <v>47.94</v>
          </cell>
          <cell r="K23">
            <v>47.94</v>
          </cell>
          <cell r="M23">
            <v>45.94</v>
          </cell>
        </row>
        <row r="24">
          <cell r="C24">
            <v>57.1</v>
          </cell>
          <cell r="D24">
            <v>57.1</v>
          </cell>
          <cell r="E24">
            <v>57.1</v>
          </cell>
          <cell r="F24">
            <v>57.1</v>
          </cell>
          <cell r="H24">
            <v>54.81</v>
          </cell>
          <cell r="I24">
            <v>54.81</v>
          </cell>
          <cell r="J24">
            <v>54.81</v>
          </cell>
          <cell r="K24">
            <v>54.81</v>
          </cell>
          <cell r="M24">
            <v>50.55</v>
          </cell>
        </row>
        <row r="25">
          <cell r="C25">
            <v>60.99</v>
          </cell>
          <cell r="D25">
            <v>59.08</v>
          </cell>
          <cell r="E25">
            <v>63.83</v>
          </cell>
          <cell r="F25">
            <v>65.97</v>
          </cell>
          <cell r="H25">
            <v>64.150000000000006</v>
          </cell>
          <cell r="I25">
            <v>63.9</v>
          </cell>
          <cell r="J25">
            <v>61.56</v>
          </cell>
          <cell r="K25">
            <v>62.18</v>
          </cell>
          <cell r="M25">
            <v>61.13</v>
          </cell>
        </row>
        <row r="26">
          <cell r="C26">
            <v>49.94</v>
          </cell>
          <cell r="D26">
            <v>49.94</v>
          </cell>
          <cell r="E26">
            <v>49.94</v>
          </cell>
          <cell r="F26">
            <v>49.94</v>
          </cell>
          <cell r="H26">
            <v>53.11</v>
          </cell>
          <cell r="I26">
            <v>53.11</v>
          </cell>
          <cell r="J26">
            <v>53.11</v>
          </cell>
          <cell r="K26">
            <v>53.11</v>
          </cell>
          <cell r="M26">
            <v>43.71</v>
          </cell>
        </row>
        <row r="27">
          <cell r="C27">
            <v>58.8</v>
          </cell>
          <cell r="D27">
            <v>58.8</v>
          </cell>
          <cell r="E27">
            <v>58.8</v>
          </cell>
          <cell r="F27">
            <v>58.8</v>
          </cell>
          <cell r="H27">
            <v>54.62</v>
          </cell>
          <cell r="I27">
            <v>54.62</v>
          </cell>
          <cell r="J27">
            <v>54.62</v>
          </cell>
          <cell r="K27">
            <v>54.62</v>
          </cell>
          <cell r="M27">
            <v>61.67</v>
          </cell>
        </row>
        <row r="28">
          <cell r="C28">
            <v>70.06</v>
          </cell>
          <cell r="D28">
            <v>70.06</v>
          </cell>
          <cell r="E28">
            <v>70.06</v>
          </cell>
          <cell r="F28">
            <v>70.06</v>
          </cell>
          <cell r="H28">
            <v>40.74</v>
          </cell>
          <cell r="I28">
            <v>40.74</v>
          </cell>
          <cell r="J28">
            <v>40.74</v>
          </cell>
          <cell r="K28">
            <v>40.74</v>
          </cell>
          <cell r="M28">
            <v>73.680000000000007</v>
          </cell>
        </row>
        <row r="29">
          <cell r="C29">
            <v>52</v>
          </cell>
          <cell r="D29">
            <v>47</v>
          </cell>
          <cell r="E29">
            <v>0</v>
          </cell>
          <cell r="F29">
            <v>67.86</v>
          </cell>
          <cell r="H29">
            <v>55</v>
          </cell>
          <cell r="I29">
            <v>60</v>
          </cell>
          <cell r="J29">
            <v>0</v>
          </cell>
          <cell r="K29">
            <v>52</v>
          </cell>
          <cell r="M29">
            <v>56</v>
          </cell>
        </row>
        <row r="30">
          <cell r="C30">
            <v>0</v>
          </cell>
          <cell r="D30">
            <v>0</v>
          </cell>
          <cell r="E30">
            <v>55.47</v>
          </cell>
          <cell r="F30">
            <v>55.47</v>
          </cell>
          <cell r="H30">
            <v>48.52</v>
          </cell>
          <cell r="I30">
            <v>48.52</v>
          </cell>
          <cell r="J30">
            <v>48.52</v>
          </cell>
          <cell r="K30">
            <v>48.52</v>
          </cell>
          <cell r="M30">
            <v>55.02</v>
          </cell>
        </row>
        <row r="31">
          <cell r="C31">
            <v>45.49</v>
          </cell>
          <cell r="D31">
            <v>45.49</v>
          </cell>
          <cell r="E31">
            <v>45.49</v>
          </cell>
          <cell r="F31">
            <v>45.49</v>
          </cell>
          <cell r="H31">
            <v>0</v>
          </cell>
          <cell r="I31">
            <v>65.86</v>
          </cell>
          <cell r="J31">
            <v>65.86</v>
          </cell>
          <cell r="K31">
            <v>0</v>
          </cell>
          <cell r="M31">
            <v>54.17</v>
          </cell>
        </row>
        <row r="32">
          <cell r="C32">
            <v>55.25</v>
          </cell>
          <cell r="D32">
            <v>55.25</v>
          </cell>
          <cell r="E32">
            <v>55.25</v>
          </cell>
          <cell r="F32">
            <v>55.25</v>
          </cell>
          <cell r="H32">
            <v>54.13</v>
          </cell>
          <cell r="I32">
            <v>54.13</v>
          </cell>
          <cell r="J32">
            <v>54.13</v>
          </cell>
          <cell r="K32">
            <v>54.13</v>
          </cell>
          <cell r="M32">
            <v>53.21</v>
          </cell>
        </row>
        <row r="33">
          <cell r="C33">
            <v>49.77</v>
          </cell>
          <cell r="D33">
            <v>49.77</v>
          </cell>
          <cell r="E33">
            <v>49.77</v>
          </cell>
          <cell r="F33">
            <v>49.77</v>
          </cell>
          <cell r="H33">
            <v>50.98</v>
          </cell>
          <cell r="I33">
            <v>50.98</v>
          </cell>
          <cell r="J33">
            <v>50.98</v>
          </cell>
          <cell r="K33">
            <v>50.98</v>
          </cell>
          <cell r="M33">
            <v>54.2</v>
          </cell>
        </row>
        <row r="34">
          <cell r="C34">
            <v>56.97</v>
          </cell>
          <cell r="D34">
            <v>56.97</v>
          </cell>
          <cell r="E34">
            <v>56.97</v>
          </cell>
          <cell r="F34">
            <v>56.97</v>
          </cell>
          <cell r="H34">
            <v>54.31</v>
          </cell>
          <cell r="I34">
            <v>0</v>
          </cell>
          <cell r="J34">
            <v>54.31</v>
          </cell>
          <cell r="K34">
            <v>54.31</v>
          </cell>
          <cell r="M34">
            <v>59.95</v>
          </cell>
        </row>
        <row r="47">
          <cell r="C47">
            <v>0</v>
          </cell>
          <cell r="D47">
            <v>33.299999999999997</v>
          </cell>
          <cell r="E47">
            <v>33.299999999999997</v>
          </cell>
          <cell r="F47">
            <v>33.299999999999997</v>
          </cell>
          <cell r="H47">
            <v>31.07</v>
          </cell>
          <cell r="I47">
            <v>31.07</v>
          </cell>
          <cell r="J47">
            <v>0</v>
          </cell>
          <cell r="K47">
            <v>0</v>
          </cell>
        </row>
        <row r="48">
          <cell r="C48">
            <v>34.51</v>
          </cell>
          <cell r="D48">
            <v>34.51</v>
          </cell>
          <cell r="E48">
            <v>34.51</v>
          </cell>
          <cell r="F48">
            <v>34.51</v>
          </cell>
          <cell r="H48">
            <v>45.51</v>
          </cell>
          <cell r="I48">
            <v>45.51</v>
          </cell>
          <cell r="J48">
            <v>45.51</v>
          </cell>
          <cell r="K48">
            <v>45.51</v>
          </cell>
        </row>
        <row r="49">
          <cell r="C49">
            <v>38.840000000000003</v>
          </cell>
          <cell r="D49">
            <v>37.83</v>
          </cell>
          <cell r="E49">
            <v>37.93</v>
          </cell>
          <cell r="F49">
            <v>37.770000000000003</v>
          </cell>
          <cell r="H49">
            <v>37.43</v>
          </cell>
          <cell r="I49">
            <v>37.5</v>
          </cell>
          <cell r="J49">
            <v>37.5</v>
          </cell>
          <cell r="K49">
            <v>37.56</v>
          </cell>
        </row>
        <row r="50">
          <cell r="C50">
            <v>52.8</v>
          </cell>
          <cell r="D50">
            <v>52.8</v>
          </cell>
          <cell r="E50">
            <v>52.8</v>
          </cell>
          <cell r="F50">
            <v>52.8</v>
          </cell>
          <cell r="H50">
            <v>0</v>
          </cell>
          <cell r="I50">
            <v>42.08</v>
          </cell>
          <cell r="J50">
            <v>42.08</v>
          </cell>
          <cell r="K50">
            <v>42.08</v>
          </cell>
        </row>
        <row r="51">
          <cell r="C51">
            <v>42.58</v>
          </cell>
          <cell r="D51">
            <v>42.65</v>
          </cell>
          <cell r="E51">
            <v>42.71</v>
          </cell>
          <cell r="F51">
            <v>42.78</v>
          </cell>
          <cell r="H51">
            <v>42.83</v>
          </cell>
          <cell r="I51">
            <v>42.89</v>
          </cell>
          <cell r="J51">
            <v>0</v>
          </cell>
          <cell r="K51">
            <v>0</v>
          </cell>
        </row>
        <row r="52">
          <cell r="C52">
            <v>52.41</v>
          </cell>
          <cell r="D52">
            <v>52.41</v>
          </cell>
          <cell r="E52">
            <v>52.41</v>
          </cell>
          <cell r="F52">
            <v>52.41</v>
          </cell>
          <cell r="H52">
            <v>34.07</v>
          </cell>
          <cell r="I52">
            <v>34.07</v>
          </cell>
          <cell r="J52">
            <v>34.07</v>
          </cell>
          <cell r="K52">
            <v>34.07</v>
          </cell>
        </row>
        <row r="53">
          <cell r="C53">
            <v>0</v>
          </cell>
          <cell r="D53">
            <v>0</v>
          </cell>
          <cell r="E53">
            <v>47.11</v>
          </cell>
          <cell r="F53">
            <v>44.61</v>
          </cell>
          <cell r="H53">
            <v>23.33</v>
          </cell>
          <cell r="I53">
            <v>23.33</v>
          </cell>
          <cell r="J53">
            <v>25</v>
          </cell>
          <cell r="K53">
            <v>0</v>
          </cell>
        </row>
        <row r="54">
          <cell r="C54">
            <v>0</v>
          </cell>
          <cell r="D54">
            <v>0</v>
          </cell>
          <cell r="E54">
            <v>33</v>
          </cell>
          <cell r="F54">
            <v>32.39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54.89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C56">
            <v>0</v>
          </cell>
          <cell r="D56">
            <v>40.24</v>
          </cell>
          <cell r="E56">
            <v>40.619999999999997</v>
          </cell>
          <cell r="F56">
            <v>39.630000000000003</v>
          </cell>
          <cell r="H56">
            <v>0</v>
          </cell>
          <cell r="I56">
            <v>0</v>
          </cell>
          <cell r="J56">
            <v>39.83660130718954</v>
          </cell>
          <cell r="K56">
            <v>41</v>
          </cell>
        </row>
        <row r="57">
          <cell r="C57">
            <v>34.44</v>
          </cell>
          <cell r="D57">
            <v>45.22</v>
          </cell>
          <cell r="E57">
            <v>42.17</v>
          </cell>
          <cell r="F57">
            <v>33.96</v>
          </cell>
          <cell r="H57">
            <v>30.23</v>
          </cell>
          <cell r="I57">
            <v>38.17</v>
          </cell>
          <cell r="J57">
            <v>0</v>
          </cell>
          <cell r="K57">
            <v>0</v>
          </cell>
        </row>
        <row r="58">
          <cell r="C58">
            <v>0</v>
          </cell>
          <cell r="D58">
            <v>0</v>
          </cell>
          <cell r="E58">
            <v>70.811842105263153</v>
          </cell>
          <cell r="F58">
            <v>76.41</v>
          </cell>
          <cell r="H58">
            <v>0</v>
          </cell>
          <cell r="I58">
            <v>0</v>
          </cell>
          <cell r="J58">
            <v>68</v>
          </cell>
          <cell r="K58">
            <v>47.94</v>
          </cell>
        </row>
        <row r="59">
          <cell r="C59">
            <v>30</v>
          </cell>
          <cell r="D59">
            <v>30</v>
          </cell>
          <cell r="E59">
            <v>30.11</v>
          </cell>
          <cell r="F59">
            <v>31</v>
          </cell>
          <cell r="H59">
            <v>30.92</v>
          </cell>
          <cell r="I59">
            <v>31</v>
          </cell>
          <cell r="J59">
            <v>28.35</v>
          </cell>
          <cell r="K59">
            <v>29.33</v>
          </cell>
        </row>
        <row r="60">
          <cell r="C60">
            <v>0</v>
          </cell>
          <cell r="D60">
            <v>40.090000000000003</v>
          </cell>
          <cell r="E60">
            <v>40.090000000000003</v>
          </cell>
          <cell r="F60">
            <v>40.090000000000003</v>
          </cell>
          <cell r="H60">
            <v>37.42</v>
          </cell>
          <cell r="I60">
            <v>37.42</v>
          </cell>
          <cell r="J60">
            <v>0</v>
          </cell>
          <cell r="K60">
            <v>0</v>
          </cell>
        </row>
        <row r="61">
          <cell r="C61">
            <v>0</v>
          </cell>
          <cell r="D61">
            <v>0</v>
          </cell>
          <cell r="E61">
            <v>38.799999999999997</v>
          </cell>
          <cell r="F61">
            <v>38.799999999999997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C62">
            <v>0</v>
          </cell>
          <cell r="D62">
            <v>0</v>
          </cell>
          <cell r="E62">
            <v>39.65</v>
          </cell>
          <cell r="F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C63">
            <v>0</v>
          </cell>
          <cell r="D63">
            <v>37.28</v>
          </cell>
          <cell r="E63">
            <v>37.28</v>
          </cell>
          <cell r="F63">
            <v>37.28</v>
          </cell>
          <cell r="H63">
            <v>39.700000000000003</v>
          </cell>
          <cell r="I63">
            <v>39.700000000000003</v>
          </cell>
          <cell r="J63">
            <v>39.700000000000003</v>
          </cell>
          <cell r="K63">
            <v>39.700000000000003</v>
          </cell>
        </row>
        <row r="64">
          <cell r="C64">
            <v>0</v>
          </cell>
          <cell r="D64">
            <v>0</v>
          </cell>
          <cell r="E64">
            <v>55.91</v>
          </cell>
          <cell r="F64">
            <v>44.54</v>
          </cell>
          <cell r="H64">
            <v>46.56</v>
          </cell>
          <cell r="I64">
            <v>0</v>
          </cell>
          <cell r="J64">
            <v>0</v>
          </cell>
          <cell r="K64">
            <v>54.23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37.14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</row>
        <row r="72">
          <cell r="C72">
            <v>0</v>
          </cell>
          <cell r="D72">
            <v>0</v>
          </cell>
          <cell r="E72">
            <v>37.409999999999997</v>
          </cell>
          <cell r="F72">
            <v>37.409999999999997</v>
          </cell>
          <cell r="H72">
            <v>37.409999999999997</v>
          </cell>
          <cell r="I72">
            <v>37.409999999999997</v>
          </cell>
          <cell r="J72">
            <v>0</v>
          </cell>
          <cell r="K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</sheetData>
      <sheetData sheetId="11" refreshError="1">
        <row r="7">
          <cell r="C7">
            <v>3101</v>
          </cell>
          <cell r="D7">
            <v>4465</v>
          </cell>
          <cell r="E7">
            <v>12616</v>
          </cell>
          <cell r="G7">
            <v>11450</v>
          </cell>
          <cell r="H7">
            <v>5582</v>
          </cell>
          <cell r="I7">
            <v>3748</v>
          </cell>
          <cell r="L7">
            <v>4788</v>
          </cell>
          <cell r="M7">
            <v>11524</v>
          </cell>
          <cell r="N7">
            <v>10575</v>
          </cell>
          <cell r="O7">
            <v>4706</v>
          </cell>
          <cell r="P7">
            <v>2851</v>
          </cell>
          <cell r="Q7">
            <v>3430</v>
          </cell>
        </row>
        <row r="8">
          <cell r="C8">
            <v>5165</v>
          </cell>
          <cell r="D8">
            <v>9234</v>
          </cell>
          <cell r="E8">
            <v>12264</v>
          </cell>
          <cell r="G8">
            <v>23334</v>
          </cell>
          <cell r="H8">
            <v>18052</v>
          </cell>
          <cell r="I8">
            <v>11317</v>
          </cell>
          <cell r="L8">
            <v>16021</v>
          </cell>
          <cell r="M8">
            <v>21948</v>
          </cell>
          <cell r="N8">
            <v>9449</v>
          </cell>
          <cell r="O8">
            <v>6534</v>
          </cell>
          <cell r="P8">
            <v>7010</v>
          </cell>
          <cell r="Q8">
            <v>6305</v>
          </cell>
        </row>
        <row r="9">
          <cell r="C9">
            <v>6872</v>
          </cell>
          <cell r="D9">
            <v>11342</v>
          </cell>
          <cell r="E9">
            <v>24440</v>
          </cell>
          <cell r="G9">
            <v>20351</v>
          </cell>
          <cell r="H9">
            <v>9106</v>
          </cell>
          <cell r="I9">
            <v>10971</v>
          </cell>
          <cell r="L9">
            <v>15625</v>
          </cell>
          <cell r="M9">
            <v>22170</v>
          </cell>
          <cell r="N9">
            <v>10351</v>
          </cell>
          <cell r="O9">
            <v>8439</v>
          </cell>
          <cell r="P9">
            <v>6320</v>
          </cell>
          <cell r="Q9">
            <v>7393</v>
          </cell>
        </row>
        <row r="10">
          <cell r="C10">
            <v>6980</v>
          </cell>
          <cell r="D10">
            <v>6902</v>
          </cell>
          <cell r="E10">
            <v>7577</v>
          </cell>
          <cell r="G10">
            <v>11245</v>
          </cell>
          <cell r="H10">
            <v>7598</v>
          </cell>
          <cell r="I10">
            <v>7381</v>
          </cell>
          <cell r="L10">
            <v>8466</v>
          </cell>
          <cell r="M10">
            <v>10628</v>
          </cell>
          <cell r="N10">
            <v>9664</v>
          </cell>
          <cell r="O10">
            <v>5170</v>
          </cell>
          <cell r="P10">
            <v>3977</v>
          </cell>
          <cell r="Q10">
            <v>3174</v>
          </cell>
        </row>
        <row r="11">
          <cell r="C11">
            <v>7347</v>
          </cell>
          <cell r="D11">
            <v>10213</v>
          </cell>
          <cell r="E11">
            <v>16117</v>
          </cell>
          <cell r="G11">
            <v>10682</v>
          </cell>
          <cell r="H11">
            <v>12237</v>
          </cell>
          <cell r="I11">
            <v>8751</v>
          </cell>
          <cell r="L11">
            <v>10082</v>
          </cell>
          <cell r="M11">
            <v>11436</v>
          </cell>
          <cell r="N11">
            <v>8865</v>
          </cell>
          <cell r="O11">
            <v>6890</v>
          </cell>
          <cell r="P11">
            <v>4994</v>
          </cell>
          <cell r="Q11">
            <v>4620</v>
          </cell>
        </row>
        <row r="12">
          <cell r="C12">
            <v>5506</v>
          </cell>
          <cell r="D12">
            <v>6618</v>
          </cell>
          <cell r="E12">
            <v>9798</v>
          </cell>
          <cell r="G12">
            <v>16135</v>
          </cell>
          <cell r="H12">
            <v>12568</v>
          </cell>
          <cell r="I12">
            <v>8852</v>
          </cell>
          <cell r="L12">
            <v>10118</v>
          </cell>
          <cell r="M12">
            <v>11880</v>
          </cell>
          <cell r="N12">
            <v>15092</v>
          </cell>
          <cell r="O12">
            <v>9914</v>
          </cell>
          <cell r="P12">
            <v>6339</v>
          </cell>
          <cell r="Q12">
            <v>7248</v>
          </cell>
        </row>
        <row r="13">
          <cell r="C13">
            <v>676</v>
          </cell>
          <cell r="D13">
            <v>426</v>
          </cell>
          <cell r="E13">
            <v>1330</v>
          </cell>
          <cell r="G13">
            <v>9986</v>
          </cell>
          <cell r="H13">
            <v>20447</v>
          </cell>
          <cell r="I13">
            <v>2742</v>
          </cell>
          <cell r="L13">
            <v>596</v>
          </cell>
          <cell r="M13">
            <v>1843</v>
          </cell>
          <cell r="N13">
            <v>20541</v>
          </cell>
          <cell r="O13">
            <v>10412</v>
          </cell>
          <cell r="P13">
            <v>831</v>
          </cell>
          <cell r="Q13">
            <v>810</v>
          </cell>
        </row>
        <row r="14">
          <cell r="C14">
            <v>2013</v>
          </cell>
          <cell r="D14">
            <v>970</v>
          </cell>
          <cell r="E14">
            <v>4318</v>
          </cell>
          <cell r="G14">
            <v>13925</v>
          </cell>
          <cell r="H14">
            <v>5741</v>
          </cell>
          <cell r="I14">
            <v>1811</v>
          </cell>
          <cell r="L14">
            <v>5262</v>
          </cell>
          <cell r="M14">
            <v>11091</v>
          </cell>
          <cell r="N14">
            <v>6041</v>
          </cell>
          <cell r="O14">
            <v>1618</v>
          </cell>
          <cell r="P14">
            <v>1940</v>
          </cell>
          <cell r="Q14">
            <v>2854</v>
          </cell>
        </row>
        <row r="15">
          <cell r="C15">
            <v>650</v>
          </cell>
          <cell r="D15">
            <v>656</v>
          </cell>
          <cell r="E15">
            <v>1909</v>
          </cell>
          <cell r="G15">
            <v>24656</v>
          </cell>
          <cell r="H15">
            <v>15942</v>
          </cell>
          <cell r="I15">
            <v>1257</v>
          </cell>
          <cell r="L15">
            <v>2956</v>
          </cell>
          <cell r="M15">
            <v>14125</v>
          </cell>
          <cell r="N15">
            <v>16523</v>
          </cell>
          <cell r="O15">
            <v>8703</v>
          </cell>
          <cell r="P15">
            <v>1105</v>
          </cell>
          <cell r="Q15">
            <v>2251</v>
          </cell>
        </row>
        <row r="16">
          <cell r="C16">
            <v>2423</v>
          </cell>
          <cell r="D16">
            <v>3748</v>
          </cell>
          <cell r="E16">
            <v>19779</v>
          </cell>
          <cell r="G16">
            <v>22931</v>
          </cell>
          <cell r="H16">
            <v>2740</v>
          </cell>
          <cell r="I16">
            <v>1274</v>
          </cell>
          <cell r="L16">
            <v>15066</v>
          </cell>
          <cell r="M16">
            <v>23290</v>
          </cell>
          <cell r="N16">
            <v>7215</v>
          </cell>
          <cell r="O16">
            <v>1741</v>
          </cell>
          <cell r="P16">
            <v>4134</v>
          </cell>
          <cell r="Q16">
            <v>3257</v>
          </cell>
        </row>
        <row r="17">
          <cell r="C17">
            <v>3961</v>
          </cell>
          <cell r="D17">
            <v>3148</v>
          </cell>
          <cell r="E17">
            <v>7975</v>
          </cell>
          <cell r="G17">
            <v>11044</v>
          </cell>
          <cell r="H17">
            <v>6366</v>
          </cell>
          <cell r="I17">
            <v>2568</v>
          </cell>
          <cell r="L17">
            <v>9569</v>
          </cell>
          <cell r="M17">
            <v>10405</v>
          </cell>
          <cell r="N17">
            <v>5968</v>
          </cell>
          <cell r="O17">
            <v>4638</v>
          </cell>
          <cell r="P17">
            <v>5799</v>
          </cell>
          <cell r="Q17">
            <v>7314</v>
          </cell>
        </row>
        <row r="18">
          <cell r="C18">
            <v>1288</v>
          </cell>
          <cell r="D18">
            <v>416</v>
          </cell>
          <cell r="E18">
            <v>6999</v>
          </cell>
          <cell r="G18">
            <v>51816</v>
          </cell>
          <cell r="H18">
            <v>44399</v>
          </cell>
          <cell r="I18">
            <v>7508</v>
          </cell>
          <cell r="L18">
            <v>6166</v>
          </cell>
          <cell r="M18">
            <v>59901</v>
          </cell>
          <cell r="N18">
            <v>41793</v>
          </cell>
          <cell r="O18">
            <v>8870</v>
          </cell>
          <cell r="P18">
            <v>1352</v>
          </cell>
          <cell r="Q18">
            <v>902</v>
          </cell>
        </row>
        <row r="19">
          <cell r="C19">
            <v>9419</v>
          </cell>
          <cell r="D19">
            <v>13865</v>
          </cell>
          <cell r="E19">
            <v>15369</v>
          </cell>
          <cell r="G19">
            <v>20052</v>
          </cell>
          <cell r="H19">
            <v>19649</v>
          </cell>
          <cell r="I19">
            <v>12612</v>
          </cell>
          <cell r="L19">
            <v>8691</v>
          </cell>
          <cell r="M19">
            <v>18544</v>
          </cell>
          <cell r="N19">
            <v>20910</v>
          </cell>
          <cell r="O19">
            <v>23573</v>
          </cell>
          <cell r="P19">
            <v>16799</v>
          </cell>
          <cell r="Q19">
            <v>8616</v>
          </cell>
        </row>
        <row r="20">
          <cell r="C20">
            <v>1482</v>
          </cell>
          <cell r="D20">
            <v>2292</v>
          </cell>
          <cell r="E20">
            <v>4213</v>
          </cell>
          <cell r="G20">
            <v>6543</v>
          </cell>
          <cell r="H20">
            <v>3911</v>
          </cell>
          <cell r="I20">
            <v>2294</v>
          </cell>
          <cell r="L20">
            <v>4394</v>
          </cell>
          <cell r="M20">
            <v>7665</v>
          </cell>
          <cell r="N20">
            <v>2901</v>
          </cell>
          <cell r="O20">
            <v>1673</v>
          </cell>
          <cell r="P20">
            <v>1510</v>
          </cell>
          <cell r="Q20">
            <v>1399</v>
          </cell>
        </row>
        <row r="21">
          <cell r="C21">
            <v>3981</v>
          </cell>
          <cell r="D21">
            <v>1732</v>
          </cell>
          <cell r="E21">
            <v>5620</v>
          </cell>
          <cell r="G21">
            <v>9786</v>
          </cell>
          <cell r="H21">
            <v>24311</v>
          </cell>
          <cell r="I21">
            <v>28606</v>
          </cell>
          <cell r="L21">
            <v>23487</v>
          </cell>
          <cell r="M21">
            <v>7030</v>
          </cell>
          <cell r="N21">
            <v>9248</v>
          </cell>
          <cell r="O21">
            <v>20262</v>
          </cell>
          <cell r="P21">
            <v>21168</v>
          </cell>
          <cell r="Q21">
            <v>34363</v>
          </cell>
        </row>
        <row r="22">
          <cell r="C22">
            <v>6494</v>
          </cell>
          <cell r="D22">
            <v>6208</v>
          </cell>
          <cell r="E22">
            <v>6516</v>
          </cell>
          <cell r="G22">
            <v>8855</v>
          </cell>
          <cell r="H22">
            <v>6506</v>
          </cell>
          <cell r="I22">
            <v>4165</v>
          </cell>
          <cell r="L22">
            <v>4528</v>
          </cell>
          <cell r="M22">
            <v>6721</v>
          </cell>
          <cell r="N22">
            <v>6537</v>
          </cell>
          <cell r="O22">
            <v>13015</v>
          </cell>
          <cell r="P22">
            <v>14063</v>
          </cell>
          <cell r="Q22">
            <v>7513</v>
          </cell>
        </row>
        <row r="23">
          <cell r="C23">
            <v>3107</v>
          </cell>
          <cell r="D23">
            <v>3637</v>
          </cell>
          <cell r="E23">
            <v>6686</v>
          </cell>
          <cell r="G23">
            <v>4804</v>
          </cell>
          <cell r="H23">
            <v>2932</v>
          </cell>
          <cell r="I23">
            <v>3400</v>
          </cell>
          <cell r="L23">
            <v>6854</v>
          </cell>
          <cell r="M23">
            <v>5049</v>
          </cell>
          <cell r="N23">
            <v>2953</v>
          </cell>
          <cell r="O23">
            <v>2320</v>
          </cell>
          <cell r="P23">
            <v>2685</v>
          </cell>
          <cell r="Q23">
            <v>2499</v>
          </cell>
        </row>
        <row r="24">
          <cell r="C24">
            <v>113</v>
          </cell>
          <cell r="D24">
            <v>89</v>
          </cell>
          <cell r="E24">
            <v>546</v>
          </cell>
          <cell r="G24">
            <v>5825</v>
          </cell>
          <cell r="H24">
            <v>7383</v>
          </cell>
          <cell r="I24">
            <v>1560</v>
          </cell>
          <cell r="L24">
            <v>376</v>
          </cell>
          <cell r="M24">
            <v>1716</v>
          </cell>
          <cell r="N24">
            <v>11789</v>
          </cell>
          <cell r="O24">
            <v>2791</v>
          </cell>
          <cell r="P24">
            <v>211</v>
          </cell>
          <cell r="Q24">
            <v>83</v>
          </cell>
        </row>
        <row r="25">
          <cell r="C25">
            <v>58</v>
          </cell>
          <cell r="D25">
            <v>71</v>
          </cell>
          <cell r="E25">
            <v>67</v>
          </cell>
          <cell r="G25">
            <v>45</v>
          </cell>
          <cell r="H25">
            <v>60</v>
          </cell>
          <cell r="I25">
            <v>53</v>
          </cell>
          <cell r="L25">
            <v>40</v>
          </cell>
          <cell r="M25">
            <v>54</v>
          </cell>
          <cell r="N25">
            <v>27</v>
          </cell>
          <cell r="O25">
            <v>24</v>
          </cell>
          <cell r="P25">
            <v>42</v>
          </cell>
          <cell r="Q25">
            <v>42</v>
          </cell>
        </row>
        <row r="26">
          <cell r="C26">
            <v>300</v>
          </cell>
          <cell r="D26">
            <v>262</v>
          </cell>
          <cell r="E26">
            <v>294</v>
          </cell>
          <cell r="G26">
            <v>368</v>
          </cell>
          <cell r="H26">
            <v>302</v>
          </cell>
          <cell r="I26">
            <v>261</v>
          </cell>
          <cell r="L26">
            <v>290</v>
          </cell>
          <cell r="M26">
            <v>363</v>
          </cell>
          <cell r="N26">
            <v>318</v>
          </cell>
          <cell r="O26">
            <v>302</v>
          </cell>
          <cell r="P26">
            <v>255</v>
          </cell>
          <cell r="Q26">
            <v>203</v>
          </cell>
        </row>
        <row r="27">
          <cell r="C27">
            <v>153</v>
          </cell>
          <cell r="D27">
            <v>233</v>
          </cell>
          <cell r="E27">
            <v>112</v>
          </cell>
          <cell r="G27">
            <v>120</v>
          </cell>
          <cell r="H27">
            <v>162</v>
          </cell>
          <cell r="I27">
            <v>211</v>
          </cell>
          <cell r="L27">
            <v>110</v>
          </cell>
          <cell r="M27">
            <v>135</v>
          </cell>
          <cell r="N27">
            <v>137</v>
          </cell>
          <cell r="O27">
            <v>105</v>
          </cell>
          <cell r="P27">
            <v>99</v>
          </cell>
          <cell r="Q27">
            <v>112</v>
          </cell>
        </row>
        <row r="28">
          <cell r="C28">
            <v>7</v>
          </cell>
          <cell r="D28">
            <v>6</v>
          </cell>
          <cell r="E28">
            <v>0</v>
          </cell>
          <cell r="G28">
            <v>37</v>
          </cell>
          <cell r="H28">
            <v>73</v>
          </cell>
          <cell r="I28">
            <v>18</v>
          </cell>
          <cell r="L28">
            <v>0</v>
          </cell>
          <cell r="M28">
            <v>20</v>
          </cell>
          <cell r="N28">
            <v>38</v>
          </cell>
          <cell r="O28">
            <v>17</v>
          </cell>
          <cell r="P28">
            <v>0</v>
          </cell>
          <cell r="Q28">
            <v>3</v>
          </cell>
        </row>
        <row r="29">
          <cell r="C29">
            <v>10</v>
          </cell>
          <cell r="D29">
            <v>5</v>
          </cell>
          <cell r="E29">
            <v>2</v>
          </cell>
          <cell r="G29">
            <v>26</v>
          </cell>
          <cell r="H29">
            <v>148</v>
          </cell>
          <cell r="I29">
            <v>7</v>
          </cell>
          <cell r="L29">
            <v>29</v>
          </cell>
          <cell r="M29">
            <v>74</v>
          </cell>
          <cell r="N29">
            <v>103</v>
          </cell>
          <cell r="O29">
            <v>57</v>
          </cell>
          <cell r="P29">
            <v>4</v>
          </cell>
          <cell r="Q29">
            <v>21</v>
          </cell>
        </row>
        <row r="30">
          <cell r="C30">
            <v>5</v>
          </cell>
          <cell r="D30">
            <v>9</v>
          </cell>
          <cell r="E30">
            <v>26</v>
          </cell>
          <cell r="G30">
            <v>2</v>
          </cell>
          <cell r="H30">
            <v>0</v>
          </cell>
          <cell r="I30">
            <v>3</v>
          </cell>
          <cell r="L30">
            <v>16</v>
          </cell>
          <cell r="M30">
            <v>1</v>
          </cell>
          <cell r="N30">
            <v>6</v>
          </cell>
          <cell r="O30">
            <v>20</v>
          </cell>
          <cell r="P30">
            <v>1</v>
          </cell>
          <cell r="Q30">
            <v>4</v>
          </cell>
        </row>
        <row r="31">
          <cell r="C31">
            <v>8</v>
          </cell>
          <cell r="D31">
            <v>7</v>
          </cell>
          <cell r="E31">
            <v>24</v>
          </cell>
          <cell r="G31">
            <v>24</v>
          </cell>
          <cell r="H31">
            <v>70</v>
          </cell>
          <cell r="I31">
            <v>9</v>
          </cell>
          <cell r="L31">
            <v>15</v>
          </cell>
          <cell r="M31">
            <v>19</v>
          </cell>
          <cell r="N31">
            <v>16</v>
          </cell>
          <cell r="O31">
            <v>20</v>
          </cell>
          <cell r="P31">
            <v>1</v>
          </cell>
          <cell r="Q31">
            <v>4</v>
          </cell>
        </row>
        <row r="32">
          <cell r="C32">
            <v>105</v>
          </cell>
          <cell r="D32">
            <v>177</v>
          </cell>
          <cell r="E32">
            <v>373</v>
          </cell>
          <cell r="G32">
            <v>2238</v>
          </cell>
          <cell r="H32">
            <v>2169</v>
          </cell>
          <cell r="I32">
            <v>731</v>
          </cell>
          <cell r="L32">
            <v>288</v>
          </cell>
          <cell r="M32">
            <v>836</v>
          </cell>
          <cell r="N32">
            <v>2808</v>
          </cell>
          <cell r="O32">
            <v>1356</v>
          </cell>
          <cell r="P32">
            <v>144</v>
          </cell>
          <cell r="Q32">
            <v>265</v>
          </cell>
        </row>
        <row r="33">
          <cell r="C33">
            <v>83</v>
          </cell>
          <cell r="D33">
            <v>4</v>
          </cell>
          <cell r="E33">
            <v>204</v>
          </cell>
          <cell r="G33">
            <v>1917</v>
          </cell>
          <cell r="H33">
            <v>1186</v>
          </cell>
          <cell r="I33">
            <v>0</v>
          </cell>
          <cell r="L33">
            <v>74</v>
          </cell>
          <cell r="M33">
            <v>365</v>
          </cell>
          <cell r="N33">
            <v>2378</v>
          </cell>
          <cell r="O33">
            <v>494</v>
          </cell>
          <cell r="P33">
            <v>0</v>
          </cell>
          <cell r="Q33">
            <v>81</v>
          </cell>
        </row>
        <row r="50">
          <cell r="C50">
            <v>0</v>
          </cell>
          <cell r="D50">
            <v>308</v>
          </cell>
          <cell r="E50">
            <v>855</v>
          </cell>
          <cell r="G50">
            <v>5</v>
          </cell>
          <cell r="H50">
            <v>3</v>
          </cell>
          <cell r="I50">
            <v>2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C51">
            <v>2260</v>
          </cell>
          <cell r="D51">
            <v>3514</v>
          </cell>
          <cell r="E51">
            <v>17960</v>
          </cell>
          <cell r="G51">
            <v>6216</v>
          </cell>
          <cell r="H51">
            <v>832</v>
          </cell>
          <cell r="I51">
            <v>30</v>
          </cell>
          <cell r="L51">
            <v>40</v>
          </cell>
          <cell r="M51">
            <v>26</v>
          </cell>
          <cell r="N51">
            <v>0</v>
          </cell>
          <cell r="O51">
            <v>0</v>
          </cell>
          <cell r="P51">
            <v>0</v>
          </cell>
          <cell r="Q51">
            <v>20</v>
          </cell>
        </row>
        <row r="52">
          <cell r="C52">
            <v>495</v>
          </cell>
          <cell r="D52">
            <v>1540</v>
          </cell>
          <cell r="E52">
            <v>8812</v>
          </cell>
          <cell r="G52">
            <v>1486</v>
          </cell>
          <cell r="H52">
            <v>92</v>
          </cell>
          <cell r="I52">
            <v>3</v>
          </cell>
          <cell r="L52">
            <v>269</v>
          </cell>
          <cell r="M52">
            <v>128</v>
          </cell>
          <cell r="N52">
            <v>5</v>
          </cell>
          <cell r="O52">
            <v>0</v>
          </cell>
          <cell r="P52">
            <v>1</v>
          </cell>
          <cell r="Q52">
            <v>43</v>
          </cell>
        </row>
        <row r="53">
          <cell r="C53">
            <v>235</v>
          </cell>
          <cell r="D53">
            <v>213</v>
          </cell>
          <cell r="E53">
            <v>824</v>
          </cell>
          <cell r="G53">
            <v>89</v>
          </cell>
          <cell r="H53">
            <v>203</v>
          </cell>
          <cell r="I53">
            <v>122</v>
          </cell>
          <cell r="L53">
            <v>245</v>
          </cell>
          <cell r="M53">
            <v>269</v>
          </cell>
          <cell r="N53">
            <v>393</v>
          </cell>
          <cell r="O53">
            <v>2464</v>
          </cell>
          <cell r="P53">
            <v>2232</v>
          </cell>
          <cell r="Q53">
            <v>1363</v>
          </cell>
        </row>
        <row r="54">
          <cell r="C54">
            <v>40</v>
          </cell>
          <cell r="D54">
            <v>4462</v>
          </cell>
          <cell r="E54">
            <v>6715</v>
          </cell>
          <cell r="G54">
            <v>2134</v>
          </cell>
          <cell r="H54">
            <v>3866</v>
          </cell>
          <cell r="I54">
            <v>483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C55">
            <v>31</v>
          </cell>
          <cell r="D55">
            <v>50</v>
          </cell>
          <cell r="E55">
            <v>361</v>
          </cell>
          <cell r="G55">
            <v>597</v>
          </cell>
          <cell r="H55">
            <v>168</v>
          </cell>
          <cell r="I55">
            <v>95</v>
          </cell>
          <cell r="L55">
            <v>29</v>
          </cell>
          <cell r="M55">
            <v>26</v>
          </cell>
          <cell r="N55">
            <v>216</v>
          </cell>
          <cell r="O55">
            <v>186</v>
          </cell>
          <cell r="P55">
            <v>71</v>
          </cell>
          <cell r="Q55">
            <v>12</v>
          </cell>
        </row>
        <row r="56">
          <cell r="C56">
            <v>0</v>
          </cell>
          <cell r="D56">
            <v>3</v>
          </cell>
          <cell r="E56">
            <v>403</v>
          </cell>
          <cell r="G56">
            <v>110</v>
          </cell>
          <cell r="H56">
            <v>0</v>
          </cell>
          <cell r="I56">
            <v>5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</row>
        <row r="57">
          <cell r="C57">
            <v>0</v>
          </cell>
          <cell r="D57">
            <v>33</v>
          </cell>
          <cell r="E57">
            <v>165</v>
          </cell>
          <cell r="G57">
            <v>0</v>
          </cell>
          <cell r="H57">
            <v>0</v>
          </cell>
          <cell r="I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G58">
            <v>45</v>
          </cell>
          <cell r="H58">
            <v>0</v>
          </cell>
          <cell r="I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C59">
            <v>0</v>
          </cell>
          <cell r="D59">
            <v>410</v>
          </cell>
          <cell r="E59">
            <v>1699</v>
          </cell>
          <cell r="G59">
            <v>27</v>
          </cell>
          <cell r="H59">
            <v>0</v>
          </cell>
          <cell r="I59">
            <v>0</v>
          </cell>
          <cell r="L59">
            <v>306</v>
          </cell>
          <cell r="M59">
            <v>200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C60">
            <v>0</v>
          </cell>
          <cell r="D60">
            <v>647</v>
          </cell>
          <cell r="E60">
            <v>1169</v>
          </cell>
          <cell r="G60">
            <v>8</v>
          </cell>
          <cell r="H60">
            <v>371</v>
          </cell>
          <cell r="I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183</v>
          </cell>
          <cell r="Q60">
            <v>90</v>
          </cell>
        </row>
        <row r="61">
          <cell r="C61">
            <v>0</v>
          </cell>
          <cell r="D61">
            <v>316</v>
          </cell>
          <cell r="E61">
            <v>2743</v>
          </cell>
          <cell r="G61">
            <v>8718</v>
          </cell>
          <cell r="H61">
            <v>0</v>
          </cell>
          <cell r="I61">
            <v>0</v>
          </cell>
          <cell r="L61">
            <v>72</v>
          </cell>
          <cell r="M61">
            <v>5824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</row>
        <row r="62">
          <cell r="C62">
            <v>25</v>
          </cell>
          <cell r="D62">
            <v>14</v>
          </cell>
          <cell r="E62">
            <v>19</v>
          </cell>
          <cell r="G62">
            <v>7</v>
          </cell>
          <cell r="H62">
            <v>42</v>
          </cell>
          <cell r="I62">
            <v>2</v>
          </cell>
          <cell r="L62">
            <v>17</v>
          </cell>
          <cell r="M62">
            <v>9</v>
          </cell>
          <cell r="N62">
            <v>7</v>
          </cell>
          <cell r="O62">
            <v>10</v>
          </cell>
          <cell r="P62">
            <v>0</v>
          </cell>
          <cell r="Q62">
            <v>10</v>
          </cell>
        </row>
        <row r="63">
          <cell r="C63">
            <v>0</v>
          </cell>
          <cell r="D63">
            <v>137</v>
          </cell>
          <cell r="E63">
            <v>362</v>
          </cell>
          <cell r="G63">
            <v>8</v>
          </cell>
          <cell r="H63">
            <v>1</v>
          </cell>
          <cell r="I63">
            <v>10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C64">
            <v>0</v>
          </cell>
          <cell r="D64">
            <v>175</v>
          </cell>
          <cell r="E64">
            <v>202</v>
          </cell>
          <cell r="G64">
            <v>26</v>
          </cell>
          <cell r="H64">
            <v>0</v>
          </cell>
          <cell r="I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G65">
            <v>7</v>
          </cell>
          <cell r="H65">
            <v>0</v>
          </cell>
          <cell r="I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C66">
            <v>0</v>
          </cell>
          <cell r="D66">
            <v>345</v>
          </cell>
          <cell r="E66">
            <v>408</v>
          </cell>
          <cell r="G66">
            <v>281</v>
          </cell>
          <cell r="H66">
            <v>50</v>
          </cell>
          <cell r="I66">
            <v>12</v>
          </cell>
          <cell r="L66">
            <v>25</v>
          </cell>
          <cell r="M66">
            <v>10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7">
          <cell r="C67">
            <v>0</v>
          </cell>
          <cell r="D67">
            <v>105</v>
          </cell>
          <cell r="E67">
            <v>426</v>
          </cell>
          <cell r="G67">
            <v>4</v>
          </cell>
          <cell r="H67">
            <v>13</v>
          </cell>
          <cell r="I67">
            <v>5</v>
          </cell>
          <cell r="L67">
            <v>1</v>
          </cell>
          <cell r="M67">
            <v>0</v>
          </cell>
          <cell r="N67">
            <v>68</v>
          </cell>
          <cell r="O67">
            <v>62</v>
          </cell>
          <cell r="P67">
            <v>0</v>
          </cell>
          <cell r="Q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G68">
            <v>0</v>
          </cell>
          <cell r="H68">
            <v>0</v>
          </cell>
          <cell r="I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G69">
            <v>0</v>
          </cell>
          <cell r="H69">
            <v>0</v>
          </cell>
          <cell r="I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G70">
            <v>0</v>
          </cell>
          <cell r="H70">
            <v>0</v>
          </cell>
          <cell r="I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G71">
            <v>0</v>
          </cell>
          <cell r="H71">
            <v>0</v>
          </cell>
          <cell r="I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G72">
            <v>0</v>
          </cell>
          <cell r="H72">
            <v>0</v>
          </cell>
          <cell r="I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G73">
            <v>0</v>
          </cell>
          <cell r="H73">
            <v>0</v>
          </cell>
          <cell r="I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</row>
        <row r="74">
          <cell r="C74">
            <v>0</v>
          </cell>
          <cell r="D74">
            <v>0</v>
          </cell>
          <cell r="E74">
            <v>1</v>
          </cell>
          <cell r="G74">
            <v>0</v>
          </cell>
          <cell r="H74">
            <v>0</v>
          </cell>
          <cell r="I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</row>
        <row r="75">
          <cell r="C75">
            <v>0</v>
          </cell>
          <cell r="D75">
            <v>0</v>
          </cell>
          <cell r="E75">
            <v>55</v>
          </cell>
          <cell r="G75">
            <v>117</v>
          </cell>
          <cell r="H75">
            <v>28</v>
          </cell>
          <cell r="I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G76">
            <v>0</v>
          </cell>
          <cell r="H76">
            <v>0</v>
          </cell>
          <cell r="I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8">
          <cell r="C8">
            <v>2852.16</v>
          </cell>
          <cell r="D8">
            <v>4262.3999999999996</v>
          </cell>
          <cell r="E8">
            <v>11802.24</v>
          </cell>
          <cell r="F8">
            <v>10988.16</v>
          </cell>
          <cell r="H8">
            <v>5335.6799999999994</v>
          </cell>
          <cell r="I8">
            <v>3755</v>
          </cell>
          <cell r="J8">
            <v>4596.4799999999996</v>
          </cell>
          <cell r="K8">
            <v>11063.039999999999</v>
          </cell>
          <cell r="M8">
            <v>10082.879999999999</v>
          </cell>
        </row>
        <row r="9">
          <cell r="C9">
            <v>5729.28</v>
          </cell>
          <cell r="D9">
            <v>8776.32</v>
          </cell>
          <cell r="E9">
            <v>14127.359999999999</v>
          </cell>
          <cell r="F9">
            <v>21369.599999999999</v>
          </cell>
          <cell r="H9">
            <v>16372.8</v>
          </cell>
          <cell r="I9">
            <v>9721.92</v>
          </cell>
          <cell r="J9">
            <v>15198.72</v>
          </cell>
          <cell r="K9">
            <v>22102.079999999998</v>
          </cell>
          <cell r="M9">
            <v>9544.32</v>
          </cell>
        </row>
        <row r="10">
          <cell r="C10">
            <v>6087.36</v>
          </cell>
          <cell r="D10">
            <v>9341.76</v>
          </cell>
          <cell r="E10">
            <v>14690.88</v>
          </cell>
          <cell r="F10">
            <v>23743.68</v>
          </cell>
          <cell r="H10">
            <v>13442.88</v>
          </cell>
          <cell r="I10">
            <v>11459.52</v>
          </cell>
          <cell r="J10">
            <v>12173.76</v>
          </cell>
          <cell r="K10">
            <v>19988.16</v>
          </cell>
          <cell r="M10">
            <v>13750.08</v>
          </cell>
        </row>
        <row r="11">
          <cell r="C11">
            <v>7390.08</v>
          </cell>
          <cell r="D11">
            <v>6387.84</v>
          </cell>
          <cell r="E11">
            <v>6720.96</v>
          </cell>
          <cell r="F11">
            <v>10565.76</v>
          </cell>
          <cell r="H11">
            <v>8005.44</v>
          </cell>
          <cell r="I11">
            <v>7572.48</v>
          </cell>
          <cell r="J11">
            <v>8570.8799999999992</v>
          </cell>
          <cell r="K11">
            <v>9067.1999999999989</v>
          </cell>
          <cell r="M11">
            <v>7673.28</v>
          </cell>
        </row>
        <row r="12">
          <cell r="C12">
            <v>7347</v>
          </cell>
          <cell r="D12">
            <v>10213</v>
          </cell>
          <cell r="E12">
            <v>16115</v>
          </cell>
          <cell r="F12">
            <v>10682</v>
          </cell>
          <cell r="H12">
            <v>11747.52</v>
          </cell>
          <cell r="I12">
            <v>8751</v>
          </cell>
          <cell r="J12">
            <v>10082</v>
          </cell>
          <cell r="K12">
            <v>11428</v>
          </cell>
          <cell r="M12">
            <v>8705</v>
          </cell>
        </row>
        <row r="13">
          <cell r="C13">
            <v>5232.96</v>
          </cell>
          <cell r="D13">
            <v>6378.24</v>
          </cell>
          <cell r="E13">
            <v>8721.6</v>
          </cell>
          <cell r="F13">
            <v>14763.84</v>
          </cell>
          <cell r="H13">
            <v>12856.32</v>
          </cell>
          <cell r="I13">
            <v>8672.64</v>
          </cell>
          <cell r="J13">
            <v>8637.119999999999</v>
          </cell>
          <cell r="K13">
            <v>11456.64</v>
          </cell>
          <cell r="M13">
            <v>14177.279999999999</v>
          </cell>
        </row>
        <row r="14">
          <cell r="C14">
            <v>1021.4399999999999</v>
          </cell>
          <cell r="D14">
            <v>174.72</v>
          </cell>
          <cell r="E14">
            <v>1157.76</v>
          </cell>
          <cell r="F14">
            <v>7842.24</v>
          </cell>
          <cell r="H14">
            <v>18744</v>
          </cell>
          <cell r="I14">
            <v>4469.76</v>
          </cell>
          <cell r="J14">
            <v>1179.8399999999999</v>
          </cell>
          <cell r="K14">
            <v>2093.7599999999998</v>
          </cell>
          <cell r="M14">
            <v>15945.599999999999</v>
          </cell>
        </row>
        <row r="15">
          <cell r="C15">
            <v>2007</v>
          </cell>
          <cell r="D15">
            <v>970</v>
          </cell>
          <cell r="E15">
            <v>4314</v>
          </cell>
          <cell r="F15">
            <v>13924</v>
          </cell>
          <cell r="H15">
            <v>5511.36</v>
          </cell>
          <cell r="I15">
            <v>1811</v>
          </cell>
          <cell r="J15">
            <v>5262</v>
          </cell>
          <cell r="K15">
            <v>11072</v>
          </cell>
          <cell r="M15">
            <v>6041</v>
          </cell>
        </row>
        <row r="16">
          <cell r="C16">
            <v>779.52</v>
          </cell>
          <cell r="D16">
            <v>297.59999999999997</v>
          </cell>
          <cell r="E16">
            <v>1737.6</v>
          </cell>
          <cell r="F16">
            <v>17497.919999999998</v>
          </cell>
          <cell r="H16">
            <v>17506.559999999998</v>
          </cell>
          <cell r="I16">
            <v>5519.04</v>
          </cell>
          <cell r="J16">
            <v>4716.4799999999996</v>
          </cell>
          <cell r="K16">
            <v>11210.88</v>
          </cell>
          <cell r="M16">
            <v>10433.279999999999</v>
          </cell>
        </row>
        <row r="17">
          <cell r="C17">
            <v>2326.08</v>
          </cell>
          <cell r="D17">
            <v>3598.08</v>
          </cell>
          <cell r="E17">
            <v>18975.36</v>
          </cell>
          <cell r="F17">
            <v>22007.040000000001</v>
          </cell>
          <cell r="H17">
            <v>2630.4</v>
          </cell>
          <cell r="I17">
            <v>1223.04</v>
          </cell>
          <cell r="J17">
            <v>14463.359999999999</v>
          </cell>
          <cell r="K17">
            <v>22358.399999999998</v>
          </cell>
          <cell r="M17">
            <v>6906.24</v>
          </cell>
        </row>
        <row r="18">
          <cell r="C18">
            <v>3773.7599999999998</v>
          </cell>
          <cell r="D18">
            <v>3007.68</v>
          </cell>
          <cell r="E18">
            <v>7666.5599999999995</v>
          </cell>
          <cell r="F18">
            <v>10589.76</v>
          </cell>
          <cell r="H18">
            <v>6131.5199999999995</v>
          </cell>
          <cell r="I18">
            <v>2464.3199999999997</v>
          </cell>
          <cell r="J18">
            <v>9168.9599999999991</v>
          </cell>
          <cell r="K18">
            <v>9980.16</v>
          </cell>
          <cell r="M18">
            <v>5665.92</v>
          </cell>
        </row>
        <row r="19">
          <cell r="C19">
            <v>2444.16</v>
          </cell>
          <cell r="D19">
            <v>559.67999999999995</v>
          </cell>
          <cell r="E19">
            <v>2937.6</v>
          </cell>
          <cell r="F19">
            <v>47257.919999999998</v>
          </cell>
          <cell r="H19">
            <v>44218.559999999998</v>
          </cell>
          <cell r="I19">
            <v>9305.2799999999988</v>
          </cell>
          <cell r="J19">
            <v>8351.0399999999991</v>
          </cell>
          <cell r="K19">
            <v>29684.16</v>
          </cell>
          <cell r="M19">
            <v>52533.119999999995</v>
          </cell>
        </row>
        <row r="20">
          <cell r="C20">
            <v>8867.52</v>
          </cell>
          <cell r="D20">
            <v>13470.72</v>
          </cell>
          <cell r="E20">
            <v>12628.8</v>
          </cell>
          <cell r="F20">
            <v>18816</v>
          </cell>
          <cell r="H20">
            <v>18923.52</v>
          </cell>
          <cell r="I20">
            <v>12919.68</v>
          </cell>
          <cell r="J20">
            <v>7494.7199999999993</v>
          </cell>
          <cell r="K20">
            <v>17686.079999999998</v>
          </cell>
          <cell r="M20">
            <v>20254.079999999998</v>
          </cell>
        </row>
        <row r="21">
          <cell r="C21">
            <v>1439.04</v>
          </cell>
          <cell r="D21">
            <v>2202.2399999999998</v>
          </cell>
          <cell r="E21">
            <v>4049.2799999999997</v>
          </cell>
          <cell r="F21">
            <v>5976</v>
          </cell>
          <cell r="H21">
            <v>4143.3599999999997</v>
          </cell>
          <cell r="I21">
            <v>1982.3999999999999</v>
          </cell>
          <cell r="J21">
            <v>4078.08</v>
          </cell>
          <cell r="K21">
            <v>6790.08</v>
          </cell>
          <cell r="M21">
            <v>3646.08</v>
          </cell>
        </row>
        <row r="22">
          <cell r="C22">
            <v>5064.96</v>
          </cell>
          <cell r="D22">
            <v>1451.52</v>
          </cell>
          <cell r="E22">
            <v>4295.04</v>
          </cell>
          <cell r="F22">
            <v>10896</v>
          </cell>
          <cell r="H22">
            <v>20538.239999999998</v>
          </cell>
          <cell r="I22">
            <v>27424.32</v>
          </cell>
          <cell r="J22">
            <v>27987.84</v>
          </cell>
          <cell r="K22">
            <v>4576.32</v>
          </cell>
          <cell r="M22">
            <v>7248.96</v>
          </cell>
        </row>
        <row r="23">
          <cell r="C23">
            <v>3909.12</v>
          </cell>
          <cell r="D23">
            <v>5211.84</v>
          </cell>
          <cell r="E23">
            <v>2719.68</v>
          </cell>
          <cell r="F23">
            <v>5686.08</v>
          </cell>
          <cell r="H23">
            <v>9890.8799999999992</v>
          </cell>
          <cell r="I23">
            <v>11501.76</v>
          </cell>
          <cell r="J23">
            <v>3869.7599999999998</v>
          </cell>
          <cell r="K23">
            <v>6129.5999999999995</v>
          </cell>
          <cell r="M23">
            <v>4415.04</v>
          </cell>
        </row>
        <row r="24">
          <cell r="C24">
            <v>2542.08</v>
          </cell>
          <cell r="D24">
            <v>3610.56</v>
          </cell>
          <cell r="E24">
            <v>4259.5199999999995</v>
          </cell>
          <cell r="F24">
            <v>7767.36</v>
          </cell>
          <cell r="H24">
            <v>3126.72</v>
          </cell>
          <cell r="I24">
            <v>3393.6</v>
          </cell>
          <cell r="J24">
            <v>6853</v>
          </cell>
          <cell r="K24">
            <v>4054</v>
          </cell>
          <cell r="M24">
            <v>3126</v>
          </cell>
        </row>
        <row r="25">
          <cell r="C25">
            <v>111.36</v>
          </cell>
          <cell r="D25">
            <v>72</v>
          </cell>
          <cell r="E25">
            <v>432.96</v>
          </cell>
          <cell r="F25">
            <v>5177.28</v>
          </cell>
          <cell r="H25">
            <v>7523.5199999999995</v>
          </cell>
          <cell r="I25">
            <v>1518.72</v>
          </cell>
          <cell r="J25">
            <v>351</v>
          </cell>
          <cell r="K25">
            <v>1367</v>
          </cell>
          <cell r="M25">
            <v>11076</v>
          </cell>
        </row>
        <row r="26">
          <cell r="C26">
            <v>55.68</v>
          </cell>
          <cell r="D26">
            <v>68.16</v>
          </cell>
          <cell r="E26">
            <v>64.319999999999993</v>
          </cell>
          <cell r="F26">
            <v>43.199999999999996</v>
          </cell>
          <cell r="H26">
            <v>57.599999999999994</v>
          </cell>
          <cell r="I26">
            <v>50.879999999999995</v>
          </cell>
          <cell r="J26">
            <v>38.4</v>
          </cell>
          <cell r="K26">
            <v>51.839999999999996</v>
          </cell>
          <cell r="M26">
            <v>24.96</v>
          </cell>
        </row>
        <row r="27">
          <cell r="C27">
            <v>287.03999999999996</v>
          </cell>
          <cell r="D27">
            <v>222.72</v>
          </cell>
          <cell r="E27">
            <v>252.48</v>
          </cell>
          <cell r="F27">
            <v>341.76</v>
          </cell>
          <cell r="H27">
            <v>321.59999999999997</v>
          </cell>
          <cell r="I27">
            <v>306.24</v>
          </cell>
          <cell r="J27">
            <v>187.2</v>
          </cell>
          <cell r="K27">
            <v>288</v>
          </cell>
          <cell r="M27">
            <v>344.64</v>
          </cell>
        </row>
        <row r="28">
          <cell r="C28">
            <v>171.84</v>
          </cell>
          <cell r="D28">
            <v>184.32</v>
          </cell>
          <cell r="E28">
            <v>131.51999999999998</v>
          </cell>
          <cell r="F28">
            <v>114.24</v>
          </cell>
          <cell r="H28">
            <v>166.07999999999998</v>
          </cell>
          <cell r="I28">
            <v>142.07999999999998</v>
          </cell>
          <cell r="J28">
            <v>107.52</v>
          </cell>
          <cell r="K28">
            <v>87.36</v>
          </cell>
          <cell r="M28">
            <v>130.56</v>
          </cell>
        </row>
        <row r="29">
          <cell r="C29">
            <v>6.72</v>
          </cell>
          <cell r="D29">
            <v>5.76</v>
          </cell>
          <cell r="E29">
            <v>0</v>
          </cell>
          <cell r="F29">
            <v>31.68</v>
          </cell>
          <cell r="H29">
            <v>72</v>
          </cell>
          <cell r="I29">
            <v>19.2</v>
          </cell>
          <cell r="J29">
            <v>0</v>
          </cell>
          <cell r="K29">
            <v>16.32</v>
          </cell>
          <cell r="M29">
            <v>37.44</v>
          </cell>
        </row>
        <row r="30">
          <cell r="C30">
            <v>0</v>
          </cell>
          <cell r="D30">
            <v>0</v>
          </cell>
          <cell r="E30">
            <v>15.36</v>
          </cell>
          <cell r="F30">
            <v>21.119999999999997</v>
          </cell>
          <cell r="H30">
            <v>2.88</v>
          </cell>
          <cell r="I30">
            <v>145.91999999999999</v>
          </cell>
          <cell r="J30">
            <v>28.799999999999997</v>
          </cell>
          <cell r="K30">
            <v>59.519999999999996</v>
          </cell>
          <cell r="M30">
            <v>58.559999999999995</v>
          </cell>
        </row>
        <row r="31">
          <cell r="C31">
            <v>3.84</v>
          </cell>
          <cell r="D31">
            <v>2.88</v>
          </cell>
          <cell r="E31">
            <v>10.559999999999999</v>
          </cell>
          <cell r="F31">
            <v>22.08</v>
          </cell>
          <cell r="H31">
            <v>0</v>
          </cell>
          <cell r="I31">
            <v>2.88</v>
          </cell>
          <cell r="J31">
            <v>16.32</v>
          </cell>
          <cell r="K31">
            <v>0</v>
          </cell>
          <cell r="M31">
            <v>6.72</v>
          </cell>
        </row>
        <row r="32">
          <cell r="C32">
            <v>18.239999999999998</v>
          </cell>
          <cell r="D32">
            <v>9.6</v>
          </cell>
          <cell r="E32">
            <v>1.92</v>
          </cell>
          <cell r="F32">
            <v>34.56</v>
          </cell>
          <cell r="H32">
            <v>6.72</v>
          </cell>
          <cell r="I32">
            <v>38.4</v>
          </cell>
          <cell r="J32">
            <v>6.72</v>
          </cell>
          <cell r="K32">
            <v>44.16</v>
          </cell>
          <cell r="M32">
            <v>7.68</v>
          </cell>
        </row>
        <row r="33">
          <cell r="C33">
            <v>98.88</v>
          </cell>
          <cell r="D33">
            <v>169.92</v>
          </cell>
          <cell r="E33">
            <v>358.08</v>
          </cell>
          <cell r="F33">
            <v>2136.96</v>
          </cell>
          <cell r="H33">
            <v>2082.2399999999998</v>
          </cell>
          <cell r="I33">
            <v>700.8</v>
          </cell>
          <cell r="J33">
            <v>157.44</v>
          </cell>
          <cell r="K33">
            <v>834.24</v>
          </cell>
          <cell r="M33">
            <v>2591.04</v>
          </cell>
        </row>
        <row r="34">
          <cell r="C34">
            <v>79.679999999999993</v>
          </cell>
          <cell r="D34">
            <v>3.84</v>
          </cell>
          <cell r="E34">
            <v>195.84</v>
          </cell>
          <cell r="F34">
            <v>1840.32</v>
          </cell>
          <cell r="H34">
            <v>1138.56</v>
          </cell>
          <cell r="I34">
            <v>0</v>
          </cell>
          <cell r="J34">
            <v>71.039999999999992</v>
          </cell>
          <cell r="K34">
            <v>192</v>
          </cell>
          <cell r="M34">
            <v>1448.6399999999999</v>
          </cell>
        </row>
        <row r="52">
          <cell r="C52">
            <v>0</v>
          </cell>
          <cell r="D52">
            <v>267</v>
          </cell>
          <cell r="E52">
            <v>434</v>
          </cell>
          <cell r="F52">
            <v>467</v>
          </cell>
          <cell r="H52">
            <v>3</v>
          </cell>
          <cell r="I52">
            <v>2</v>
          </cell>
          <cell r="J52">
            <v>0</v>
          </cell>
          <cell r="K52">
            <v>0</v>
          </cell>
          <cell r="M52">
            <v>0</v>
          </cell>
        </row>
        <row r="53">
          <cell r="C53">
            <v>528</v>
          </cell>
          <cell r="D53">
            <v>1843</v>
          </cell>
          <cell r="E53">
            <v>11985</v>
          </cell>
          <cell r="F53">
            <v>13418</v>
          </cell>
          <cell r="H53">
            <v>2957</v>
          </cell>
          <cell r="I53">
            <v>316</v>
          </cell>
          <cell r="J53">
            <v>30</v>
          </cell>
          <cell r="K53">
            <v>64</v>
          </cell>
          <cell r="M53">
            <v>0</v>
          </cell>
        </row>
        <row r="54">
          <cell r="C54">
            <v>15</v>
          </cell>
          <cell r="D54">
            <v>1142</v>
          </cell>
          <cell r="E54">
            <v>4181</v>
          </cell>
          <cell r="F54">
            <v>6902</v>
          </cell>
          <cell r="H54">
            <v>216</v>
          </cell>
          <cell r="I54">
            <v>270</v>
          </cell>
          <cell r="J54">
            <v>107</v>
          </cell>
          <cell r="K54">
            <v>3</v>
          </cell>
          <cell r="M54">
            <v>20</v>
          </cell>
        </row>
        <row r="55">
          <cell r="C55">
            <v>225</v>
          </cell>
          <cell r="D55">
            <v>173</v>
          </cell>
          <cell r="E55">
            <v>799</v>
          </cell>
          <cell r="F55">
            <v>129</v>
          </cell>
          <cell r="H55">
            <v>191</v>
          </cell>
          <cell r="I55">
            <v>122</v>
          </cell>
          <cell r="J55">
            <v>235</v>
          </cell>
          <cell r="K55">
            <v>254</v>
          </cell>
          <cell r="M55">
            <v>70</v>
          </cell>
        </row>
        <row r="56">
          <cell r="C56">
            <v>65</v>
          </cell>
          <cell r="D56">
            <v>3819</v>
          </cell>
          <cell r="E56">
            <v>6431</v>
          </cell>
          <cell r="F56">
            <v>2780</v>
          </cell>
          <cell r="H56">
            <v>4046</v>
          </cell>
          <cell r="I56">
            <v>584</v>
          </cell>
          <cell r="J56">
            <v>0</v>
          </cell>
          <cell r="K56">
            <v>0</v>
          </cell>
          <cell r="M56">
            <v>0</v>
          </cell>
        </row>
        <row r="57">
          <cell r="C57">
            <v>5</v>
          </cell>
          <cell r="D57">
            <v>30</v>
          </cell>
          <cell r="E57">
            <v>177</v>
          </cell>
          <cell r="F57">
            <v>531</v>
          </cell>
          <cell r="H57">
            <v>280</v>
          </cell>
          <cell r="I57">
            <v>198</v>
          </cell>
          <cell r="J57">
            <v>84</v>
          </cell>
          <cell r="K57">
            <v>26</v>
          </cell>
          <cell r="M57">
            <v>173</v>
          </cell>
        </row>
        <row r="58">
          <cell r="C58">
            <v>0</v>
          </cell>
          <cell r="D58">
            <v>0</v>
          </cell>
          <cell r="E58">
            <v>356</v>
          </cell>
          <cell r="F58">
            <v>154</v>
          </cell>
          <cell r="H58">
            <v>6</v>
          </cell>
          <cell r="I58">
            <v>3</v>
          </cell>
          <cell r="J58">
            <v>2</v>
          </cell>
          <cell r="K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127</v>
          </cell>
          <cell r="F59">
            <v>71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45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M60">
            <v>0</v>
          </cell>
        </row>
        <row r="61">
          <cell r="C61">
            <v>0</v>
          </cell>
          <cell r="D61">
            <v>410</v>
          </cell>
          <cell r="E61">
            <v>1699</v>
          </cell>
          <cell r="F61">
            <v>27</v>
          </cell>
          <cell r="H61">
            <v>0</v>
          </cell>
          <cell r="I61">
            <v>0</v>
          </cell>
          <cell r="J61">
            <v>306</v>
          </cell>
          <cell r="K61">
            <v>200</v>
          </cell>
          <cell r="M61">
            <v>0</v>
          </cell>
        </row>
        <row r="62">
          <cell r="C62">
            <v>45</v>
          </cell>
          <cell r="D62">
            <v>552</v>
          </cell>
          <cell r="E62">
            <v>1362</v>
          </cell>
          <cell r="F62">
            <v>252</v>
          </cell>
          <cell r="H62">
            <v>264</v>
          </cell>
          <cell r="I62">
            <v>115</v>
          </cell>
          <cell r="J62">
            <v>0</v>
          </cell>
          <cell r="K62">
            <v>0</v>
          </cell>
          <cell r="M62">
            <v>0</v>
          </cell>
        </row>
        <row r="63">
          <cell r="C63">
            <v>0</v>
          </cell>
          <cell r="D63">
            <v>0</v>
          </cell>
          <cell r="E63">
            <v>1064</v>
          </cell>
          <cell r="F63">
            <v>10713</v>
          </cell>
          <cell r="H63">
            <v>0</v>
          </cell>
          <cell r="I63">
            <v>0</v>
          </cell>
          <cell r="J63">
            <v>2896</v>
          </cell>
          <cell r="K63">
            <v>2993</v>
          </cell>
          <cell r="M63">
            <v>0</v>
          </cell>
        </row>
        <row r="64">
          <cell r="C64">
            <v>25</v>
          </cell>
          <cell r="D64">
            <v>7</v>
          </cell>
          <cell r="E64">
            <v>18</v>
          </cell>
          <cell r="F64">
            <v>15</v>
          </cell>
          <cell r="H64">
            <v>42</v>
          </cell>
          <cell r="I64">
            <v>2</v>
          </cell>
          <cell r="J64">
            <v>17</v>
          </cell>
          <cell r="K64">
            <v>9</v>
          </cell>
          <cell r="M64">
            <v>7</v>
          </cell>
        </row>
        <row r="65">
          <cell r="C65">
            <v>0</v>
          </cell>
          <cell r="D65">
            <v>110</v>
          </cell>
          <cell r="E65">
            <v>332</v>
          </cell>
          <cell r="F65">
            <v>65</v>
          </cell>
          <cell r="H65">
            <v>1</v>
          </cell>
          <cell r="I65">
            <v>10</v>
          </cell>
          <cell r="J65">
            <v>0</v>
          </cell>
          <cell r="K65">
            <v>0</v>
          </cell>
          <cell r="M65">
            <v>0</v>
          </cell>
        </row>
        <row r="66">
          <cell r="C66">
            <v>0</v>
          </cell>
          <cell r="D66">
            <v>0</v>
          </cell>
          <cell r="E66">
            <v>375</v>
          </cell>
          <cell r="F66">
            <v>24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</row>
        <row r="67">
          <cell r="C67">
            <v>0</v>
          </cell>
          <cell r="D67">
            <v>0</v>
          </cell>
          <cell r="E67">
            <v>7</v>
          </cell>
          <cell r="F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</row>
        <row r="68">
          <cell r="C68">
            <v>0</v>
          </cell>
          <cell r="D68">
            <v>175</v>
          </cell>
          <cell r="E68">
            <v>280</v>
          </cell>
          <cell r="F68">
            <v>494</v>
          </cell>
          <cell r="H68">
            <v>23</v>
          </cell>
          <cell r="I68">
            <v>147</v>
          </cell>
          <cell r="J68">
            <v>50</v>
          </cell>
          <cell r="K68">
            <v>10</v>
          </cell>
          <cell r="M68">
            <v>5</v>
          </cell>
        </row>
        <row r="69">
          <cell r="C69">
            <v>0</v>
          </cell>
          <cell r="D69">
            <v>0</v>
          </cell>
          <cell r="E69">
            <v>295</v>
          </cell>
          <cell r="F69">
            <v>230</v>
          </cell>
          <cell r="H69">
            <v>23</v>
          </cell>
          <cell r="I69">
            <v>0</v>
          </cell>
          <cell r="J69">
            <v>0</v>
          </cell>
          <cell r="K69">
            <v>6</v>
          </cell>
          <cell r="M69">
            <v>58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M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M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M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M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1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M76">
            <v>0</v>
          </cell>
        </row>
        <row r="77">
          <cell r="C77">
            <v>0</v>
          </cell>
          <cell r="D77">
            <v>0</v>
          </cell>
          <cell r="E77">
            <v>22</v>
          </cell>
          <cell r="F77">
            <v>73</v>
          </cell>
          <cell r="H77">
            <v>95</v>
          </cell>
          <cell r="I77">
            <v>10</v>
          </cell>
          <cell r="J77">
            <v>0</v>
          </cell>
          <cell r="K77">
            <v>0</v>
          </cell>
          <cell r="M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M78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"/>
      <sheetName val="Sheet1"/>
      <sheetName val="TA"/>
      <sheetName val="Sheet3"/>
      <sheetName val="Chart1"/>
      <sheetName val="Chart2"/>
      <sheetName val="Chart3"/>
      <sheetName val="rksp"/>
      <sheetName val="rpsp"/>
      <sheetName val="draf panen"/>
      <sheetName val="produktivitas"/>
      <sheetName val="tanam"/>
      <sheetName val="pmintaan dt"/>
      <sheetName val="Sheet5"/>
      <sheetName val="Sheet2"/>
      <sheetName val="Sheet13"/>
      <sheetName val="Sheet12"/>
      <sheetName val="provitas BPS baru"/>
      <sheetName val="tanam BPS"/>
      <sheetName val="Panen"/>
      <sheetName val="produksi"/>
      <sheetName val="Sheet10"/>
      <sheetName val="Pds Panen"/>
      <sheetName val="Pds Pv"/>
      <sheetName val="Pds Prod"/>
      <sheetName val="ARAM II"/>
      <sheetName val="provitas BPS"/>
      <sheetName val="produksi ARAM I"/>
      <sheetName val="Produksi BPS baru"/>
      <sheetName val="PTanam"/>
      <sheetName val="PPanen"/>
      <sheetName val="PProduktivitas"/>
      <sheetName val="PProduksi"/>
      <sheetName val="puso"/>
      <sheetName val="prediksi sisa tanaman akhir"/>
      <sheetName val="Luas Panen BPS 2"/>
      <sheetName val="provitas BPS 2"/>
      <sheetName val="Produksi BPS 2"/>
      <sheetName val="Sheet9"/>
      <sheetName val="PREDIKSI TGL 17 APR"/>
      <sheetName val="Sheet11"/>
    </sheetNames>
    <sheetDataSet>
      <sheetData sheetId="0" refreshError="1">
        <row r="6">
          <cell r="I6">
            <v>100</v>
          </cell>
        </row>
        <row r="7">
          <cell r="I7">
            <v>100</v>
          </cell>
        </row>
        <row r="8">
          <cell r="I8">
            <v>100</v>
          </cell>
        </row>
        <row r="9">
          <cell r="I9">
            <v>100</v>
          </cell>
        </row>
        <row r="10">
          <cell r="I10">
            <v>100</v>
          </cell>
        </row>
        <row r="11">
          <cell r="I11">
            <v>100</v>
          </cell>
        </row>
        <row r="12">
          <cell r="I12">
            <v>100</v>
          </cell>
        </row>
        <row r="13">
          <cell r="I13">
            <v>100</v>
          </cell>
        </row>
        <row r="14">
          <cell r="I14">
            <v>100</v>
          </cell>
        </row>
        <row r="15">
          <cell r="I15">
            <v>100</v>
          </cell>
        </row>
        <row r="16">
          <cell r="I16">
            <v>100</v>
          </cell>
        </row>
        <row r="17">
          <cell r="I17">
            <v>100</v>
          </cell>
        </row>
        <row r="18">
          <cell r="I18">
            <v>100</v>
          </cell>
        </row>
        <row r="19">
          <cell r="I19">
            <v>100</v>
          </cell>
        </row>
        <row r="20">
          <cell r="I20">
            <v>100</v>
          </cell>
        </row>
        <row r="21">
          <cell r="I21">
            <v>100</v>
          </cell>
        </row>
        <row r="22">
          <cell r="I22">
            <v>100</v>
          </cell>
        </row>
        <row r="23">
          <cell r="I23">
            <v>100</v>
          </cell>
        </row>
        <row r="24">
          <cell r="I24">
            <v>100</v>
          </cell>
        </row>
        <row r="25">
          <cell r="I25">
            <v>100</v>
          </cell>
        </row>
        <row r="26">
          <cell r="I26">
            <v>100</v>
          </cell>
        </row>
        <row r="27">
          <cell r="I27">
            <v>100</v>
          </cell>
        </row>
        <row r="28">
          <cell r="I28">
            <v>100</v>
          </cell>
        </row>
        <row r="29">
          <cell r="I29">
            <v>100</v>
          </cell>
        </row>
        <row r="30">
          <cell r="I30">
            <v>100</v>
          </cell>
        </row>
        <row r="31">
          <cell r="I31">
            <v>100</v>
          </cell>
        </row>
        <row r="32">
          <cell r="I32">
            <v>100</v>
          </cell>
        </row>
        <row r="33">
          <cell r="I3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"/>
      <sheetName val="JAN"/>
      <sheetName val="FEB"/>
      <sheetName val="MAR"/>
      <sheetName val="APR"/>
      <sheetName val="MEI"/>
      <sheetName val="JUN"/>
      <sheetName val="JUL"/>
      <sheetName val="AGT"/>
      <sheetName val="SEP"/>
      <sheetName val="OKT"/>
      <sheetName val="NOV"/>
      <sheetName val="DES"/>
      <sheetName val="rpsp"/>
      <sheetName val="REKAP PER BULAN"/>
      <sheetName val="Sheet1"/>
    </sheetNames>
    <sheetDataSet>
      <sheetData sheetId="0">
        <row r="4">
          <cell r="E4">
            <v>100</v>
          </cell>
          <cell r="F4">
            <v>100</v>
          </cell>
          <cell r="G4">
            <v>100</v>
          </cell>
          <cell r="H4">
            <v>100</v>
          </cell>
          <cell r="I4">
            <v>100</v>
          </cell>
          <cell r="J4">
            <v>100</v>
          </cell>
        </row>
        <row r="5"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</row>
        <row r="6"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</row>
        <row r="7">
          <cell r="E7">
            <v>100</v>
          </cell>
          <cell r="F7">
            <v>100</v>
          </cell>
          <cell r="G7">
            <v>100</v>
          </cell>
          <cell r="H7">
            <v>100</v>
          </cell>
          <cell r="I7">
            <v>100</v>
          </cell>
          <cell r="J7">
            <v>100</v>
          </cell>
        </row>
        <row r="8">
          <cell r="E8">
            <v>100</v>
          </cell>
          <cell r="F8">
            <v>100</v>
          </cell>
          <cell r="G8">
            <v>100</v>
          </cell>
          <cell r="H8">
            <v>100</v>
          </cell>
          <cell r="I8">
            <v>100</v>
          </cell>
          <cell r="J8">
            <v>100</v>
          </cell>
        </row>
        <row r="9">
          <cell r="E9">
            <v>100</v>
          </cell>
          <cell r="F9">
            <v>100</v>
          </cell>
          <cell r="G9">
            <v>100</v>
          </cell>
          <cell r="H9">
            <v>100</v>
          </cell>
          <cell r="I9">
            <v>100</v>
          </cell>
          <cell r="J9">
            <v>100</v>
          </cell>
        </row>
        <row r="10">
          <cell r="E10">
            <v>100</v>
          </cell>
          <cell r="F10">
            <v>100</v>
          </cell>
          <cell r="G10">
            <v>100</v>
          </cell>
          <cell r="H10">
            <v>100</v>
          </cell>
          <cell r="I10">
            <v>100</v>
          </cell>
          <cell r="J10">
            <v>100</v>
          </cell>
        </row>
        <row r="11">
          <cell r="E11">
            <v>100</v>
          </cell>
          <cell r="F11">
            <v>100</v>
          </cell>
          <cell r="G11">
            <v>100</v>
          </cell>
          <cell r="H11">
            <v>100</v>
          </cell>
          <cell r="I11">
            <v>100</v>
          </cell>
          <cell r="J11">
            <v>100</v>
          </cell>
        </row>
        <row r="12">
          <cell r="E12">
            <v>100</v>
          </cell>
          <cell r="F12">
            <v>100</v>
          </cell>
          <cell r="G12">
            <v>100</v>
          </cell>
          <cell r="H12">
            <v>100</v>
          </cell>
          <cell r="I12">
            <v>100</v>
          </cell>
          <cell r="J12">
            <v>100</v>
          </cell>
        </row>
        <row r="13">
          <cell r="E13">
            <v>100</v>
          </cell>
          <cell r="F13">
            <v>100</v>
          </cell>
          <cell r="G13">
            <v>100</v>
          </cell>
          <cell r="H13">
            <v>100</v>
          </cell>
          <cell r="I13">
            <v>100</v>
          </cell>
          <cell r="J13">
            <v>100</v>
          </cell>
        </row>
        <row r="14"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100</v>
          </cell>
          <cell r="J14">
            <v>100</v>
          </cell>
        </row>
        <row r="15"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I15">
            <v>100</v>
          </cell>
          <cell r="J15">
            <v>100</v>
          </cell>
        </row>
        <row r="16"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</row>
        <row r="17">
          <cell r="E17">
            <v>100</v>
          </cell>
          <cell r="F17">
            <v>100</v>
          </cell>
          <cell r="G17">
            <v>100</v>
          </cell>
          <cell r="H17">
            <v>100</v>
          </cell>
          <cell r="I17">
            <v>100</v>
          </cell>
          <cell r="J17">
            <v>100</v>
          </cell>
        </row>
        <row r="18">
          <cell r="E18">
            <v>100</v>
          </cell>
          <cell r="F18">
            <v>100</v>
          </cell>
          <cell r="G18">
            <v>100</v>
          </cell>
          <cell r="H18">
            <v>100</v>
          </cell>
          <cell r="I18">
            <v>100</v>
          </cell>
          <cell r="J18">
            <v>100</v>
          </cell>
        </row>
        <row r="19">
          <cell r="E19">
            <v>100</v>
          </cell>
          <cell r="F19">
            <v>100</v>
          </cell>
          <cell r="G19">
            <v>100</v>
          </cell>
          <cell r="H19">
            <v>100</v>
          </cell>
          <cell r="I19">
            <v>100</v>
          </cell>
          <cell r="J19">
            <v>100</v>
          </cell>
        </row>
        <row r="20">
          <cell r="E20">
            <v>100</v>
          </cell>
          <cell r="F20">
            <v>100</v>
          </cell>
          <cell r="G20">
            <v>100</v>
          </cell>
          <cell r="H20">
            <v>100</v>
          </cell>
          <cell r="I20">
            <v>100</v>
          </cell>
          <cell r="J20">
            <v>100</v>
          </cell>
        </row>
        <row r="21">
          <cell r="E21">
            <v>100</v>
          </cell>
          <cell r="F21">
            <v>100</v>
          </cell>
          <cell r="G21">
            <v>100</v>
          </cell>
          <cell r="H21">
            <v>100</v>
          </cell>
          <cell r="I21">
            <v>100</v>
          </cell>
          <cell r="J21">
            <v>100</v>
          </cell>
        </row>
        <row r="22">
          <cell r="E22">
            <v>100</v>
          </cell>
          <cell r="F22">
            <v>100</v>
          </cell>
          <cell r="G22">
            <v>100</v>
          </cell>
          <cell r="H22">
            <v>100</v>
          </cell>
          <cell r="I22">
            <v>100</v>
          </cell>
          <cell r="J22">
            <v>100</v>
          </cell>
        </row>
        <row r="23">
          <cell r="E23">
            <v>100</v>
          </cell>
          <cell r="F23">
            <v>100</v>
          </cell>
          <cell r="G23">
            <v>100</v>
          </cell>
          <cell r="H23">
            <v>100</v>
          </cell>
          <cell r="I23">
            <v>100</v>
          </cell>
          <cell r="J23">
            <v>100</v>
          </cell>
        </row>
        <row r="24">
          <cell r="E24">
            <v>100</v>
          </cell>
          <cell r="F24">
            <v>100</v>
          </cell>
          <cell r="G24">
            <v>100</v>
          </cell>
          <cell r="H24">
            <v>100</v>
          </cell>
          <cell r="I24">
            <v>100</v>
          </cell>
          <cell r="J24">
            <v>100</v>
          </cell>
        </row>
        <row r="25">
          <cell r="E25">
            <v>100</v>
          </cell>
          <cell r="F25">
            <v>100</v>
          </cell>
          <cell r="G25">
            <v>100</v>
          </cell>
          <cell r="H25">
            <v>100</v>
          </cell>
          <cell r="I25">
            <v>100</v>
          </cell>
          <cell r="J25">
            <v>100</v>
          </cell>
        </row>
        <row r="26">
          <cell r="E26">
            <v>100</v>
          </cell>
          <cell r="F26">
            <v>100</v>
          </cell>
          <cell r="G26">
            <v>100</v>
          </cell>
          <cell r="H26">
            <v>100</v>
          </cell>
          <cell r="I26">
            <v>100</v>
          </cell>
          <cell r="J26">
            <v>100</v>
          </cell>
        </row>
        <row r="27">
          <cell r="E27">
            <v>100</v>
          </cell>
          <cell r="F27">
            <v>100</v>
          </cell>
          <cell r="G27">
            <v>100</v>
          </cell>
          <cell r="H27">
            <v>100</v>
          </cell>
          <cell r="I27">
            <v>100</v>
          </cell>
          <cell r="J27">
            <v>100</v>
          </cell>
        </row>
        <row r="28">
          <cell r="E28">
            <v>100</v>
          </cell>
          <cell r="F28">
            <v>100</v>
          </cell>
          <cell r="G28">
            <v>100</v>
          </cell>
          <cell r="H28">
            <v>100</v>
          </cell>
          <cell r="I28">
            <v>100</v>
          </cell>
          <cell r="J28">
            <v>100</v>
          </cell>
        </row>
        <row r="29">
          <cell r="E29">
            <v>100</v>
          </cell>
          <cell r="F29">
            <v>100</v>
          </cell>
          <cell r="G29">
            <v>100</v>
          </cell>
          <cell r="H29">
            <v>100</v>
          </cell>
          <cell r="I29">
            <v>100</v>
          </cell>
          <cell r="J29">
            <v>100</v>
          </cell>
        </row>
        <row r="30">
          <cell r="E30">
            <v>100</v>
          </cell>
          <cell r="F30">
            <v>100</v>
          </cell>
          <cell r="G30">
            <v>100</v>
          </cell>
          <cell r="H30">
            <v>100</v>
          </cell>
          <cell r="I30">
            <v>100</v>
          </cell>
          <cell r="J30">
            <v>100</v>
          </cell>
        </row>
        <row r="31"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100</v>
          </cell>
          <cell r="J31">
            <v>100</v>
          </cell>
        </row>
      </sheetData>
      <sheetData sheetId="1">
        <row r="13">
          <cell r="E13">
            <v>0</v>
          </cell>
        </row>
      </sheetData>
      <sheetData sheetId="2">
        <row r="13">
          <cell r="E13">
            <v>0</v>
          </cell>
        </row>
      </sheetData>
      <sheetData sheetId="3">
        <row r="13">
          <cell r="E13">
            <v>0</v>
          </cell>
        </row>
      </sheetData>
      <sheetData sheetId="4">
        <row r="13">
          <cell r="E13">
            <v>0</v>
          </cell>
        </row>
      </sheetData>
      <sheetData sheetId="5">
        <row r="13">
          <cell r="E13">
            <v>0</v>
          </cell>
        </row>
      </sheetData>
      <sheetData sheetId="6">
        <row r="13">
          <cell r="E13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"/>
      <sheetName val="JAN"/>
      <sheetName val="FEB"/>
      <sheetName val="MAR"/>
      <sheetName val="APR"/>
      <sheetName val="MEI"/>
      <sheetName val="JUN"/>
      <sheetName val="JUL"/>
      <sheetName val="AGT"/>
      <sheetName val="SEP"/>
      <sheetName val="OKT"/>
      <sheetName val="NOV"/>
      <sheetName val="DES"/>
      <sheetName val="rpsp"/>
      <sheetName val="REKAP PER BULAN"/>
      <sheetName val="Sheet1"/>
    </sheetNames>
    <sheetDataSet>
      <sheetData sheetId="0">
        <row r="4">
          <cell r="K4">
            <v>100</v>
          </cell>
          <cell r="L4">
            <v>100</v>
          </cell>
        </row>
        <row r="5">
          <cell r="K5">
            <v>100</v>
          </cell>
          <cell r="L5">
            <v>100</v>
          </cell>
        </row>
        <row r="6">
          <cell r="K6">
            <v>100</v>
          </cell>
          <cell r="L6">
            <v>100</v>
          </cell>
        </row>
        <row r="7">
          <cell r="K7">
            <v>100</v>
          </cell>
          <cell r="L7">
            <v>100</v>
          </cell>
        </row>
        <row r="8">
          <cell r="K8">
            <v>100</v>
          </cell>
          <cell r="L8">
            <v>100</v>
          </cell>
        </row>
        <row r="9">
          <cell r="K9">
            <v>100</v>
          </cell>
          <cell r="L9">
            <v>100</v>
          </cell>
        </row>
        <row r="10">
          <cell r="K10">
            <v>100</v>
          </cell>
          <cell r="L10">
            <v>100</v>
          </cell>
        </row>
        <row r="11">
          <cell r="K11">
            <v>100</v>
          </cell>
          <cell r="L11">
            <v>100</v>
          </cell>
        </row>
        <row r="12">
          <cell r="K12">
            <v>100</v>
          </cell>
          <cell r="L12">
            <v>100</v>
          </cell>
        </row>
        <row r="13">
          <cell r="K13">
            <v>100</v>
          </cell>
          <cell r="L13">
            <v>100</v>
          </cell>
        </row>
        <row r="14">
          <cell r="K14">
            <v>100</v>
          </cell>
          <cell r="L14">
            <v>100</v>
          </cell>
        </row>
        <row r="15">
          <cell r="K15">
            <v>100</v>
          </cell>
          <cell r="L15">
            <v>100</v>
          </cell>
        </row>
        <row r="16">
          <cell r="K16">
            <v>100</v>
          </cell>
          <cell r="L16">
            <v>100</v>
          </cell>
        </row>
        <row r="17">
          <cell r="K17">
            <v>100</v>
          </cell>
          <cell r="L17">
            <v>100</v>
          </cell>
        </row>
        <row r="18">
          <cell r="K18">
            <v>100</v>
          </cell>
          <cell r="L18">
            <v>100</v>
          </cell>
        </row>
        <row r="19">
          <cell r="K19">
            <v>100</v>
          </cell>
        </row>
        <row r="20">
          <cell r="K20">
            <v>100</v>
          </cell>
          <cell r="L20">
            <v>100</v>
          </cell>
        </row>
        <row r="21">
          <cell r="K21">
            <v>100</v>
          </cell>
          <cell r="L21">
            <v>100</v>
          </cell>
        </row>
        <row r="22">
          <cell r="K22">
            <v>100</v>
          </cell>
          <cell r="L22">
            <v>100</v>
          </cell>
        </row>
        <row r="23">
          <cell r="K23">
            <v>100</v>
          </cell>
          <cell r="L23">
            <v>100</v>
          </cell>
        </row>
        <row r="24">
          <cell r="K24">
            <v>100</v>
          </cell>
          <cell r="L24">
            <v>100</v>
          </cell>
        </row>
        <row r="25">
          <cell r="K25">
            <v>100</v>
          </cell>
          <cell r="L25">
            <v>100</v>
          </cell>
        </row>
        <row r="26">
          <cell r="K26">
            <v>100</v>
          </cell>
          <cell r="L26">
            <v>100</v>
          </cell>
        </row>
        <row r="27">
          <cell r="K27">
            <v>100</v>
          </cell>
          <cell r="L27">
            <v>100</v>
          </cell>
        </row>
        <row r="28">
          <cell r="K28">
            <v>100</v>
          </cell>
          <cell r="L28">
            <v>100</v>
          </cell>
        </row>
        <row r="29">
          <cell r="K29">
            <v>100</v>
          </cell>
          <cell r="L29">
            <v>100</v>
          </cell>
        </row>
        <row r="30">
          <cell r="K30">
            <v>100</v>
          </cell>
          <cell r="L30">
            <v>100</v>
          </cell>
        </row>
        <row r="31">
          <cell r="K31">
            <v>100</v>
          </cell>
        </row>
      </sheetData>
      <sheetData sheetId="1">
        <row r="13">
          <cell r="J13">
            <v>5</v>
          </cell>
        </row>
      </sheetData>
      <sheetData sheetId="2"/>
      <sheetData sheetId="3"/>
      <sheetData sheetId="4">
        <row r="13">
          <cell r="CH13">
            <v>59</v>
          </cell>
        </row>
      </sheetData>
      <sheetData sheetId="5">
        <row r="13">
          <cell r="S13">
            <v>30</v>
          </cell>
        </row>
      </sheetData>
      <sheetData sheetId="6">
        <row r="13">
          <cell r="J13">
            <v>4</v>
          </cell>
        </row>
      </sheetData>
      <sheetData sheetId="7">
        <row r="13">
          <cell r="E13">
            <v>0</v>
          </cell>
        </row>
      </sheetData>
      <sheetData sheetId="8">
        <row r="13">
          <cell r="E13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"/>
      <sheetName val="Sheet1"/>
      <sheetName val="TA"/>
      <sheetName val="Sheet3"/>
      <sheetName val="Chart1"/>
      <sheetName val="rksp"/>
      <sheetName val="rpsp"/>
      <sheetName val="draf panen"/>
      <sheetName val="produktivitas"/>
      <sheetName val="tanam"/>
      <sheetName val="Sheet13"/>
      <sheetName val="Sheet12"/>
      <sheetName val="provitas BPS baru"/>
      <sheetName val="tanam BPS"/>
      <sheetName val="Panen"/>
      <sheetName val="produksi"/>
      <sheetName val="Sheet10"/>
      <sheetName val="Pds Panen"/>
      <sheetName val="Pds Pv"/>
      <sheetName val="Pds Prod"/>
      <sheetName val="ARAM II"/>
      <sheetName val="provitas BPS"/>
      <sheetName val="produksi ARAM I"/>
      <sheetName val="Produksi BPS baru"/>
      <sheetName val="PTanam"/>
      <sheetName val="PPanen"/>
      <sheetName val="PProduktivitas"/>
      <sheetName val="PProduksi"/>
      <sheetName val="puso"/>
      <sheetName val="prediksi sisa tanaman akhir"/>
      <sheetName val="Luas Panen BPS 2"/>
      <sheetName val="provitas BPS 2"/>
      <sheetName val="Produksi BPS 2"/>
      <sheetName val="Sheet9"/>
      <sheetName val="PREDIKSI TGL 17 APR"/>
      <sheetName val="Sheet11"/>
    </sheetNames>
    <sheetDataSet>
      <sheetData sheetId="0">
        <row r="6">
          <cell r="C6">
            <v>100</v>
          </cell>
        </row>
      </sheetData>
      <sheetData sheetId="1"/>
      <sheetData sheetId="2"/>
      <sheetData sheetId="3"/>
      <sheetData sheetId="4" refreshError="1"/>
      <sheetData sheetId="5">
        <row r="7">
          <cell r="CF7">
            <v>7087</v>
          </cell>
          <cell r="CK7">
            <v>7</v>
          </cell>
        </row>
        <row r="8">
          <cell r="CF8">
            <v>12083</v>
          </cell>
          <cell r="CK8">
            <v>573</v>
          </cell>
        </row>
        <row r="9">
          <cell r="CF9">
            <v>11832</v>
          </cell>
          <cell r="CK9">
            <v>3</v>
          </cell>
        </row>
        <row r="10">
          <cell r="CF10">
            <v>5234</v>
          </cell>
          <cell r="CK10">
            <v>42</v>
          </cell>
        </row>
        <row r="11">
          <cell r="CF11">
            <v>12737</v>
          </cell>
          <cell r="CK11">
            <v>1845</v>
          </cell>
        </row>
        <row r="12">
          <cell r="CF12">
            <v>13603</v>
          </cell>
          <cell r="CK12">
            <v>180</v>
          </cell>
        </row>
        <row r="13">
          <cell r="CF13">
            <v>6094</v>
          </cell>
          <cell r="CK13">
            <v>0</v>
          </cell>
        </row>
        <row r="14">
          <cell r="CF14">
            <v>4757</v>
          </cell>
          <cell r="CK14">
            <v>0</v>
          </cell>
        </row>
        <row r="15">
          <cell r="CF15">
            <v>16795</v>
          </cell>
          <cell r="CK15">
            <v>0</v>
          </cell>
        </row>
        <row r="16">
          <cell r="CF16">
            <v>4719</v>
          </cell>
          <cell r="CK16">
            <v>0</v>
          </cell>
        </row>
        <row r="17">
          <cell r="CF17">
            <v>8068</v>
          </cell>
          <cell r="CK17">
            <v>2678</v>
          </cell>
        </row>
        <row r="18">
          <cell r="CF18">
            <v>20779</v>
          </cell>
          <cell r="CK18">
            <v>0</v>
          </cell>
        </row>
        <row r="19">
          <cell r="CF19">
            <v>29535</v>
          </cell>
          <cell r="CK19">
            <v>23</v>
          </cell>
        </row>
        <row r="20">
          <cell r="CF20">
            <v>3469</v>
          </cell>
          <cell r="CK20">
            <v>75</v>
          </cell>
        </row>
        <row r="21">
          <cell r="CF21">
            <v>11065</v>
          </cell>
          <cell r="CK21">
            <v>0</v>
          </cell>
        </row>
        <row r="22">
          <cell r="CF22">
            <v>5941</v>
          </cell>
          <cell r="CK22">
            <v>0</v>
          </cell>
        </row>
        <row r="23">
          <cell r="CF23">
            <v>4020</v>
          </cell>
          <cell r="CK23">
            <v>11</v>
          </cell>
        </row>
        <row r="24">
          <cell r="CF24">
            <v>430</v>
          </cell>
          <cell r="CK24">
            <v>0</v>
          </cell>
        </row>
        <row r="25">
          <cell r="CF25">
            <v>78</v>
          </cell>
          <cell r="CK25">
            <v>0</v>
          </cell>
        </row>
        <row r="26">
          <cell r="CF26">
            <v>416</v>
          </cell>
          <cell r="CK26">
            <v>0</v>
          </cell>
        </row>
        <row r="27">
          <cell r="CF27">
            <v>133</v>
          </cell>
          <cell r="CK27">
            <v>0</v>
          </cell>
        </row>
        <row r="28">
          <cell r="CF28">
            <v>49</v>
          </cell>
          <cell r="CK28">
            <v>0</v>
          </cell>
        </row>
        <row r="29">
          <cell r="CF29">
            <v>41</v>
          </cell>
          <cell r="CK29">
            <v>0</v>
          </cell>
        </row>
        <row r="30">
          <cell r="CF30">
            <v>43</v>
          </cell>
          <cell r="CK30">
            <v>0</v>
          </cell>
        </row>
        <row r="31">
          <cell r="CF31">
            <v>19</v>
          </cell>
          <cell r="CK31">
            <v>0</v>
          </cell>
        </row>
        <row r="32">
          <cell r="CF32">
            <v>1621</v>
          </cell>
          <cell r="CK32">
            <v>0</v>
          </cell>
        </row>
        <row r="33">
          <cell r="CF33">
            <v>526</v>
          </cell>
          <cell r="CK33">
            <v>0</v>
          </cell>
        </row>
        <row r="47">
          <cell r="CF47">
            <v>8258</v>
          </cell>
          <cell r="CK47">
            <v>37</v>
          </cell>
        </row>
        <row r="48">
          <cell r="CF48">
            <v>17683</v>
          </cell>
          <cell r="CK48">
            <v>326</v>
          </cell>
        </row>
        <row r="49">
          <cell r="CF49">
            <v>16125</v>
          </cell>
          <cell r="CK49">
            <v>40</v>
          </cell>
        </row>
        <row r="50">
          <cell r="CF50">
            <v>8331</v>
          </cell>
          <cell r="CK50">
            <v>460</v>
          </cell>
        </row>
        <row r="51">
          <cell r="CF51">
            <v>11357</v>
          </cell>
          <cell r="CK51">
            <v>1417</v>
          </cell>
        </row>
        <row r="52">
          <cell r="CF52">
            <v>11799</v>
          </cell>
          <cell r="CK52">
            <v>47</v>
          </cell>
        </row>
        <row r="53">
          <cell r="CF53">
            <v>7307</v>
          </cell>
          <cell r="CK53">
            <v>0</v>
          </cell>
        </row>
        <row r="54">
          <cell r="CF54">
            <v>4573</v>
          </cell>
          <cell r="CK54">
            <v>0</v>
          </cell>
        </row>
        <row r="55">
          <cell r="CF55">
            <v>1425</v>
          </cell>
          <cell r="CK55">
            <v>0</v>
          </cell>
        </row>
        <row r="56">
          <cell r="CF56">
            <v>4492</v>
          </cell>
          <cell r="CK56">
            <v>47</v>
          </cell>
        </row>
        <row r="57">
          <cell r="CF57">
            <v>11169</v>
          </cell>
          <cell r="CK57">
            <v>1481</v>
          </cell>
        </row>
        <row r="58">
          <cell r="CF58">
            <v>7981</v>
          </cell>
          <cell r="CK58">
            <v>0</v>
          </cell>
        </row>
        <row r="59">
          <cell r="CF59">
            <v>13801</v>
          </cell>
          <cell r="CK59">
            <v>6</v>
          </cell>
        </row>
        <row r="60">
          <cell r="CF60">
            <v>3760</v>
          </cell>
          <cell r="CK60">
            <v>27</v>
          </cell>
        </row>
        <row r="61">
          <cell r="CF61">
            <v>20106</v>
          </cell>
          <cell r="CK61">
            <v>228</v>
          </cell>
        </row>
        <row r="62">
          <cell r="CF62">
            <v>10775</v>
          </cell>
          <cell r="CK62">
            <v>3</v>
          </cell>
        </row>
        <row r="63">
          <cell r="CF63">
            <v>4035</v>
          </cell>
          <cell r="CK63">
            <v>27</v>
          </cell>
        </row>
        <row r="64">
          <cell r="CF64">
            <v>411</v>
          </cell>
          <cell r="CK64">
            <v>0</v>
          </cell>
        </row>
        <row r="65">
          <cell r="CF65">
            <v>74</v>
          </cell>
          <cell r="CK65">
            <v>0</v>
          </cell>
        </row>
        <row r="66">
          <cell r="CF66">
            <v>358</v>
          </cell>
          <cell r="CK66">
            <v>0</v>
          </cell>
        </row>
        <row r="67">
          <cell r="CF67">
            <v>76</v>
          </cell>
          <cell r="CK67">
            <v>0</v>
          </cell>
        </row>
        <row r="68">
          <cell r="CF68">
            <v>16</v>
          </cell>
          <cell r="CK68">
            <v>0</v>
          </cell>
        </row>
        <row r="69">
          <cell r="CF69">
            <v>52</v>
          </cell>
          <cell r="CK69">
            <v>0</v>
          </cell>
        </row>
        <row r="70">
          <cell r="CF70">
            <v>12</v>
          </cell>
          <cell r="CK70">
            <v>0</v>
          </cell>
        </row>
        <row r="71">
          <cell r="CF71">
            <v>19</v>
          </cell>
          <cell r="CK71">
            <v>0</v>
          </cell>
        </row>
        <row r="72">
          <cell r="CF72">
            <v>2268</v>
          </cell>
          <cell r="CK72">
            <v>0</v>
          </cell>
        </row>
        <row r="73">
          <cell r="CF73">
            <v>256</v>
          </cell>
          <cell r="CK73">
            <v>0</v>
          </cell>
        </row>
        <row r="85">
          <cell r="CF85">
            <v>13168</v>
          </cell>
          <cell r="CK85">
            <v>1</v>
          </cell>
        </row>
        <row r="86">
          <cell r="CF86">
            <v>18123</v>
          </cell>
          <cell r="CK86">
            <v>51</v>
          </cell>
        </row>
        <row r="87">
          <cell r="CF87">
            <v>14659</v>
          </cell>
          <cell r="CK87">
            <v>0</v>
          </cell>
        </row>
        <row r="88">
          <cell r="CF88">
            <v>15472</v>
          </cell>
          <cell r="CK88">
            <v>48</v>
          </cell>
        </row>
        <row r="89">
          <cell r="CF89">
            <v>13306</v>
          </cell>
          <cell r="CK89">
            <v>957</v>
          </cell>
        </row>
        <row r="90">
          <cell r="CF90">
            <v>11814</v>
          </cell>
          <cell r="CK90">
            <v>44</v>
          </cell>
        </row>
        <row r="91">
          <cell r="CF91">
            <v>10889</v>
          </cell>
          <cell r="CK91">
            <v>0</v>
          </cell>
        </row>
        <row r="92">
          <cell r="CF92">
            <v>10177</v>
          </cell>
          <cell r="CK92">
            <v>5</v>
          </cell>
        </row>
        <row r="93">
          <cell r="CF93">
            <v>4840</v>
          </cell>
          <cell r="CK93">
            <v>0</v>
          </cell>
        </row>
        <row r="94">
          <cell r="CF94">
            <v>17302</v>
          </cell>
          <cell r="CK94">
            <v>65</v>
          </cell>
        </row>
        <row r="95">
          <cell r="CF95">
            <v>10570</v>
          </cell>
          <cell r="CK95">
            <v>283</v>
          </cell>
        </row>
        <row r="96">
          <cell r="CF96">
            <v>16447</v>
          </cell>
          <cell r="CK96">
            <v>3723</v>
          </cell>
        </row>
        <row r="97">
          <cell r="CF97">
            <v>8343</v>
          </cell>
          <cell r="CK97">
            <v>0</v>
          </cell>
        </row>
        <row r="98">
          <cell r="CF98">
            <v>5202</v>
          </cell>
          <cell r="CK98">
            <v>0</v>
          </cell>
        </row>
        <row r="99">
          <cell r="CF99">
            <v>25827</v>
          </cell>
          <cell r="CK99">
            <v>188</v>
          </cell>
        </row>
        <row r="100">
          <cell r="CF100">
            <v>19899</v>
          </cell>
          <cell r="CK100">
            <v>0</v>
          </cell>
        </row>
        <row r="101">
          <cell r="CF101">
            <v>5092</v>
          </cell>
          <cell r="CK101">
            <v>25</v>
          </cell>
        </row>
        <row r="102">
          <cell r="CF102">
            <v>1594</v>
          </cell>
          <cell r="CK102">
            <v>0</v>
          </cell>
        </row>
        <row r="103">
          <cell r="CF103">
            <v>51</v>
          </cell>
          <cell r="CK103">
            <v>0</v>
          </cell>
        </row>
        <row r="104">
          <cell r="CF104">
            <v>330</v>
          </cell>
          <cell r="CK104">
            <v>0</v>
          </cell>
        </row>
        <row r="105">
          <cell r="CF105">
            <v>27</v>
          </cell>
          <cell r="CK105">
            <v>0</v>
          </cell>
        </row>
        <row r="106">
          <cell r="CF106">
            <v>61</v>
          </cell>
          <cell r="CK106">
            <v>0</v>
          </cell>
        </row>
        <row r="107">
          <cell r="CF107">
            <v>137</v>
          </cell>
          <cell r="CK107">
            <v>0</v>
          </cell>
        </row>
        <row r="108">
          <cell r="CF108">
            <v>7</v>
          </cell>
          <cell r="CK108">
            <v>0</v>
          </cell>
        </row>
        <row r="109">
          <cell r="CF109">
            <v>51</v>
          </cell>
          <cell r="CK109">
            <v>0</v>
          </cell>
        </row>
        <row r="110">
          <cell r="CF110">
            <v>1341</v>
          </cell>
          <cell r="CK110">
            <v>0</v>
          </cell>
        </row>
        <row r="111">
          <cell r="CF111">
            <v>945</v>
          </cell>
          <cell r="CK111">
            <v>0</v>
          </cell>
        </row>
        <row r="124">
          <cell r="CF124">
            <v>7327</v>
          </cell>
          <cell r="CK124">
            <v>5</v>
          </cell>
        </row>
        <row r="125">
          <cell r="CF125">
            <v>10642</v>
          </cell>
          <cell r="CK125">
            <v>0</v>
          </cell>
        </row>
        <row r="126">
          <cell r="CF126">
            <v>11777</v>
          </cell>
          <cell r="CK126">
            <v>0</v>
          </cell>
        </row>
        <row r="127">
          <cell r="CF127">
            <v>7696</v>
          </cell>
          <cell r="CK127">
            <v>18</v>
          </cell>
        </row>
        <row r="128">
          <cell r="CF128">
            <v>11655</v>
          </cell>
          <cell r="CK128">
            <v>71</v>
          </cell>
        </row>
        <row r="129">
          <cell r="CF129">
            <v>12100</v>
          </cell>
          <cell r="CK129">
            <v>35</v>
          </cell>
        </row>
        <row r="130">
          <cell r="CF130">
            <v>7635</v>
          </cell>
          <cell r="CK130">
            <v>0</v>
          </cell>
        </row>
        <row r="131">
          <cell r="CF131">
            <v>6963</v>
          </cell>
          <cell r="CK131">
            <v>0</v>
          </cell>
        </row>
        <row r="132">
          <cell r="CF132">
            <v>9756</v>
          </cell>
          <cell r="CK132">
            <v>0</v>
          </cell>
        </row>
        <row r="133">
          <cell r="CF133">
            <v>25161</v>
          </cell>
          <cell r="CK133">
            <v>961</v>
          </cell>
        </row>
        <row r="134">
          <cell r="CF134">
            <v>5965</v>
          </cell>
          <cell r="CK134">
            <v>0</v>
          </cell>
        </row>
        <row r="135">
          <cell r="CF135">
            <v>40178</v>
          </cell>
          <cell r="CK135">
            <v>1107</v>
          </cell>
        </row>
        <row r="136">
          <cell r="CF136">
            <v>10918</v>
          </cell>
          <cell r="CK136">
            <v>15</v>
          </cell>
        </row>
        <row r="137">
          <cell r="CF137">
            <v>5220</v>
          </cell>
          <cell r="CK137">
            <v>0</v>
          </cell>
        </row>
        <row r="138">
          <cell r="CF138">
            <v>16760</v>
          </cell>
          <cell r="CK138">
            <v>93</v>
          </cell>
        </row>
        <row r="139">
          <cell r="CF139">
            <v>8016</v>
          </cell>
          <cell r="CK139">
            <v>0</v>
          </cell>
        </row>
        <row r="140">
          <cell r="CF140">
            <v>3763</v>
          </cell>
          <cell r="CK140">
            <v>50</v>
          </cell>
        </row>
        <row r="141">
          <cell r="CF141">
            <v>8453</v>
          </cell>
          <cell r="CK141">
            <v>0</v>
          </cell>
        </row>
        <row r="142">
          <cell r="CF142">
            <v>76</v>
          </cell>
          <cell r="CK142">
            <v>0</v>
          </cell>
        </row>
        <row r="143">
          <cell r="CF143">
            <v>239</v>
          </cell>
          <cell r="CK143">
            <v>0</v>
          </cell>
        </row>
        <row r="144">
          <cell r="CF144">
            <v>42</v>
          </cell>
          <cell r="CK144">
            <v>0</v>
          </cell>
        </row>
        <row r="145">
          <cell r="CF145">
            <v>39</v>
          </cell>
          <cell r="CK145">
            <v>0</v>
          </cell>
        </row>
        <row r="146">
          <cell r="CF146">
            <v>24</v>
          </cell>
          <cell r="CK146">
            <v>0</v>
          </cell>
        </row>
        <row r="147">
          <cell r="CF147">
            <v>2</v>
          </cell>
          <cell r="CK147">
            <v>0</v>
          </cell>
        </row>
        <row r="148">
          <cell r="CF148">
            <v>17</v>
          </cell>
          <cell r="CK148">
            <v>0</v>
          </cell>
        </row>
        <row r="149">
          <cell r="CF149">
            <v>507</v>
          </cell>
          <cell r="CK149">
            <v>0</v>
          </cell>
        </row>
        <row r="150">
          <cell r="CF150">
            <v>595</v>
          </cell>
          <cell r="CK150">
            <v>0</v>
          </cell>
        </row>
        <row r="163">
          <cell r="CF163">
            <v>7022</v>
          </cell>
          <cell r="CK163">
            <v>0</v>
          </cell>
        </row>
        <row r="164">
          <cell r="CF164">
            <v>8376</v>
          </cell>
          <cell r="CK164">
            <v>0</v>
          </cell>
        </row>
        <row r="165">
          <cell r="CF165">
            <v>12165</v>
          </cell>
          <cell r="CK165">
            <v>0</v>
          </cell>
        </row>
        <row r="166">
          <cell r="CF166">
            <v>9753</v>
          </cell>
          <cell r="CK166">
            <v>0</v>
          </cell>
        </row>
        <row r="167">
          <cell r="CF167">
            <v>11678</v>
          </cell>
          <cell r="CK167">
            <v>10</v>
          </cell>
        </row>
        <row r="168">
          <cell r="CF168">
            <v>12129</v>
          </cell>
          <cell r="CK168">
            <v>3</v>
          </cell>
        </row>
        <row r="169">
          <cell r="CF169">
            <v>7603</v>
          </cell>
          <cell r="CK169">
            <v>0</v>
          </cell>
        </row>
        <row r="170">
          <cell r="CF170">
            <v>4496</v>
          </cell>
          <cell r="CK170">
            <v>0</v>
          </cell>
        </row>
        <row r="171">
          <cell r="CF171">
            <v>11564</v>
          </cell>
          <cell r="CK171">
            <v>0</v>
          </cell>
        </row>
        <row r="172">
          <cell r="CF172">
            <v>4533</v>
          </cell>
          <cell r="CK172">
            <v>0</v>
          </cell>
        </row>
        <row r="173">
          <cell r="CF173">
            <v>10242</v>
          </cell>
          <cell r="CK173">
            <v>0</v>
          </cell>
        </row>
        <row r="174">
          <cell r="CF174">
            <v>25851</v>
          </cell>
          <cell r="CK174">
            <v>0</v>
          </cell>
        </row>
        <row r="175">
          <cell r="CF175">
            <v>20420</v>
          </cell>
          <cell r="CK175">
            <v>0</v>
          </cell>
        </row>
        <row r="176">
          <cell r="CF176">
            <v>3831</v>
          </cell>
          <cell r="CK176">
            <v>0</v>
          </cell>
        </row>
        <row r="177">
          <cell r="CF177">
            <v>15996</v>
          </cell>
          <cell r="CK177">
            <v>47</v>
          </cell>
        </row>
        <row r="178">
          <cell r="CF178">
            <v>3935</v>
          </cell>
          <cell r="CK178">
            <v>0</v>
          </cell>
        </row>
        <row r="179">
          <cell r="CF179">
            <v>4273</v>
          </cell>
          <cell r="CK179">
            <v>0</v>
          </cell>
        </row>
        <row r="180">
          <cell r="CF180">
            <v>6128</v>
          </cell>
          <cell r="CK180">
            <v>0</v>
          </cell>
        </row>
        <row r="181">
          <cell r="CF181">
            <v>70</v>
          </cell>
          <cell r="CK181">
            <v>0</v>
          </cell>
        </row>
        <row r="182">
          <cell r="CF182">
            <v>242</v>
          </cell>
          <cell r="CK182">
            <v>0</v>
          </cell>
        </row>
        <row r="183">
          <cell r="CF183">
            <v>69</v>
          </cell>
          <cell r="CK183">
            <v>0</v>
          </cell>
        </row>
        <row r="184">
          <cell r="CF184">
            <v>56</v>
          </cell>
          <cell r="CK184">
            <v>0</v>
          </cell>
        </row>
        <row r="185">
          <cell r="CF185">
            <v>62</v>
          </cell>
          <cell r="CK185">
            <v>0</v>
          </cell>
        </row>
        <row r="186">
          <cell r="CF186">
            <v>1</v>
          </cell>
          <cell r="CK186">
            <v>0</v>
          </cell>
        </row>
        <row r="187">
          <cell r="CF187">
            <v>27</v>
          </cell>
          <cell r="CK187">
            <v>12</v>
          </cell>
        </row>
        <row r="188">
          <cell r="CF188">
            <v>950</v>
          </cell>
          <cell r="CK188">
            <v>0</v>
          </cell>
        </row>
        <row r="189">
          <cell r="CF189">
            <v>852</v>
          </cell>
          <cell r="CK189">
            <v>0</v>
          </cell>
        </row>
        <row r="202">
          <cell r="CF202">
            <v>11253</v>
          </cell>
          <cell r="CK202">
            <v>0</v>
          </cell>
        </row>
        <row r="203">
          <cell r="CF203">
            <v>10372</v>
          </cell>
          <cell r="CK203">
            <v>0</v>
          </cell>
        </row>
        <row r="204">
          <cell r="CF204">
            <v>11959</v>
          </cell>
          <cell r="CK204">
            <v>0</v>
          </cell>
        </row>
        <row r="205">
          <cell r="CF205">
            <v>8024</v>
          </cell>
          <cell r="CK205">
            <v>48</v>
          </cell>
        </row>
        <row r="206">
          <cell r="CF206">
            <v>12850</v>
          </cell>
          <cell r="CK206">
            <v>10</v>
          </cell>
        </row>
        <row r="207">
          <cell r="CF207">
            <v>11247</v>
          </cell>
          <cell r="CK207">
            <v>7</v>
          </cell>
        </row>
        <row r="208">
          <cell r="CF208">
            <v>4381</v>
          </cell>
          <cell r="CK208">
            <v>0</v>
          </cell>
        </row>
        <row r="209">
          <cell r="CF209">
            <v>4279</v>
          </cell>
          <cell r="CK209">
            <v>0</v>
          </cell>
        </row>
        <row r="210">
          <cell r="CF210">
            <v>11599</v>
          </cell>
          <cell r="CK210">
            <v>0</v>
          </cell>
        </row>
        <row r="211">
          <cell r="CF211">
            <v>2443</v>
          </cell>
          <cell r="CK211">
            <v>0</v>
          </cell>
        </row>
        <row r="212">
          <cell r="CF212">
            <v>6865</v>
          </cell>
          <cell r="CK212">
            <v>0</v>
          </cell>
        </row>
        <row r="213">
          <cell r="CF213">
            <v>12386</v>
          </cell>
          <cell r="CK213">
            <v>0</v>
          </cell>
        </row>
        <row r="214">
          <cell r="CF214">
            <v>24515</v>
          </cell>
          <cell r="CK214">
            <v>0</v>
          </cell>
        </row>
        <row r="215">
          <cell r="CF215">
            <v>1908</v>
          </cell>
          <cell r="CK215">
            <v>0</v>
          </cell>
        </row>
        <row r="216">
          <cell r="CF216">
            <v>10145</v>
          </cell>
          <cell r="CK216">
            <v>0</v>
          </cell>
        </row>
        <row r="217">
          <cell r="CF217">
            <v>4924</v>
          </cell>
          <cell r="CK217">
            <v>0</v>
          </cell>
        </row>
        <row r="218">
          <cell r="CF218">
            <v>3551</v>
          </cell>
          <cell r="CK218">
            <v>0</v>
          </cell>
        </row>
        <row r="219">
          <cell r="CF219">
            <v>20</v>
          </cell>
          <cell r="CK219">
            <v>0</v>
          </cell>
        </row>
        <row r="220">
          <cell r="CF220">
            <v>57</v>
          </cell>
          <cell r="CK220">
            <v>0</v>
          </cell>
        </row>
        <row r="221">
          <cell r="CF221">
            <v>359</v>
          </cell>
          <cell r="CK221">
            <v>0</v>
          </cell>
        </row>
        <row r="222">
          <cell r="CF222">
            <v>63</v>
          </cell>
          <cell r="CK222">
            <v>0</v>
          </cell>
        </row>
        <row r="223">
          <cell r="CF223">
            <v>26</v>
          </cell>
          <cell r="CK223">
            <v>0</v>
          </cell>
        </row>
        <row r="224">
          <cell r="CF224">
            <v>16</v>
          </cell>
          <cell r="CK224">
            <v>0</v>
          </cell>
        </row>
        <row r="225">
          <cell r="CF225">
            <v>23</v>
          </cell>
          <cell r="CK225">
            <v>0</v>
          </cell>
        </row>
        <row r="226">
          <cell r="CF226">
            <v>11</v>
          </cell>
          <cell r="CK226">
            <v>0</v>
          </cell>
        </row>
        <row r="227">
          <cell r="CF227">
            <v>877</v>
          </cell>
          <cell r="CK227">
            <v>0</v>
          </cell>
        </row>
        <row r="228">
          <cell r="CF228">
            <v>319</v>
          </cell>
          <cell r="CK228">
            <v>0</v>
          </cell>
        </row>
      </sheetData>
      <sheetData sheetId="6"/>
      <sheetData sheetId="7">
        <row r="6">
          <cell r="Z6">
            <v>8380.7999999999993</v>
          </cell>
          <cell r="AA6">
            <v>7690.5599999999995</v>
          </cell>
          <cell r="AB6">
            <v>6810.24</v>
          </cell>
          <cell r="AC6">
            <v>6803.5199999999995</v>
          </cell>
          <cell r="AE6">
            <v>7927.6799999999994</v>
          </cell>
          <cell r="AF6">
            <v>12641.279999999999</v>
          </cell>
        </row>
        <row r="7">
          <cell r="Z7">
            <v>22392</v>
          </cell>
          <cell r="AA7">
            <v>15360</v>
          </cell>
          <cell r="AB7">
            <v>10652.16</v>
          </cell>
          <cell r="AC7">
            <v>9047.0399999999991</v>
          </cell>
          <cell r="AE7">
            <v>16066.56</v>
          </cell>
          <cell r="AF7">
            <v>18758.399999999998</v>
          </cell>
        </row>
        <row r="8">
          <cell r="Z8">
            <v>13721.279999999999</v>
          </cell>
          <cell r="AA8">
            <v>17936.64</v>
          </cell>
          <cell r="AB8">
            <v>11400.96</v>
          </cell>
          <cell r="AC8">
            <v>11315.52</v>
          </cell>
          <cell r="AE8">
            <v>15159.359999999999</v>
          </cell>
          <cell r="AF8">
            <v>12526.08</v>
          </cell>
        </row>
        <row r="9">
          <cell r="Z9">
            <v>6374.4</v>
          </cell>
          <cell r="AA9">
            <v>6733.44</v>
          </cell>
          <cell r="AB9">
            <v>12625.92</v>
          </cell>
          <cell r="AC9">
            <v>9686.4</v>
          </cell>
          <cell r="AE9">
            <v>7224.96</v>
          </cell>
          <cell r="AF9">
            <v>10067.52</v>
          </cell>
        </row>
        <row r="10">
          <cell r="Z10">
            <v>13202</v>
          </cell>
          <cell r="AA10">
            <v>14562</v>
          </cell>
          <cell r="AB10">
            <v>12183</v>
          </cell>
          <cell r="AC10">
            <v>12719</v>
          </cell>
          <cell r="AE10">
            <v>11357</v>
          </cell>
          <cell r="AF10">
            <v>13302</v>
          </cell>
        </row>
        <row r="11">
          <cell r="Z11">
            <v>10624.32</v>
          </cell>
          <cell r="AA11">
            <v>8950.08</v>
          </cell>
          <cell r="AB11">
            <v>12720.96</v>
          </cell>
          <cell r="AC11">
            <v>13758.72</v>
          </cell>
          <cell r="AE11">
            <v>10540.8</v>
          </cell>
          <cell r="AF11">
            <v>10593.6</v>
          </cell>
        </row>
        <row r="12">
          <cell r="Z12">
            <v>9743.0399999999991</v>
          </cell>
          <cell r="AA12">
            <v>11813.76</v>
          </cell>
          <cell r="AB12">
            <v>3951.3599999999997</v>
          </cell>
          <cell r="AC12">
            <v>3913.92</v>
          </cell>
          <cell r="AE12">
            <v>6843.84</v>
          </cell>
          <cell r="AF12">
            <v>9572.16</v>
          </cell>
        </row>
        <row r="13">
          <cell r="Z13">
            <v>3625</v>
          </cell>
          <cell r="AA13">
            <v>9088</v>
          </cell>
          <cell r="AB13">
            <v>8051</v>
          </cell>
          <cell r="AC13">
            <v>4752</v>
          </cell>
          <cell r="AE13">
            <v>4573</v>
          </cell>
          <cell r="AF13">
            <v>10173</v>
          </cell>
        </row>
        <row r="14">
          <cell r="Z14">
            <v>1161.5999999999999</v>
          </cell>
          <cell r="AA14">
            <v>4457.28</v>
          </cell>
          <cell r="AB14">
            <v>13166.4</v>
          </cell>
          <cell r="AC14">
            <v>13563.84</v>
          </cell>
          <cell r="AE14">
            <v>11124.48</v>
          </cell>
          <cell r="AF14">
            <v>4533.12</v>
          </cell>
        </row>
        <row r="15">
          <cell r="Z15">
            <v>1969.9199999999998</v>
          </cell>
          <cell r="AA15">
            <v>20358.719999999998</v>
          </cell>
          <cell r="AB15">
            <v>20840.64</v>
          </cell>
          <cell r="AC15">
            <v>4833.5999999999995</v>
          </cell>
          <cell r="AE15">
            <v>4312.32</v>
          </cell>
          <cell r="AF15">
            <v>16117.439999999999</v>
          </cell>
        </row>
        <row r="16">
          <cell r="Z16">
            <v>4623.3599999999997</v>
          </cell>
          <cell r="AA16">
            <v>7421.7599999999993</v>
          </cell>
          <cell r="AB16">
            <v>8436.48</v>
          </cell>
          <cell r="AC16">
            <v>7745.28</v>
          </cell>
          <cell r="AE16">
            <v>10722.24</v>
          </cell>
          <cell r="AF16">
            <v>10147.199999999999</v>
          </cell>
        </row>
        <row r="17">
          <cell r="Z17">
            <v>3870.72</v>
          </cell>
          <cell r="AA17">
            <v>24349.439999999999</v>
          </cell>
          <cell r="AB17">
            <v>41955.839999999997</v>
          </cell>
          <cell r="AC17">
            <v>23390.399999999998</v>
          </cell>
          <cell r="AE17">
            <v>12648</v>
          </cell>
          <cell r="AF17">
            <v>15707.519999999999</v>
          </cell>
        </row>
        <row r="18">
          <cell r="Z18">
            <v>6599.04</v>
          </cell>
          <cell r="AA18">
            <v>16455.36</v>
          </cell>
          <cell r="AB18">
            <v>16196.16</v>
          </cell>
          <cell r="AC18">
            <v>27955.200000000001</v>
          </cell>
          <cell r="AE18">
            <v>17664.96</v>
          </cell>
          <cell r="AF18">
            <v>8932.7999999999993</v>
          </cell>
        </row>
        <row r="19">
          <cell r="Z19">
            <v>3860.16</v>
          </cell>
          <cell r="AA19">
            <v>4082.8799999999997</v>
          </cell>
          <cell r="AB19">
            <v>4246.08</v>
          </cell>
          <cell r="AC19">
            <v>3484.7999999999997</v>
          </cell>
          <cell r="AE19">
            <v>3862.08</v>
          </cell>
          <cell r="AF19">
            <v>4544.6399999999994</v>
          </cell>
        </row>
        <row r="20">
          <cell r="Z20">
            <v>4757.76</v>
          </cell>
          <cell r="AA20">
            <v>12017.279999999999</v>
          </cell>
          <cell r="AB20">
            <v>14677.439999999999</v>
          </cell>
          <cell r="AC20">
            <v>11458.56</v>
          </cell>
          <cell r="AE20">
            <v>23765.759999999998</v>
          </cell>
          <cell r="AF20">
            <v>25008.959999999999</v>
          </cell>
        </row>
        <row r="21">
          <cell r="Z21">
            <v>7832.6399999999994</v>
          </cell>
          <cell r="AA21">
            <v>4176.96</v>
          </cell>
          <cell r="AB21">
            <v>2476.7999999999997</v>
          </cell>
          <cell r="AC21">
            <v>5403.84</v>
          </cell>
          <cell r="AE21">
            <v>7323.84</v>
          </cell>
          <cell r="AF21">
            <v>19565.759999999998</v>
          </cell>
        </row>
        <row r="22">
          <cell r="Z22">
            <v>3390.72</v>
          </cell>
          <cell r="AA22">
            <v>5382.72</v>
          </cell>
          <cell r="AB22">
            <v>5566.08</v>
          </cell>
          <cell r="AC22">
            <v>4864.32</v>
          </cell>
          <cell r="AE22">
            <v>4302.72</v>
          </cell>
          <cell r="AF22">
            <v>5160</v>
          </cell>
        </row>
        <row r="23">
          <cell r="Z23">
            <v>778.56</v>
          </cell>
          <cell r="AA23">
            <v>11443.199999999999</v>
          </cell>
          <cell r="AB23">
            <v>1987.1999999999998</v>
          </cell>
          <cell r="AC23">
            <v>689.28</v>
          </cell>
          <cell r="AE23">
            <v>181.44</v>
          </cell>
          <cell r="AF23">
            <v>1418.8799999999999</v>
          </cell>
        </row>
        <row r="24">
          <cell r="Z24">
            <v>85.44</v>
          </cell>
          <cell r="AA24">
            <v>68.16</v>
          </cell>
          <cell r="AB24">
            <v>72</v>
          </cell>
          <cell r="AC24">
            <v>76.8</v>
          </cell>
          <cell r="AE24">
            <v>71.039999999999992</v>
          </cell>
          <cell r="AF24">
            <v>43.199999999999996</v>
          </cell>
        </row>
        <row r="25">
          <cell r="Z25">
            <v>324.47999999999996</v>
          </cell>
          <cell r="AA25">
            <v>264.95999999999998</v>
          </cell>
          <cell r="AB25">
            <v>254.39999999999998</v>
          </cell>
          <cell r="AC25">
            <v>312.95999999999998</v>
          </cell>
          <cell r="AE25">
            <v>433.91999999999996</v>
          </cell>
          <cell r="AF25">
            <v>315.83999999999997</v>
          </cell>
        </row>
        <row r="26">
          <cell r="Z26">
            <v>72</v>
          </cell>
          <cell r="AA26">
            <v>106.56</v>
          </cell>
          <cell r="AB26">
            <v>123.83999999999999</v>
          </cell>
          <cell r="AC26">
            <v>249.6</v>
          </cell>
          <cell r="AE26">
            <v>134.4</v>
          </cell>
          <cell r="AF26">
            <v>40.32</v>
          </cell>
        </row>
        <row r="27">
          <cell r="Z27">
            <v>21.119999999999997</v>
          </cell>
          <cell r="AA27">
            <v>38.4</v>
          </cell>
          <cell r="AB27">
            <v>90.24</v>
          </cell>
          <cell r="AC27">
            <v>32.64</v>
          </cell>
          <cell r="AE27">
            <v>29.759999999999998</v>
          </cell>
          <cell r="AF27">
            <v>63.36</v>
          </cell>
        </row>
        <row r="28">
          <cell r="Z28">
            <v>24</v>
          </cell>
          <cell r="AA28">
            <v>6.72</v>
          </cell>
          <cell r="AB28">
            <v>19.2</v>
          </cell>
          <cell r="AC28">
            <v>41.28</v>
          </cell>
          <cell r="AE28">
            <v>67.2</v>
          </cell>
          <cell r="AF28">
            <v>14.399999999999999</v>
          </cell>
        </row>
        <row r="29">
          <cell r="Z29">
            <v>22.08</v>
          </cell>
          <cell r="AA29">
            <v>5.76</v>
          </cell>
          <cell r="AB29">
            <v>10.559999999999999</v>
          </cell>
          <cell r="AC29">
            <v>38.4</v>
          </cell>
          <cell r="AE29">
            <v>17.28</v>
          </cell>
          <cell r="AF29">
            <v>4.8</v>
          </cell>
        </row>
        <row r="30">
          <cell r="Z30">
            <v>41.28</v>
          </cell>
          <cell r="AA30">
            <v>16.32</v>
          </cell>
          <cell r="AB30">
            <v>15.36</v>
          </cell>
          <cell r="AC30">
            <v>16.32</v>
          </cell>
          <cell r="AE30">
            <v>24.96</v>
          </cell>
          <cell r="AF30">
            <v>4.8</v>
          </cell>
        </row>
        <row r="31">
          <cell r="Z31">
            <v>1834.56</v>
          </cell>
          <cell r="AA31">
            <v>282.24</v>
          </cell>
          <cell r="AB31">
            <v>522.24</v>
          </cell>
          <cell r="AC31">
            <v>1556.1599999999999</v>
          </cell>
          <cell r="AE31">
            <v>2177.2799999999997</v>
          </cell>
          <cell r="AF31">
            <v>1287.3599999999999</v>
          </cell>
        </row>
        <row r="32">
          <cell r="Z32">
            <v>337.91999999999996</v>
          </cell>
          <cell r="AA32">
            <v>1345.9199999999998</v>
          </cell>
          <cell r="AB32">
            <v>815.04</v>
          </cell>
          <cell r="AC32">
            <v>624</v>
          </cell>
          <cell r="AE32">
            <v>151.68</v>
          </cell>
          <cell r="AF32">
            <v>760.31999999999994</v>
          </cell>
        </row>
        <row r="49">
          <cell r="Z49">
            <v>620</v>
          </cell>
          <cell r="AA49">
            <v>860</v>
          </cell>
          <cell r="AB49">
            <v>14</v>
          </cell>
          <cell r="AC49">
            <v>2</v>
          </cell>
          <cell r="AE49">
            <v>36</v>
          </cell>
          <cell r="AF49">
            <v>5</v>
          </cell>
        </row>
        <row r="50">
          <cell r="Z50">
            <v>4355</v>
          </cell>
          <cell r="AA50">
            <v>8237</v>
          </cell>
          <cell r="AB50">
            <v>5647</v>
          </cell>
          <cell r="AC50">
            <v>1891</v>
          </cell>
          <cell r="AE50">
            <v>928</v>
          </cell>
          <cell r="AF50">
            <v>1</v>
          </cell>
        </row>
        <row r="51">
          <cell r="Z51">
            <v>4387</v>
          </cell>
          <cell r="AA51">
            <v>7879</v>
          </cell>
          <cell r="AB51">
            <v>5530</v>
          </cell>
          <cell r="AC51">
            <v>348</v>
          </cell>
          <cell r="AE51">
            <v>15</v>
          </cell>
          <cell r="AF51">
            <v>0</v>
          </cell>
        </row>
        <row r="52">
          <cell r="Z52">
            <v>160</v>
          </cell>
          <cell r="AA52">
            <v>60</v>
          </cell>
          <cell r="AB52">
            <v>133</v>
          </cell>
          <cell r="AC52">
            <v>318</v>
          </cell>
          <cell r="AE52">
            <v>89</v>
          </cell>
          <cell r="AF52">
            <v>293</v>
          </cell>
        </row>
        <row r="53">
          <cell r="Z53">
            <v>4304</v>
          </cell>
          <cell r="AA53">
            <v>7938</v>
          </cell>
          <cell r="AB53">
            <v>6723</v>
          </cell>
          <cell r="AC53">
            <v>1823</v>
          </cell>
          <cell r="AE53">
            <v>1462</v>
          </cell>
          <cell r="AF53">
            <v>1007</v>
          </cell>
        </row>
        <row r="54">
          <cell r="Z54">
            <v>2571</v>
          </cell>
          <cell r="AA54">
            <v>1199</v>
          </cell>
          <cell r="AB54">
            <v>1606</v>
          </cell>
          <cell r="AC54">
            <v>252</v>
          </cell>
          <cell r="AE54">
            <v>180</v>
          </cell>
          <cell r="AF54">
            <v>64</v>
          </cell>
        </row>
        <row r="55">
          <cell r="Z55">
            <v>20</v>
          </cell>
          <cell r="AA55">
            <v>21</v>
          </cell>
          <cell r="AB55">
            <v>41</v>
          </cell>
          <cell r="AC55">
            <v>3</v>
          </cell>
          <cell r="AE55">
            <v>0</v>
          </cell>
          <cell r="AF55">
            <v>0</v>
          </cell>
        </row>
        <row r="56">
          <cell r="Z56">
            <v>18</v>
          </cell>
          <cell r="AA56">
            <v>216</v>
          </cell>
          <cell r="AB56">
            <v>63</v>
          </cell>
          <cell r="AC56">
            <v>9</v>
          </cell>
          <cell r="AE56">
            <v>0</v>
          </cell>
          <cell r="AF56">
            <v>0</v>
          </cell>
        </row>
        <row r="57">
          <cell r="Z57">
            <v>0</v>
          </cell>
          <cell r="AA57">
            <v>99</v>
          </cell>
          <cell r="AB57">
            <v>0</v>
          </cell>
          <cell r="AC57">
            <v>0</v>
          </cell>
          <cell r="AE57">
            <v>0</v>
          </cell>
          <cell r="AF57">
            <v>0</v>
          </cell>
        </row>
        <row r="58">
          <cell r="Z58">
            <v>102</v>
          </cell>
          <cell r="AA58">
            <v>781</v>
          </cell>
          <cell r="AB58">
            <v>851</v>
          </cell>
          <cell r="AC58">
            <v>0</v>
          </cell>
          <cell r="AE58">
            <v>47</v>
          </cell>
          <cell r="AF58">
            <v>65</v>
          </cell>
        </row>
        <row r="59">
          <cell r="Z59">
            <v>236</v>
          </cell>
          <cell r="AA59">
            <v>1360</v>
          </cell>
          <cell r="AB59">
            <v>928</v>
          </cell>
          <cell r="AC59">
            <v>2242</v>
          </cell>
          <cell r="AE59">
            <v>1703</v>
          </cell>
          <cell r="AF59">
            <v>521</v>
          </cell>
        </row>
        <row r="60">
          <cell r="Z60">
            <v>0</v>
          </cell>
          <cell r="AA60">
            <v>6713</v>
          </cell>
          <cell r="AB60">
            <v>3100</v>
          </cell>
          <cell r="AC60">
            <v>0</v>
          </cell>
          <cell r="AE60">
            <v>44</v>
          </cell>
          <cell r="AF60">
            <v>4786</v>
          </cell>
        </row>
        <row r="61">
          <cell r="Z61">
            <v>159</v>
          </cell>
          <cell r="AA61">
            <v>52</v>
          </cell>
          <cell r="AB61">
            <v>0</v>
          </cell>
          <cell r="AC61">
            <v>26</v>
          </cell>
          <cell r="AE61">
            <v>6</v>
          </cell>
          <cell r="AF61">
            <v>0</v>
          </cell>
        </row>
        <row r="62">
          <cell r="Z62">
            <v>511</v>
          </cell>
          <cell r="AA62">
            <v>419</v>
          </cell>
          <cell r="AB62">
            <v>289</v>
          </cell>
          <cell r="AC62">
            <v>102</v>
          </cell>
          <cell r="AE62">
            <v>2</v>
          </cell>
          <cell r="AF62">
            <v>25</v>
          </cell>
        </row>
        <row r="63">
          <cell r="Z63">
            <v>10</v>
          </cell>
          <cell r="AA63">
            <v>403</v>
          </cell>
          <cell r="AB63">
            <v>185</v>
          </cell>
          <cell r="AC63">
            <v>0</v>
          </cell>
          <cell r="AE63">
            <v>17</v>
          </cell>
          <cell r="AF63">
            <v>403</v>
          </cell>
        </row>
        <row r="64">
          <cell r="Z64">
            <v>29</v>
          </cell>
          <cell r="AA64">
            <v>0</v>
          </cell>
          <cell r="AB64">
            <v>0</v>
          </cell>
          <cell r="AC64">
            <v>0</v>
          </cell>
          <cell r="AE64">
            <v>3</v>
          </cell>
          <cell r="AF64">
            <v>0</v>
          </cell>
        </row>
        <row r="65">
          <cell r="Z65">
            <v>196</v>
          </cell>
          <cell r="AA65">
            <v>551</v>
          </cell>
          <cell r="AB65">
            <v>380</v>
          </cell>
          <cell r="AC65">
            <v>634</v>
          </cell>
          <cell r="AE65">
            <v>120</v>
          </cell>
          <cell r="AF65">
            <v>100</v>
          </cell>
        </row>
        <row r="66">
          <cell r="Z66">
            <v>0</v>
          </cell>
          <cell r="AA66">
            <v>50</v>
          </cell>
          <cell r="AB66">
            <v>150</v>
          </cell>
          <cell r="AC66">
            <v>100</v>
          </cell>
          <cell r="AE66">
            <v>0</v>
          </cell>
          <cell r="AF66">
            <v>0</v>
          </cell>
        </row>
        <row r="67"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E67">
            <v>0</v>
          </cell>
          <cell r="AF67">
            <v>0</v>
          </cell>
        </row>
        <row r="68"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E68">
            <v>0</v>
          </cell>
          <cell r="AF68">
            <v>0</v>
          </cell>
        </row>
        <row r="69"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E69">
            <v>0</v>
          </cell>
          <cell r="AF69">
            <v>0</v>
          </cell>
        </row>
        <row r="70"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E70">
            <v>0</v>
          </cell>
          <cell r="AF70">
            <v>0</v>
          </cell>
        </row>
        <row r="71"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E71">
            <v>0</v>
          </cell>
          <cell r="AF71">
            <v>0</v>
          </cell>
        </row>
        <row r="72"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E72">
            <v>0</v>
          </cell>
          <cell r="AF72">
            <v>0</v>
          </cell>
        </row>
        <row r="73"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E73">
            <v>0</v>
          </cell>
          <cell r="AF73">
            <v>10</v>
          </cell>
        </row>
        <row r="74"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E74">
            <v>0</v>
          </cell>
          <cell r="AF74">
            <v>0</v>
          </cell>
        </row>
        <row r="75"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E75">
            <v>0</v>
          </cell>
          <cell r="AF75">
            <v>0</v>
          </cell>
        </row>
      </sheetData>
      <sheetData sheetId="8">
        <row r="8">
          <cell r="C8">
            <v>63.54</v>
          </cell>
          <cell r="D8">
            <v>63.62</v>
          </cell>
          <cell r="E8">
            <v>64.52</v>
          </cell>
          <cell r="F8">
            <v>62.52</v>
          </cell>
          <cell r="H8">
            <v>62.42</v>
          </cell>
        </row>
        <row r="9">
          <cell r="C9">
            <v>65.39</v>
          </cell>
          <cell r="D9">
            <v>65.59</v>
          </cell>
          <cell r="E9">
            <v>65.69</v>
          </cell>
          <cell r="F9">
            <v>65.69</v>
          </cell>
          <cell r="H9">
            <v>57.23</v>
          </cell>
          <cell r="I9">
            <v>57.23</v>
          </cell>
        </row>
        <row r="10">
          <cell r="C10">
            <v>62.312887999999994</v>
          </cell>
          <cell r="D10">
            <v>61.323658000000002</v>
          </cell>
          <cell r="E10">
            <v>61.684941999999992</v>
          </cell>
          <cell r="F10">
            <v>61.452687999999995</v>
          </cell>
          <cell r="H10">
            <v>60.790334000000001</v>
          </cell>
          <cell r="I10">
            <v>60.687109999999997</v>
          </cell>
        </row>
        <row r="11">
          <cell r="C11">
            <v>59.18</v>
          </cell>
          <cell r="D11">
            <v>59.18</v>
          </cell>
          <cell r="E11">
            <v>59.18</v>
          </cell>
          <cell r="F11">
            <v>59.18</v>
          </cell>
          <cell r="H11">
            <v>60.69</v>
          </cell>
        </row>
        <row r="12">
          <cell r="C12">
            <v>69.11</v>
          </cell>
          <cell r="D12">
            <v>69.09</v>
          </cell>
          <cell r="E12">
            <v>69.150000000000006</v>
          </cell>
          <cell r="F12">
            <v>69.209999999999994</v>
          </cell>
          <cell r="H12">
            <v>69.319999999999993</v>
          </cell>
          <cell r="I12">
            <v>69.39</v>
          </cell>
        </row>
        <row r="13">
          <cell r="C13">
            <v>69.709999999999994</v>
          </cell>
          <cell r="D13">
            <v>69.709999999999994</v>
          </cell>
          <cell r="E13">
            <v>69.709999999999994</v>
          </cell>
          <cell r="F13">
            <v>69.709999999999994</v>
          </cell>
          <cell r="H13">
            <v>73.150000000000006</v>
          </cell>
          <cell r="I13">
            <v>73.150000000000006</v>
          </cell>
        </row>
        <row r="14">
          <cell r="C14">
            <v>65.81</v>
          </cell>
          <cell r="D14">
            <v>66.319999999999993</v>
          </cell>
          <cell r="E14">
            <v>64.89</v>
          </cell>
          <cell r="F14">
            <v>64.099999999999994</v>
          </cell>
          <cell r="H14">
            <v>63.81</v>
          </cell>
          <cell r="I14">
            <v>64.3</v>
          </cell>
        </row>
        <row r="15">
          <cell r="C15">
            <v>62.98</v>
          </cell>
          <cell r="D15">
            <v>62.58</v>
          </cell>
          <cell r="E15">
            <v>62.78</v>
          </cell>
          <cell r="F15">
            <v>62.78</v>
          </cell>
          <cell r="H15">
            <v>62.67</v>
          </cell>
          <cell r="I15">
            <v>62.28</v>
          </cell>
        </row>
        <row r="16">
          <cell r="C16">
            <v>61.72</v>
          </cell>
          <cell r="D16">
            <v>63.97</v>
          </cell>
          <cell r="E16">
            <v>61.58</v>
          </cell>
          <cell r="F16">
            <v>58.06</v>
          </cell>
          <cell r="H16">
            <v>55.2</v>
          </cell>
          <cell r="I16">
            <v>55.2</v>
          </cell>
        </row>
        <row r="17">
          <cell r="C17">
            <v>67.13</v>
          </cell>
          <cell r="D17">
            <v>66.930000000000007</v>
          </cell>
          <cell r="E17">
            <v>66.900000000000006</v>
          </cell>
          <cell r="F17">
            <v>66.77</v>
          </cell>
          <cell r="H17">
            <v>66.52</v>
          </cell>
          <cell r="I17">
            <v>65.819999999999993</v>
          </cell>
        </row>
        <row r="18">
          <cell r="C18">
            <v>65.082731999999993</v>
          </cell>
          <cell r="D18">
            <v>63.044058</v>
          </cell>
          <cell r="E18">
            <v>64.515000000000001</v>
          </cell>
          <cell r="F18">
            <v>64.351562000000001</v>
          </cell>
          <cell r="H18">
            <v>65.013915999999995</v>
          </cell>
        </row>
        <row r="19">
          <cell r="C19">
            <v>55.310859999999998</v>
          </cell>
          <cell r="D19">
            <v>60.127980000000001</v>
          </cell>
          <cell r="E19">
            <v>58.373171999999997</v>
          </cell>
          <cell r="F19">
            <v>57.968877999999997</v>
          </cell>
          <cell r="H19">
            <v>56.781801999999999</v>
          </cell>
          <cell r="I19">
            <v>37.934820000000002</v>
          </cell>
        </row>
        <row r="20">
          <cell r="C20">
            <v>65.5</v>
          </cell>
          <cell r="D20">
            <v>65.75</v>
          </cell>
          <cell r="E20">
            <v>66.819999999999993</v>
          </cell>
          <cell r="F20">
            <v>71.94</v>
          </cell>
          <cell r="H20">
            <v>69.23</v>
          </cell>
        </row>
        <row r="21">
          <cell r="C21">
            <v>55.32</v>
          </cell>
          <cell r="D21">
            <v>55.32</v>
          </cell>
          <cell r="E21">
            <v>55.32</v>
          </cell>
          <cell r="F21">
            <v>55.32</v>
          </cell>
          <cell r="H21">
            <v>54.93</v>
          </cell>
          <cell r="I21">
            <v>54.93</v>
          </cell>
        </row>
        <row r="22">
          <cell r="C22">
            <v>59.98</v>
          </cell>
          <cell r="D22">
            <v>59.98</v>
          </cell>
          <cell r="E22">
            <v>59.98</v>
          </cell>
          <cell r="F22">
            <v>59.98</v>
          </cell>
          <cell r="H22">
            <v>61.15</v>
          </cell>
        </row>
        <row r="23">
          <cell r="C23">
            <v>54.17</v>
          </cell>
          <cell r="D23">
            <v>54.17</v>
          </cell>
          <cell r="E23">
            <v>54.17</v>
          </cell>
          <cell r="F23">
            <v>54.17</v>
          </cell>
          <cell r="H23">
            <v>54.17</v>
          </cell>
          <cell r="I23">
            <v>54.17</v>
          </cell>
        </row>
        <row r="24">
          <cell r="C24">
            <v>67.03</v>
          </cell>
          <cell r="D24">
            <v>67.03</v>
          </cell>
          <cell r="E24">
            <v>67.03</v>
          </cell>
          <cell r="F24">
            <v>67.03</v>
          </cell>
        </row>
        <row r="25">
          <cell r="C25">
            <v>60.72</v>
          </cell>
          <cell r="D25">
            <v>62.28</v>
          </cell>
          <cell r="E25">
            <v>59.5</v>
          </cell>
          <cell r="F25">
            <v>52.34</v>
          </cell>
        </row>
        <row r="26">
          <cell r="C26">
            <v>59.6</v>
          </cell>
          <cell r="D26">
            <v>59.6</v>
          </cell>
          <cell r="E26">
            <v>59.6</v>
          </cell>
          <cell r="F26">
            <v>59.6</v>
          </cell>
          <cell r="H26">
            <v>61.61</v>
          </cell>
          <cell r="I26">
            <v>61.61</v>
          </cell>
        </row>
        <row r="27">
          <cell r="C27">
            <v>59.48</v>
          </cell>
          <cell r="D27">
            <v>59.48</v>
          </cell>
          <cell r="E27">
            <v>59.48</v>
          </cell>
          <cell r="F27">
            <v>59.48</v>
          </cell>
          <cell r="H27">
            <v>58.55</v>
          </cell>
          <cell r="I27">
            <v>58.55</v>
          </cell>
        </row>
        <row r="28">
          <cell r="C28">
            <v>63.71</v>
          </cell>
          <cell r="D28">
            <v>63.71</v>
          </cell>
          <cell r="E28">
            <v>63.71</v>
          </cell>
          <cell r="F28">
            <v>63.71</v>
          </cell>
          <cell r="H28">
            <v>66.790000000000006</v>
          </cell>
          <cell r="I28">
            <v>66.790000000000006</v>
          </cell>
        </row>
        <row r="29">
          <cell r="C29">
            <v>60</v>
          </cell>
          <cell r="D29">
            <v>60</v>
          </cell>
          <cell r="E29">
            <v>40</v>
          </cell>
          <cell r="F29">
            <v>40</v>
          </cell>
          <cell r="H29">
            <v>40</v>
          </cell>
          <cell r="I29">
            <v>45</v>
          </cell>
        </row>
        <row r="30">
          <cell r="C30">
            <v>63.72</v>
          </cell>
          <cell r="D30">
            <v>63.72</v>
          </cell>
          <cell r="E30">
            <v>63.72</v>
          </cell>
          <cell r="F30">
            <v>63.72</v>
          </cell>
          <cell r="H30">
            <v>56.31</v>
          </cell>
          <cell r="I30">
            <v>56.31</v>
          </cell>
        </row>
        <row r="31">
          <cell r="C31">
            <v>59.26</v>
          </cell>
          <cell r="D31">
            <v>59.26</v>
          </cell>
          <cell r="E31">
            <v>59.26</v>
          </cell>
          <cell r="F31">
            <v>59.26</v>
          </cell>
          <cell r="H31">
            <v>57.67</v>
          </cell>
          <cell r="I31">
            <v>57.67</v>
          </cell>
        </row>
        <row r="32">
          <cell r="C32">
            <v>66.510000000000005</v>
          </cell>
          <cell r="D32">
            <v>66.510000000000005</v>
          </cell>
          <cell r="E32">
            <v>66.510000000000005</v>
          </cell>
          <cell r="F32">
            <v>66.510000000000005</v>
          </cell>
          <cell r="H32">
            <v>64.37</v>
          </cell>
        </row>
        <row r="33">
          <cell r="C33">
            <v>62.84</v>
          </cell>
          <cell r="D33">
            <v>63.01</v>
          </cell>
          <cell r="E33">
            <v>63.24</v>
          </cell>
          <cell r="F33">
            <v>63</v>
          </cell>
          <cell r="H33">
            <v>54.5</v>
          </cell>
        </row>
        <row r="34">
          <cell r="C34">
            <v>61.9</v>
          </cell>
          <cell r="D34">
            <v>62.8</v>
          </cell>
          <cell r="E34">
            <v>62.8</v>
          </cell>
          <cell r="F34">
            <v>62.8</v>
          </cell>
          <cell r="H34">
            <v>58.01</v>
          </cell>
          <cell r="I34">
            <v>58.01</v>
          </cell>
        </row>
        <row r="47">
          <cell r="C47">
            <v>33.54</v>
          </cell>
          <cell r="D47">
            <v>33.11</v>
          </cell>
          <cell r="E47">
            <v>34.21</v>
          </cell>
          <cell r="F47">
            <v>33.340000000000003</v>
          </cell>
          <cell r="H47">
            <v>33.340000000000003</v>
          </cell>
        </row>
        <row r="48">
          <cell r="C48">
            <v>38.81</v>
          </cell>
          <cell r="D48">
            <v>38.67</v>
          </cell>
          <cell r="E48">
            <v>39.01</v>
          </cell>
          <cell r="F48">
            <v>39.01</v>
          </cell>
          <cell r="H48">
            <v>40.799999999999997</v>
          </cell>
          <cell r="I48">
            <v>40.799999999999997</v>
          </cell>
        </row>
        <row r="49">
          <cell r="C49">
            <v>34.880000000000003</v>
          </cell>
          <cell r="D49">
            <v>40.08</v>
          </cell>
          <cell r="E49">
            <v>35.94</v>
          </cell>
          <cell r="F49">
            <v>34.74</v>
          </cell>
          <cell r="H49">
            <v>34.78</v>
          </cell>
          <cell r="I49">
            <v>0</v>
          </cell>
        </row>
        <row r="50">
          <cell r="C50">
            <v>44.17</v>
          </cell>
          <cell r="D50">
            <v>44.17</v>
          </cell>
          <cell r="E50">
            <v>44.17</v>
          </cell>
          <cell r="F50">
            <v>44.17</v>
          </cell>
          <cell r="H50">
            <v>43.22</v>
          </cell>
        </row>
        <row r="51">
          <cell r="C51">
            <v>42.83</v>
          </cell>
          <cell r="D51">
            <v>42.79</v>
          </cell>
          <cell r="E51">
            <v>42.84</v>
          </cell>
          <cell r="F51">
            <v>42.95</v>
          </cell>
          <cell r="H51">
            <v>43.06</v>
          </cell>
          <cell r="I51">
            <v>43.12</v>
          </cell>
        </row>
        <row r="52">
          <cell r="C52">
            <v>50.04</v>
          </cell>
          <cell r="D52">
            <v>50.04</v>
          </cell>
          <cell r="E52">
            <v>50.04</v>
          </cell>
          <cell r="F52">
            <v>50.04</v>
          </cell>
          <cell r="H52">
            <v>43.52</v>
          </cell>
          <cell r="I52">
            <v>43.52</v>
          </cell>
        </row>
        <row r="53">
          <cell r="C53">
            <v>33.5</v>
          </cell>
          <cell r="D53">
            <v>30.95</v>
          </cell>
          <cell r="E53">
            <v>34.39</v>
          </cell>
          <cell r="F53">
            <v>33.33</v>
          </cell>
          <cell r="H53">
            <v>0</v>
          </cell>
          <cell r="I53">
            <v>0</v>
          </cell>
        </row>
        <row r="54">
          <cell r="C54">
            <v>33.33</v>
          </cell>
          <cell r="D54">
            <v>40.69</v>
          </cell>
          <cell r="E54">
            <v>53.02</v>
          </cell>
          <cell r="F54">
            <v>33</v>
          </cell>
          <cell r="H54">
            <v>0</v>
          </cell>
          <cell r="I54">
            <v>0</v>
          </cell>
        </row>
        <row r="55">
          <cell r="C55">
            <v>0</v>
          </cell>
          <cell r="D55">
            <v>47.17</v>
          </cell>
          <cell r="E55">
            <v>0</v>
          </cell>
          <cell r="F55">
            <v>0</v>
          </cell>
          <cell r="H55">
            <v>0</v>
          </cell>
          <cell r="I55">
            <v>0</v>
          </cell>
        </row>
        <row r="56">
          <cell r="C56">
            <v>41.18</v>
          </cell>
          <cell r="D56">
            <v>40.549999999999997</v>
          </cell>
          <cell r="E56">
            <v>40.32</v>
          </cell>
          <cell r="F56">
            <v>0</v>
          </cell>
          <cell r="H56">
            <v>41.06</v>
          </cell>
          <cell r="I56">
            <v>41.08</v>
          </cell>
        </row>
        <row r="57">
          <cell r="C57">
            <v>37.08</v>
          </cell>
          <cell r="D57">
            <v>39.46</v>
          </cell>
          <cell r="E57">
            <v>41</v>
          </cell>
          <cell r="F57">
            <v>38.979999999999997</v>
          </cell>
          <cell r="H57">
            <v>39</v>
          </cell>
        </row>
        <row r="58">
          <cell r="C58">
            <v>0</v>
          </cell>
          <cell r="D58">
            <v>66.69</v>
          </cell>
          <cell r="E58">
            <v>62.38</v>
          </cell>
          <cell r="F58">
            <v>0</v>
          </cell>
          <cell r="H58">
            <v>35</v>
          </cell>
          <cell r="I58">
            <v>43.28</v>
          </cell>
        </row>
        <row r="59">
          <cell r="C59">
            <v>41.49</v>
          </cell>
          <cell r="D59">
            <v>42</v>
          </cell>
          <cell r="E59">
            <v>0</v>
          </cell>
          <cell r="F59">
            <v>30.85</v>
          </cell>
          <cell r="H59">
            <v>30.83</v>
          </cell>
        </row>
        <row r="60">
          <cell r="C60">
            <v>47</v>
          </cell>
          <cell r="D60">
            <v>47</v>
          </cell>
          <cell r="E60">
            <v>47</v>
          </cell>
          <cell r="F60">
            <v>47</v>
          </cell>
          <cell r="H60">
            <v>40.93</v>
          </cell>
          <cell r="I60">
            <v>40.93</v>
          </cell>
        </row>
        <row r="61">
          <cell r="C61">
            <v>46.65</v>
          </cell>
          <cell r="D61">
            <v>46.65</v>
          </cell>
          <cell r="E61">
            <v>46.65</v>
          </cell>
          <cell r="F61">
            <v>46.65</v>
          </cell>
          <cell r="H61">
            <v>47.83</v>
          </cell>
        </row>
        <row r="62">
          <cell r="C62">
            <v>39.67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45.56</v>
          </cell>
          <cell r="D63">
            <v>45.56</v>
          </cell>
          <cell r="E63">
            <v>45.56</v>
          </cell>
          <cell r="F63">
            <v>45.56</v>
          </cell>
        </row>
        <row r="64">
          <cell r="C64">
            <v>0</v>
          </cell>
          <cell r="D64">
            <v>46</v>
          </cell>
          <cell r="E64">
            <v>33.33</v>
          </cell>
          <cell r="F64">
            <v>40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I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H66">
            <v>0</v>
          </cell>
          <cell r="I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I67">
            <v>0</v>
          </cell>
        </row>
        <row r="68">
          <cell r="C68">
            <v>34.15</v>
          </cell>
          <cell r="D68">
            <v>0</v>
          </cell>
          <cell r="E68">
            <v>0</v>
          </cell>
          <cell r="F68">
            <v>0</v>
          </cell>
          <cell r="H68">
            <v>0</v>
          </cell>
          <cell r="I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H69">
            <v>0</v>
          </cell>
          <cell r="I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H70">
            <v>0</v>
          </cell>
          <cell r="I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H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H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H73">
            <v>0</v>
          </cell>
          <cell r="I73">
            <v>0</v>
          </cell>
        </row>
      </sheetData>
      <sheetData sheetId="9">
        <row r="7">
          <cell r="C7">
            <v>8730</v>
          </cell>
        </row>
      </sheetData>
      <sheetData sheetId="10"/>
      <sheetData sheetId="11"/>
      <sheetData sheetId="12"/>
      <sheetData sheetId="13"/>
      <sheetData sheetId="14">
        <row r="8">
          <cell r="C8">
            <v>8380.7999999999993</v>
          </cell>
        </row>
      </sheetData>
      <sheetData sheetId="15">
        <row r="6">
          <cell r="L6">
            <v>217195.31615999999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6">
          <cell r="L6">
            <v>7327</v>
          </cell>
        </row>
      </sheetData>
      <sheetData sheetId="25">
        <row r="8">
          <cell r="C8">
            <v>8380.7999999999993</v>
          </cell>
        </row>
      </sheetData>
      <sheetData sheetId="26">
        <row r="7">
          <cell r="C7">
            <v>63.54</v>
          </cell>
        </row>
      </sheetData>
      <sheetData sheetId="27">
        <row r="8">
          <cell r="G8">
            <v>188654.22143999999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"/>
      <sheetName val="LP"/>
      <sheetName val="PS"/>
      <sheetName val="PL"/>
      <sheetName val="PADI"/>
      <sheetName val="JG"/>
      <sheetName val="KD"/>
      <sheetName val="KT"/>
      <sheetName val="KH"/>
      <sheetName val="UK"/>
      <sheetName val="UJ"/>
      <sheetName val="Sheet1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N5">
            <v>492207</v>
          </cell>
        </row>
        <row r="6">
          <cell r="N6">
            <v>842654</v>
          </cell>
        </row>
        <row r="7">
          <cell r="N7">
            <v>851649</v>
          </cell>
        </row>
        <row r="8">
          <cell r="N8">
            <v>483316</v>
          </cell>
        </row>
        <row r="9">
          <cell r="N9">
            <v>919971</v>
          </cell>
        </row>
        <row r="10">
          <cell r="N10">
            <v>843095</v>
          </cell>
        </row>
        <row r="11">
          <cell r="N11">
            <v>402620</v>
          </cell>
        </row>
        <row r="12">
          <cell r="N12">
            <v>355015</v>
          </cell>
        </row>
        <row r="13">
          <cell r="N13">
            <v>443468</v>
          </cell>
        </row>
        <row r="14">
          <cell r="N14">
            <v>611223</v>
          </cell>
        </row>
        <row r="15">
          <cell r="N15">
            <v>433576</v>
          </cell>
        </row>
        <row r="16">
          <cell r="N16">
            <v>1294158</v>
          </cell>
        </row>
        <row r="17">
          <cell r="N17">
            <v>1028009</v>
          </cell>
        </row>
        <row r="18">
          <cell r="N18">
            <v>211524</v>
          </cell>
        </row>
        <row r="19">
          <cell r="N19">
            <v>1188633</v>
          </cell>
        </row>
        <row r="20">
          <cell r="N20">
            <v>447869</v>
          </cell>
        </row>
        <row r="21">
          <cell r="N21">
            <v>205562</v>
          </cell>
        </row>
        <row r="22">
          <cell r="N22">
            <v>166428</v>
          </cell>
        </row>
        <row r="23">
          <cell r="N23">
            <v>3588</v>
          </cell>
        </row>
        <row r="24">
          <cell r="N24">
            <v>24473</v>
          </cell>
        </row>
        <row r="25">
          <cell r="N25">
            <v>10672</v>
          </cell>
        </row>
        <row r="26">
          <cell r="N26">
            <v>2427</v>
          </cell>
        </row>
        <row r="27">
          <cell r="N27">
            <v>3050</v>
          </cell>
        </row>
        <row r="28">
          <cell r="N28">
            <v>1476</v>
          </cell>
        </row>
        <row r="29">
          <cell r="N29">
            <v>2241</v>
          </cell>
        </row>
        <row r="30">
          <cell r="N30">
            <v>65827</v>
          </cell>
        </row>
        <row r="31">
          <cell r="N31">
            <v>38413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"/>
      <sheetName val="JAN"/>
      <sheetName val="FEB"/>
      <sheetName val="MAR"/>
      <sheetName val="APR"/>
      <sheetName val="MEI"/>
      <sheetName val="JUN"/>
      <sheetName val="JUL"/>
      <sheetName val="AGT"/>
      <sheetName val="SEP"/>
      <sheetName val="OKT"/>
      <sheetName val="NOV"/>
      <sheetName val="DES"/>
      <sheetName val="rpsp"/>
      <sheetName val="REKAP PER BULAN"/>
      <sheetName val="Sheet1"/>
    </sheetNames>
    <sheetDataSet>
      <sheetData sheetId="0">
        <row r="4">
          <cell r="M4">
            <v>100</v>
          </cell>
        </row>
        <row r="5">
          <cell r="M5">
            <v>100</v>
          </cell>
        </row>
        <row r="6">
          <cell r="M6">
            <v>100</v>
          </cell>
        </row>
        <row r="7">
          <cell r="M7">
            <v>100</v>
          </cell>
        </row>
        <row r="8">
          <cell r="M8">
            <v>100</v>
          </cell>
        </row>
        <row r="9">
          <cell r="M9">
            <v>100</v>
          </cell>
        </row>
        <row r="10">
          <cell r="M10">
            <v>100</v>
          </cell>
        </row>
        <row r="11">
          <cell r="M11">
            <v>100</v>
          </cell>
        </row>
        <row r="12">
          <cell r="M12">
            <v>100</v>
          </cell>
        </row>
        <row r="13">
          <cell r="M13">
            <v>100</v>
          </cell>
        </row>
        <row r="14">
          <cell r="M14">
            <v>100</v>
          </cell>
        </row>
        <row r="15">
          <cell r="M15">
            <v>100</v>
          </cell>
        </row>
        <row r="16">
          <cell r="M16">
            <v>100</v>
          </cell>
        </row>
        <row r="17">
          <cell r="M17">
            <v>100</v>
          </cell>
        </row>
        <row r="18">
          <cell r="M18">
            <v>100</v>
          </cell>
        </row>
        <row r="19">
          <cell r="M19">
            <v>100</v>
          </cell>
        </row>
        <row r="20">
          <cell r="M20">
            <v>100</v>
          </cell>
        </row>
        <row r="21">
          <cell r="M21">
            <v>100</v>
          </cell>
        </row>
        <row r="22">
          <cell r="M22">
            <v>100</v>
          </cell>
        </row>
        <row r="23">
          <cell r="M23">
            <v>100</v>
          </cell>
        </row>
        <row r="24">
          <cell r="M24">
            <v>100</v>
          </cell>
        </row>
        <row r="25">
          <cell r="M25">
            <v>100</v>
          </cell>
        </row>
        <row r="26">
          <cell r="M26">
            <v>100</v>
          </cell>
        </row>
        <row r="27">
          <cell r="M27">
            <v>100</v>
          </cell>
        </row>
        <row r="28">
          <cell r="M28">
            <v>100</v>
          </cell>
        </row>
        <row r="29">
          <cell r="M29">
            <v>100</v>
          </cell>
        </row>
        <row r="30">
          <cell r="M30">
            <v>100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zoomScaleNormal="100" workbookViewId="0">
      <selection activeCell="D59" sqref="D59"/>
    </sheetView>
  </sheetViews>
  <sheetFormatPr defaultRowHeight="15" x14ac:dyDescent="0.25"/>
  <cols>
    <col min="1" max="1" width="4.5703125" style="1" customWidth="1"/>
    <col min="2" max="2" width="25.7109375" style="1" customWidth="1"/>
    <col min="3" max="3" width="16.7109375" style="1" customWidth="1"/>
    <col min="4" max="4" width="23.7109375" style="1" customWidth="1"/>
    <col min="5" max="5" width="15.28515625" style="1" customWidth="1"/>
    <col min="6" max="16384" width="9.140625" style="1"/>
  </cols>
  <sheetData>
    <row r="1" spans="1:5" x14ac:dyDescent="0.25">
      <c r="A1" s="275" t="s">
        <v>175</v>
      </c>
      <c r="B1" s="275"/>
      <c r="C1" s="275"/>
      <c r="D1" s="275"/>
      <c r="E1" s="275"/>
    </row>
    <row r="2" spans="1:5" x14ac:dyDescent="0.25">
      <c r="A2" s="275" t="s">
        <v>222</v>
      </c>
      <c r="B2" s="275"/>
      <c r="C2" s="275"/>
      <c r="D2" s="275"/>
      <c r="E2" s="275"/>
    </row>
    <row r="3" spans="1:5" x14ac:dyDescent="0.25">
      <c r="A3" s="275" t="s">
        <v>176</v>
      </c>
      <c r="B3" s="275"/>
      <c r="C3" s="275"/>
      <c r="D3" s="275"/>
      <c r="E3" s="275"/>
    </row>
    <row r="4" spans="1:5" x14ac:dyDescent="0.25">
      <c r="A4" s="248"/>
      <c r="B4" s="248"/>
      <c r="C4" s="248"/>
      <c r="D4" s="248"/>
      <c r="E4" s="248"/>
    </row>
    <row r="5" spans="1:5" ht="15.75" thickBot="1" x14ac:dyDescent="0.3">
      <c r="A5" s="103" t="s">
        <v>50</v>
      </c>
      <c r="B5" s="104"/>
      <c r="C5" s="104"/>
      <c r="D5" s="104"/>
      <c r="E5" s="104"/>
    </row>
    <row r="6" spans="1:5" s="93" customFormat="1" ht="15.75" thickTop="1" x14ac:dyDescent="0.25">
      <c r="A6" s="252"/>
      <c r="B6" s="253"/>
      <c r="C6" s="254" t="s">
        <v>177</v>
      </c>
      <c r="D6" s="254" t="s">
        <v>178</v>
      </c>
      <c r="E6" s="255"/>
    </row>
    <row r="7" spans="1:5" s="93" customFormat="1" x14ac:dyDescent="0.25">
      <c r="A7" s="256" t="s">
        <v>2</v>
      </c>
      <c r="B7" s="257" t="s">
        <v>179</v>
      </c>
      <c r="C7" s="257" t="s">
        <v>5</v>
      </c>
      <c r="D7" s="257" t="s">
        <v>227</v>
      </c>
      <c r="E7" s="258" t="s">
        <v>180</v>
      </c>
    </row>
    <row r="8" spans="1:5" s="93" customFormat="1" x14ac:dyDescent="0.25">
      <c r="A8" s="259"/>
      <c r="B8" s="260"/>
      <c r="C8" s="261">
        <v>2020</v>
      </c>
      <c r="D8" s="261" t="s">
        <v>246</v>
      </c>
      <c r="E8" s="262"/>
    </row>
    <row r="9" spans="1:5" ht="15.75" x14ac:dyDescent="0.25">
      <c r="A9" s="105">
        <v>1</v>
      </c>
      <c r="B9" s="106" t="s">
        <v>181</v>
      </c>
      <c r="C9" s="107"/>
      <c r="D9" s="107"/>
      <c r="E9" s="108"/>
    </row>
    <row r="10" spans="1:5" ht="15.75" x14ac:dyDescent="0.25">
      <c r="A10" s="109"/>
      <c r="B10" s="110" t="s">
        <v>182</v>
      </c>
      <c r="C10" s="107"/>
      <c r="D10" s="107"/>
      <c r="E10" s="108"/>
    </row>
    <row r="11" spans="1:5" ht="15.75" x14ac:dyDescent="0.25">
      <c r="A11" s="109"/>
      <c r="B11" s="109" t="s">
        <v>183</v>
      </c>
      <c r="C11" s="107"/>
      <c r="D11" s="107"/>
      <c r="E11" s="108"/>
    </row>
    <row r="12" spans="1:5" ht="15.75" x14ac:dyDescent="0.25">
      <c r="A12" s="109"/>
      <c r="B12" s="111" t="s">
        <v>242</v>
      </c>
      <c r="C12" s="107">
        <f>[1]Tnm!$E$35</f>
        <v>940002</v>
      </c>
      <c r="D12" s="107">
        <f>'LT PADI''20'!K34</f>
        <v>963163</v>
      </c>
      <c r="E12" s="112">
        <f>D12/C12*100</f>
        <v>102.46393092780654</v>
      </c>
    </row>
    <row r="13" spans="1:5" ht="15.75" x14ac:dyDescent="0.25">
      <c r="A13" s="109"/>
      <c r="B13" s="111" t="s">
        <v>243</v>
      </c>
      <c r="C13" s="107">
        <f>[1]Tnm!$F$35</f>
        <v>727283</v>
      </c>
      <c r="D13" s="107">
        <f>'LT PADI''20'!R34</f>
        <v>987050</v>
      </c>
      <c r="E13" s="112">
        <f>D13/C13*100</f>
        <v>135.7174579909059</v>
      </c>
    </row>
    <row r="14" spans="1:5" ht="15.75" x14ac:dyDescent="0.25">
      <c r="A14" s="109" t="s">
        <v>50</v>
      </c>
      <c r="B14" s="113" t="s">
        <v>184</v>
      </c>
      <c r="C14" s="114">
        <f>C12+C13</f>
        <v>1667285</v>
      </c>
      <c r="D14" s="114">
        <f>D12+D13</f>
        <v>1950213</v>
      </c>
      <c r="E14" s="115">
        <f>D14/C14*100</f>
        <v>116.96938435840303</v>
      </c>
    </row>
    <row r="15" spans="1:5" ht="15.75" x14ac:dyDescent="0.25">
      <c r="A15" s="109"/>
      <c r="B15" s="110" t="s">
        <v>50</v>
      </c>
      <c r="C15" s="107"/>
      <c r="D15" s="107"/>
      <c r="E15" s="108"/>
    </row>
    <row r="16" spans="1:5" ht="15.75" x14ac:dyDescent="0.25">
      <c r="A16" s="109"/>
      <c r="B16" s="109" t="s">
        <v>185</v>
      </c>
      <c r="C16" s="107">
        <f>'[1]panen prod per subround'!$L$35</f>
        <v>1583921</v>
      </c>
      <c r="D16" s="107">
        <f>'LP PADI''20'!R34</f>
        <v>1507391.76</v>
      </c>
      <c r="E16" s="112">
        <f>D16/C16*100</f>
        <v>95.168367614293885</v>
      </c>
    </row>
    <row r="17" spans="1:5" ht="15.75" x14ac:dyDescent="0.25">
      <c r="A17" s="109"/>
      <c r="B17" s="109" t="s">
        <v>186</v>
      </c>
      <c r="C17" s="116">
        <f>C18/C16*10</f>
        <v>58.499988320124544</v>
      </c>
      <c r="D17" s="116">
        <f>D18/D16*10</f>
        <v>60.294640954312527</v>
      </c>
      <c r="E17" s="112">
        <f>D17/C17*100</f>
        <v>103.06778289316445</v>
      </c>
    </row>
    <row r="18" spans="1:5" ht="15.75" x14ac:dyDescent="0.25">
      <c r="A18" s="109"/>
      <c r="B18" s="109" t="s">
        <v>187</v>
      </c>
      <c r="C18" s="117">
        <f>'[1]panen prod per subround'!$N$35</f>
        <v>9265936</v>
      </c>
      <c r="D18" s="107">
        <f>'PROD PADI''20'!R34</f>
        <v>9088764.4946689252</v>
      </c>
      <c r="E18" s="112">
        <f>D18/C18*100</f>
        <v>98.087926515669068</v>
      </c>
    </row>
    <row r="19" spans="1:5" ht="15.75" x14ac:dyDescent="0.25">
      <c r="A19" s="109"/>
      <c r="B19" s="118"/>
      <c r="C19" s="107"/>
      <c r="D19" s="107"/>
      <c r="E19" s="108"/>
    </row>
    <row r="20" spans="1:5" ht="15.75" x14ac:dyDescent="0.25">
      <c r="A20" s="119">
        <v>2</v>
      </c>
      <c r="B20" s="110" t="s">
        <v>188</v>
      </c>
      <c r="C20" s="107"/>
      <c r="D20" s="107"/>
      <c r="E20" s="108"/>
    </row>
    <row r="21" spans="1:5" ht="15.75" x14ac:dyDescent="0.25">
      <c r="A21" s="109"/>
      <c r="B21" s="109" t="s">
        <v>183</v>
      </c>
      <c r="C21" s="107"/>
      <c r="D21" s="107"/>
      <c r="E21" s="108"/>
    </row>
    <row r="22" spans="1:5" ht="15.75" x14ac:dyDescent="0.25">
      <c r="A22" s="109"/>
      <c r="B22" s="111" t="str">
        <f>B12</f>
        <v>MT 2019/2020 (Okt-Mrt)</v>
      </c>
      <c r="C22" s="107">
        <f>[1]Tnm!$E$75</f>
        <v>104429</v>
      </c>
      <c r="D22" s="107">
        <f>'LT PADI''20'!K77</f>
        <v>84860</v>
      </c>
      <c r="E22" s="112">
        <f>D22/C22*100</f>
        <v>81.260952417431938</v>
      </c>
    </row>
    <row r="23" spans="1:5" ht="15.75" x14ac:dyDescent="0.25">
      <c r="A23" s="109"/>
      <c r="B23" s="111" t="str">
        <f>B13</f>
        <v>MT 2020 (Aprl-Sept)</v>
      </c>
      <c r="C23" s="107">
        <f>[1]Tnm!$F$75</f>
        <v>5571</v>
      </c>
      <c r="D23" s="107">
        <f>'LT PADI''20'!R77</f>
        <v>14932</v>
      </c>
      <c r="E23" s="112">
        <f>D23/C23*100</f>
        <v>268.03087416980793</v>
      </c>
    </row>
    <row r="24" spans="1:5" ht="15.75" x14ac:dyDescent="0.25">
      <c r="A24" s="109" t="s">
        <v>50</v>
      </c>
      <c r="B24" s="113" t="s">
        <v>184</v>
      </c>
      <c r="C24" s="114">
        <f>C22+C23</f>
        <v>110000</v>
      </c>
      <c r="D24" s="114">
        <f>D22+D23</f>
        <v>99792</v>
      </c>
      <c r="E24" s="115">
        <f>D24/C24*100</f>
        <v>90.72</v>
      </c>
    </row>
    <row r="25" spans="1:5" ht="15.75" x14ac:dyDescent="0.25">
      <c r="A25" s="109"/>
      <c r="B25" s="110" t="s">
        <v>50</v>
      </c>
      <c r="C25" s="107"/>
      <c r="D25" s="107"/>
      <c r="E25" s="108"/>
    </row>
    <row r="26" spans="1:5" ht="15.75" x14ac:dyDescent="0.25">
      <c r="A26" s="109"/>
      <c r="B26" s="109" t="s">
        <v>185</v>
      </c>
      <c r="C26" s="107">
        <f>'[1]panen prod per subround'!$L$75</f>
        <v>107800</v>
      </c>
      <c r="D26" s="107">
        <f>'LP PADI''20'!R73</f>
        <v>93322</v>
      </c>
      <c r="E26" s="112">
        <f>D26/C26*100</f>
        <v>86.569573283859</v>
      </c>
    </row>
    <row r="27" spans="1:5" ht="15.75" x14ac:dyDescent="0.25">
      <c r="A27" s="109"/>
      <c r="B27" s="109" t="s">
        <v>186</v>
      </c>
      <c r="C27" s="116">
        <f>C28/C26*10</f>
        <v>35.5</v>
      </c>
      <c r="D27" s="116">
        <f>D28/D26*10</f>
        <v>44.619040847817232</v>
      </c>
      <c r="E27" s="112">
        <f>D27/C27*100</f>
        <v>125.68743900793586</v>
      </c>
    </row>
    <row r="28" spans="1:5" ht="15.75" x14ac:dyDescent="0.25">
      <c r="A28" s="109"/>
      <c r="B28" s="109" t="s">
        <v>187</v>
      </c>
      <c r="C28" s="117">
        <f>'[1]panen prod per subround'!$N$75</f>
        <v>382690</v>
      </c>
      <c r="D28" s="107">
        <f>'PROD PADI''20'!R78</f>
        <v>416393.81299999997</v>
      </c>
      <c r="E28" s="112">
        <f>D28/C28*100</f>
        <v>108.80707962058062</v>
      </c>
    </row>
    <row r="29" spans="1:5" ht="15.75" x14ac:dyDescent="0.25">
      <c r="A29" s="109"/>
      <c r="B29" s="118"/>
      <c r="C29" s="107"/>
      <c r="D29" s="107"/>
      <c r="E29" s="108"/>
    </row>
    <row r="30" spans="1:5" ht="15.75" x14ac:dyDescent="0.25">
      <c r="A30" s="105" t="s">
        <v>189</v>
      </c>
      <c r="B30" s="106" t="s">
        <v>190</v>
      </c>
      <c r="C30" s="107"/>
      <c r="D30" s="107"/>
      <c r="E30" s="108"/>
    </row>
    <row r="31" spans="1:5" ht="15.75" x14ac:dyDescent="0.25">
      <c r="A31" s="109"/>
      <c r="B31" s="109" t="s">
        <v>183</v>
      </c>
      <c r="C31" s="107"/>
      <c r="D31" s="107"/>
      <c r="E31" s="108"/>
    </row>
    <row r="32" spans="1:5" ht="15.75" x14ac:dyDescent="0.25">
      <c r="A32" s="109"/>
      <c r="B32" s="111" t="str">
        <f>B22</f>
        <v>MT 2019/2020 (Okt-Mrt)</v>
      </c>
      <c r="C32" s="107">
        <f>C12+C22</f>
        <v>1044431</v>
      </c>
      <c r="D32" s="107">
        <f>D12+D22</f>
        <v>1048023</v>
      </c>
      <c r="E32" s="112">
        <f t="shared" ref="E32:E38" si="0">D32/C32*100</f>
        <v>100.3439193206636</v>
      </c>
    </row>
    <row r="33" spans="1:6" ht="15.75" x14ac:dyDescent="0.25">
      <c r="A33" s="109"/>
      <c r="B33" s="111" t="str">
        <f>B23</f>
        <v>MT 2020 (Aprl-Sept)</v>
      </c>
      <c r="C33" s="107">
        <f>C13+C23</f>
        <v>732854</v>
      </c>
      <c r="D33" s="107">
        <f>D13+D23</f>
        <v>1001982</v>
      </c>
      <c r="E33" s="112">
        <f t="shared" si="0"/>
        <v>136.72327639611709</v>
      </c>
    </row>
    <row r="34" spans="1:6" ht="15.75" x14ac:dyDescent="0.25">
      <c r="A34" s="109" t="s">
        <v>50</v>
      </c>
      <c r="B34" s="113" t="s">
        <v>184</v>
      </c>
      <c r="C34" s="114">
        <f>C32+C33</f>
        <v>1777285</v>
      </c>
      <c r="D34" s="114">
        <f>D32+D33</f>
        <v>2050005</v>
      </c>
      <c r="E34" s="115">
        <f t="shared" si="0"/>
        <v>115.34475337382581</v>
      </c>
      <c r="F34" s="120"/>
    </row>
    <row r="35" spans="1:6" ht="15.75" x14ac:dyDescent="0.25">
      <c r="A35" s="109"/>
      <c r="B35" s="121"/>
      <c r="C35" s="117"/>
      <c r="D35" s="117"/>
      <c r="E35" s="122"/>
    </row>
    <row r="36" spans="1:6" ht="15.75" x14ac:dyDescent="0.25">
      <c r="A36" s="109"/>
      <c r="B36" s="109" t="s">
        <v>185</v>
      </c>
      <c r="C36" s="107">
        <f>C16+C26</f>
        <v>1691721</v>
      </c>
      <c r="D36" s="107">
        <f>'LP PADI''20'!R112</f>
        <v>1600713.76</v>
      </c>
      <c r="E36" s="112">
        <f t="shared" si="0"/>
        <v>94.620434456981968</v>
      </c>
    </row>
    <row r="37" spans="1:6" ht="15.75" x14ac:dyDescent="0.25">
      <c r="A37" s="109"/>
      <c r="B37" s="109" t="s">
        <v>186</v>
      </c>
      <c r="C37" s="116">
        <f>C38/C36*10</f>
        <v>57.034380964709904</v>
      </c>
      <c r="D37" s="116">
        <f>D38/D36*10</f>
        <v>59.380749670502766</v>
      </c>
      <c r="E37" s="112">
        <f t="shared" si="0"/>
        <v>104.11395489195311</v>
      </c>
    </row>
    <row r="38" spans="1:6" ht="15.75" x14ac:dyDescent="0.25">
      <c r="A38" s="123"/>
      <c r="B38" s="123" t="s">
        <v>187</v>
      </c>
      <c r="C38" s="124">
        <f>C18+C28</f>
        <v>9648626</v>
      </c>
      <c r="D38" s="124">
        <f>'PROD PADI''20'!R122</f>
        <v>9505158.3076689243</v>
      </c>
      <c r="E38" s="125">
        <f t="shared" si="0"/>
        <v>98.513076449112276</v>
      </c>
    </row>
    <row r="39" spans="1:6" ht="15.75" x14ac:dyDescent="0.25">
      <c r="A39" s="126" t="s">
        <v>191</v>
      </c>
      <c r="B39" s="127" t="s">
        <v>192</v>
      </c>
      <c r="C39" s="128"/>
      <c r="D39" s="128"/>
      <c r="E39" s="129"/>
    </row>
    <row r="40" spans="1:6" ht="15.75" x14ac:dyDescent="0.25">
      <c r="A40" s="130" t="s">
        <v>50</v>
      </c>
      <c r="B40" s="110" t="s">
        <v>193</v>
      </c>
      <c r="C40" s="107"/>
      <c r="D40" s="107"/>
      <c r="E40" s="108"/>
    </row>
    <row r="41" spans="1:6" ht="15.75" x14ac:dyDescent="0.25">
      <c r="A41" s="109"/>
      <c r="B41" s="109" t="s">
        <v>183</v>
      </c>
      <c r="C41" s="107"/>
      <c r="D41" s="107"/>
      <c r="E41" s="108"/>
    </row>
    <row r="42" spans="1:6" ht="15.75" x14ac:dyDescent="0.25">
      <c r="A42" s="109"/>
      <c r="B42" s="111" t="str">
        <f>B32</f>
        <v>MT 2019/2020 (Okt-Mrt)</v>
      </c>
      <c r="C42" s="107">
        <f>[1]Tnm!$E$152</f>
        <v>133690</v>
      </c>
      <c r="D42" s="107">
        <f>'LT PAL''20'!J35</f>
        <v>108066</v>
      </c>
      <c r="E42" s="112">
        <f>D42/C42*100</f>
        <v>80.833271000074802</v>
      </c>
    </row>
    <row r="43" spans="1:6" ht="15.75" x14ac:dyDescent="0.25">
      <c r="A43" s="109"/>
      <c r="B43" s="111" t="str">
        <f>B33</f>
        <v>MT 2020 (Aprl-Sept)</v>
      </c>
      <c r="C43" s="107">
        <f>[1]Tnm!$F$152</f>
        <v>43310</v>
      </c>
      <c r="D43" s="107">
        <f>'LT PAL''20'!Q35</f>
        <v>106305</v>
      </c>
      <c r="E43" s="112">
        <f>D43/C43*100</f>
        <v>245.4513969060263</v>
      </c>
    </row>
    <row r="44" spans="1:6" ht="15.75" x14ac:dyDescent="0.25">
      <c r="A44" s="109"/>
      <c r="B44" s="113" t="s">
        <v>4</v>
      </c>
      <c r="C44" s="114">
        <f>C42+C43</f>
        <v>177000</v>
      </c>
      <c r="D44" s="114">
        <f>D42+D43</f>
        <v>214371</v>
      </c>
      <c r="E44" s="115">
        <f>D44/C44*100</f>
        <v>121.11355932203389</v>
      </c>
    </row>
    <row r="45" spans="1:6" ht="15.75" x14ac:dyDescent="0.25">
      <c r="A45" s="109"/>
      <c r="B45" s="110" t="s">
        <v>50</v>
      </c>
      <c r="C45" s="107"/>
      <c r="D45" s="107"/>
      <c r="E45" s="108"/>
    </row>
    <row r="46" spans="1:6" ht="15.75" x14ac:dyDescent="0.25">
      <c r="A46" s="109"/>
      <c r="B46" s="109" t="s">
        <v>185</v>
      </c>
      <c r="C46" s="107">
        <f>'[1]panen prod per subround'!$L$155</f>
        <v>159300</v>
      </c>
      <c r="D46" s="107">
        <f>'JG''20'!R35</f>
        <v>189582.47140000007</v>
      </c>
      <c r="E46" s="112">
        <f>D46/C46*100</f>
        <v>119.00971211550538</v>
      </c>
    </row>
    <row r="47" spans="1:6" ht="15.75" x14ac:dyDescent="0.25">
      <c r="A47" s="109"/>
      <c r="B47" s="109" t="s">
        <v>186</v>
      </c>
      <c r="C47" s="116">
        <f>C48/C46*10</f>
        <v>71</v>
      </c>
      <c r="D47" s="116">
        <f>D48/D46*10</f>
        <v>71.529129670370949</v>
      </c>
      <c r="E47" s="112">
        <f>D47/C47*100</f>
        <v>100.74525305686049</v>
      </c>
    </row>
    <row r="48" spans="1:6" ht="15.75" x14ac:dyDescent="0.25">
      <c r="A48" s="109"/>
      <c r="B48" s="109" t="s">
        <v>187</v>
      </c>
      <c r="C48" s="117">
        <f>'[1]panen prod per subround'!$N$155</f>
        <v>1131030</v>
      </c>
      <c r="D48" s="117">
        <f>'JG''20'!R111</f>
        <v>1356066.9179999998</v>
      </c>
      <c r="E48" s="122">
        <f>D48/C48*100</f>
        <v>119.89663563300708</v>
      </c>
    </row>
    <row r="49" spans="1:5" ht="15.75" x14ac:dyDescent="0.25">
      <c r="A49" s="108"/>
      <c r="B49" s="107"/>
      <c r="C49" s="107"/>
      <c r="D49" s="107" t="s">
        <v>50</v>
      </c>
      <c r="E49" s="108"/>
    </row>
    <row r="50" spans="1:5" ht="15.75" x14ac:dyDescent="0.25">
      <c r="A50" s="108"/>
      <c r="B50" s="110" t="s">
        <v>194</v>
      </c>
      <c r="C50" s="107"/>
      <c r="D50" s="107"/>
      <c r="E50" s="108"/>
    </row>
    <row r="51" spans="1:5" ht="15.75" x14ac:dyDescent="0.25">
      <c r="A51" s="108"/>
      <c r="B51" s="109" t="s">
        <v>183</v>
      </c>
      <c r="C51" s="107"/>
      <c r="D51" s="107"/>
      <c r="E51" s="108"/>
    </row>
    <row r="52" spans="1:5" ht="15.75" x14ac:dyDescent="0.25">
      <c r="A52" s="108"/>
      <c r="B52" s="111" t="str">
        <f>B42</f>
        <v>MT 2019/2020 (Okt-Mrt)</v>
      </c>
      <c r="C52" s="107">
        <f>[1]Tnm!$E$190</f>
        <v>16402</v>
      </c>
      <c r="D52" s="107">
        <f>'LT PAL''20'!J73</f>
        <v>23319</v>
      </c>
      <c r="E52" s="112">
        <f>D52/C52*100</f>
        <v>142.1716863797098</v>
      </c>
    </row>
    <row r="53" spans="1:5" ht="15.75" x14ac:dyDescent="0.25">
      <c r="A53" s="108"/>
      <c r="B53" s="111" t="str">
        <f>B43</f>
        <v>MT 2020 (Aprl-Sept)</v>
      </c>
      <c r="C53" s="107">
        <f>[1]Tnm!$F$190</f>
        <v>27173</v>
      </c>
      <c r="D53" s="107">
        <f>'LT PAL''20'!Q73</f>
        <v>31013</v>
      </c>
      <c r="E53" s="112">
        <f>D53/C53*100</f>
        <v>114.13167482427409</v>
      </c>
    </row>
    <row r="54" spans="1:5" ht="15.75" x14ac:dyDescent="0.25">
      <c r="A54" s="108"/>
      <c r="B54" s="113" t="s">
        <v>4</v>
      </c>
      <c r="C54" s="114">
        <f>C52+C53</f>
        <v>43575</v>
      </c>
      <c r="D54" s="114">
        <f>D52+D53</f>
        <v>54332</v>
      </c>
      <c r="E54" s="115">
        <f>D54/C54*100</f>
        <v>124.68617326448653</v>
      </c>
    </row>
    <row r="55" spans="1:5" ht="15.75" x14ac:dyDescent="0.25">
      <c r="A55" s="108"/>
      <c r="B55" s="110" t="s">
        <v>50</v>
      </c>
      <c r="C55" s="107"/>
      <c r="D55" s="107"/>
      <c r="E55" s="108"/>
    </row>
    <row r="56" spans="1:5" ht="15.75" x14ac:dyDescent="0.25">
      <c r="A56" s="108"/>
      <c r="B56" s="109" t="s">
        <v>185</v>
      </c>
      <c r="C56" s="107">
        <f>'[1]panen prod per subround'!$L$195</f>
        <v>41500</v>
      </c>
      <c r="D56" s="107">
        <f>'KD''20'!R35</f>
        <v>37150.760900000001</v>
      </c>
      <c r="E56" s="112">
        <f>D56/C56*100</f>
        <v>89.519905783132543</v>
      </c>
    </row>
    <row r="57" spans="1:5" ht="15.75" x14ac:dyDescent="0.25">
      <c r="A57" s="108"/>
      <c r="B57" s="109" t="s">
        <v>186</v>
      </c>
      <c r="C57" s="116">
        <f>C58/C56*10</f>
        <v>13.5</v>
      </c>
      <c r="D57" s="116">
        <f>D58/D56*10</f>
        <v>14.182578963005842</v>
      </c>
      <c r="E57" s="112">
        <f>D57/C57*100</f>
        <v>105.05614046670995</v>
      </c>
    </row>
    <row r="58" spans="1:5" ht="15.75" x14ac:dyDescent="0.25">
      <c r="A58" s="131"/>
      <c r="B58" s="123" t="s">
        <v>187</v>
      </c>
      <c r="C58" s="124">
        <f>'[1]panen prod per subround'!$N$195</f>
        <v>56025</v>
      </c>
      <c r="D58" s="124">
        <f>'KD''20'!R111</f>
        <v>52689.359999999993</v>
      </c>
      <c r="E58" s="125">
        <f>D58/C58*100</f>
        <v>94.046157965194098</v>
      </c>
    </row>
    <row r="59" spans="1:5" ht="15.75" x14ac:dyDescent="0.25">
      <c r="A59" s="108"/>
      <c r="B59" s="107"/>
      <c r="C59" s="107"/>
      <c r="D59" s="107"/>
      <c r="E59" s="108"/>
    </row>
    <row r="60" spans="1:5" ht="15.75" x14ac:dyDescent="0.25">
      <c r="A60" s="108"/>
      <c r="B60" s="110" t="s">
        <v>195</v>
      </c>
      <c r="C60" s="107"/>
      <c r="D60" s="107"/>
      <c r="E60" s="108"/>
    </row>
    <row r="61" spans="1:5" ht="15.75" x14ac:dyDescent="0.25">
      <c r="A61" s="108"/>
      <c r="B61" s="109" t="s">
        <v>183</v>
      </c>
      <c r="C61" s="107"/>
      <c r="D61" s="107"/>
      <c r="E61" s="108"/>
    </row>
    <row r="62" spans="1:5" ht="15.75" x14ac:dyDescent="0.25">
      <c r="A62" s="108"/>
      <c r="B62" s="111" t="str">
        <f>B52</f>
        <v>MT 2019/2020 (Okt-Mrt)</v>
      </c>
      <c r="C62" s="107">
        <f>[2]Tnm!$E$35</f>
        <v>30778</v>
      </c>
      <c r="D62" s="107">
        <f>'LT PAL''20'!J111</f>
        <v>18101</v>
      </c>
      <c r="E62" s="112">
        <f>D62/C62*100</f>
        <v>58.811488725713168</v>
      </c>
    </row>
    <row r="63" spans="1:5" ht="15.75" x14ac:dyDescent="0.25">
      <c r="A63" s="108"/>
      <c r="B63" s="111" t="str">
        <f>B53</f>
        <v>MT 2020 (Aprl-Sept)</v>
      </c>
      <c r="C63" s="107">
        <f>[2]Tnm!$F$35</f>
        <v>10835</v>
      </c>
      <c r="D63" s="107">
        <f>'LT PAL''20'!Q111</f>
        <v>8260</v>
      </c>
      <c r="E63" s="112">
        <f>D63/C63*100</f>
        <v>76.234425473004151</v>
      </c>
    </row>
    <row r="64" spans="1:5" ht="15.75" x14ac:dyDescent="0.25">
      <c r="A64" s="108"/>
      <c r="B64" s="113" t="s">
        <v>4</v>
      </c>
      <c r="C64" s="114">
        <f>C62+C63</f>
        <v>41613</v>
      </c>
      <c r="D64" s="114">
        <f>D62+D63</f>
        <v>26361</v>
      </c>
      <c r="E64" s="115">
        <f>D64/C64*100</f>
        <v>63.347992213971594</v>
      </c>
    </row>
    <row r="65" spans="1:5" ht="15.75" x14ac:dyDescent="0.25">
      <c r="A65" s="108"/>
      <c r="B65" s="110" t="s">
        <v>50</v>
      </c>
      <c r="C65" s="107"/>
      <c r="D65" s="107"/>
      <c r="E65" s="108"/>
    </row>
    <row r="66" spans="1:5" ht="15.75" x14ac:dyDescent="0.25">
      <c r="A66" s="108"/>
      <c r="B66" s="109" t="s">
        <v>185</v>
      </c>
      <c r="C66" s="107">
        <f>'[2]per subround'!$L$35</f>
        <v>39541.949999999997</v>
      </c>
      <c r="D66" s="107">
        <f>'KT''20'!R35</f>
        <v>23543.110599999993</v>
      </c>
      <c r="E66" s="112">
        <f>D66/C66*100</f>
        <v>59.539579105228732</v>
      </c>
    </row>
    <row r="67" spans="1:5" ht="15.75" x14ac:dyDescent="0.25">
      <c r="A67" s="108"/>
      <c r="B67" s="109" t="s">
        <v>186</v>
      </c>
      <c r="C67" s="116">
        <f>C68/C66*10</f>
        <v>15.996934900782588</v>
      </c>
      <c r="D67" s="116">
        <f>D68/D66*10</f>
        <v>15.694084621086562</v>
      </c>
      <c r="E67" s="112">
        <f>D67/C67*100</f>
        <v>98.106823078456046</v>
      </c>
    </row>
    <row r="68" spans="1:5" ht="15.75" x14ac:dyDescent="0.25">
      <c r="A68" s="108"/>
      <c r="B68" s="109" t="s">
        <v>187</v>
      </c>
      <c r="C68" s="117">
        <f>'[2]per subround'!$N$35</f>
        <v>63255</v>
      </c>
      <c r="D68" s="117">
        <f>'KT''20'!R111</f>
        <v>36948.756999999991</v>
      </c>
      <c r="E68" s="122">
        <f>D68/C68*100</f>
        <v>58.412389534424136</v>
      </c>
    </row>
    <row r="69" spans="1:5" ht="15.75" x14ac:dyDescent="0.25">
      <c r="A69" s="131"/>
      <c r="B69" s="132"/>
      <c r="C69" s="132"/>
      <c r="D69" s="132" t="s">
        <v>50</v>
      </c>
      <c r="E69" s="131"/>
    </row>
    <row r="70" spans="1:5" ht="15.75" x14ac:dyDescent="0.25">
      <c r="A70" s="129"/>
      <c r="B70" s="127" t="s">
        <v>196</v>
      </c>
      <c r="C70" s="128"/>
      <c r="D70" s="128"/>
      <c r="E70" s="129"/>
    </row>
    <row r="71" spans="1:5" ht="15.75" x14ac:dyDescent="0.25">
      <c r="A71" s="108"/>
      <c r="B71" s="109" t="s">
        <v>183</v>
      </c>
      <c r="C71" s="107"/>
      <c r="D71" s="107"/>
      <c r="E71" s="108"/>
    </row>
    <row r="72" spans="1:5" ht="15.75" x14ac:dyDescent="0.25">
      <c r="A72" s="108"/>
      <c r="B72" s="111" t="str">
        <f>B62</f>
        <v>MT 2019/2020 (Okt-Mrt)</v>
      </c>
      <c r="C72" s="107">
        <f>[2]Tnm!$E$73</f>
        <v>7197</v>
      </c>
      <c r="D72" s="107">
        <f>'LT PAL''20'!J149</f>
        <v>2251</v>
      </c>
      <c r="E72" s="112">
        <f>D72/C72*100</f>
        <v>31.276920939280256</v>
      </c>
    </row>
    <row r="73" spans="1:5" ht="15.75" x14ac:dyDescent="0.25">
      <c r="A73" s="108"/>
      <c r="B73" s="111" t="str">
        <f>B63</f>
        <v>MT 2020 (Aprl-Sept)</v>
      </c>
      <c r="C73" s="107">
        <f>[2]Tnm!$F$73</f>
        <v>5857</v>
      </c>
      <c r="D73" s="107">
        <f>'LT PAL''20'!Q149</f>
        <v>4889</v>
      </c>
      <c r="E73" s="112">
        <f>D73/C73*100</f>
        <v>83.472767628478735</v>
      </c>
    </row>
    <row r="74" spans="1:5" ht="15.75" x14ac:dyDescent="0.25">
      <c r="A74" s="108"/>
      <c r="B74" s="113" t="s">
        <v>4</v>
      </c>
      <c r="C74" s="114">
        <f>C72+C73</f>
        <v>13054</v>
      </c>
      <c r="D74" s="114">
        <f>D72+D73</f>
        <v>7140</v>
      </c>
      <c r="E74" s="115">
        <f>D74/C74*100</f>
        <v>54.695878657882645</v>
      </c>
    </row>
    <row r="75" spans="1:5" ht="15.75" x14ac:dyDescent="0.25">
      <c r="A75" s="108"/>
      <c r="B75" s="110" t="s">
        <v>50</v>
      </c>
      <c r="C75" s="107"/>
      <c r="D75" s="107"/>
      <c r="E75" s="108"/>
    </row>
    <row r="76" spans="1:5" ht="15.75" x14ac:dyDescent="0.25">
      <c r="A76" s="108"/>
      <c r="B76" s="109" t="s">
        <v>185</v>
      </c>
      <c r="C76" s="107">
        <f>'[2]per subround'!$L$70</f>
        <v>12404</v>
      </c>
      <c r="D76" s="107">
        <f>'KH''20'!R35</f>
        <v>3029.5400999999997</v>
      </c>
      <c r="E76" s="112">
        <f>D76/C76*100</f>
        <v>24.423896323766524</v>
      </c>
    </row>
    <row r="77" spans="1:5" ht="15.75" x14ac:dyDescent="0.25">
      <c r="A77" s="108"/>
      <c r="B77" s="109" t="s">
        <v>186</v>
      </c>
      <c r="C77" s="116">
        <f>C78/C76*10</f>
        <v>11.354401805869074</v>
      </c>
      <c r="D77" s="116">
        <f>D78/D76*10</f>
        <v>11.059728174583331</v>
      </c>
      <c r="E77" s="112">
        <f>D77/C77*100</f>
        <v>97.404763048517211</v>
      </c>
    </row>
    <row r="78" spans="1:5" ht="15.75" x14ac:dyDescent="0.25">
      <c r="A78" s="108"/>
      <c r="B78" s="109" t="s">
        <v>187</v>
      </c>
      <c r="C78" s="117">
        <f>'[2]per subround'!$N$70</f>
        <v>14084</v>
      </c>
      <c r="D78" s="117">
        <f>'KH''20'!R111</f>
        <v>3350.5889999999995</v>
      </c>
      <c r="E78" s="122">
        <f>D78/C78*100</f>
        <v>23.790038341380289</v>
      </c>
    </row>
    <row r="79" spans="1:5" ht="15.75" x14ac:dyDescent="0.25">
      <c r="A79" s="108"/>
      <c r="B79" s="107"/>
      <c r="C79" s="107"/>
      <c r="D79" s="107"/>
      <c r="E79" s="108"/>
    </row>
    <row r="80" spans="1:5" ht="15.75" x14ac:dyDescent="0.25">
      <c r="A80" s="108"/>
      <c r="B80" s="133" t="s">
        <v>197</v>
      </c>
      <c r="C80" s="107"/>
      <c r="D80" s="107"/>
      <c r="E80" s="108"/>
    </row>
    <row r="81" spans="1:5" ht="15.75" x14ac:dyDescent="0.25">
      <c r="A81" s="108"/>
      <c r="B81" s="109" t="s">
        <v>183</v>
      </c>
      <c r="C81" s="107"/>
      <c r="D81" s="107"/>
      <c r="E81" s="108"/>
    </row>
    <row r="82" spans="1:5" ht="15.75" x14ac:dyDescent="0.25">
      <c r="A82" s="108"/>
      <c r="B82" s="111" t="str">
        <f>B72</f>
        <v>MT 2019/2020 (Okt-Mrt)</v>
      </c>
      <c r="C82" s="107">
        <f>[2]Tnm!$E$111</f>
        <v>58957</v>
      </c>
      <c r="D82" s="107">
        <f>'LT PAL''20'!J187</f>
        <v>36098</v>
      </c>
      <c r="E82" s="112">
        <f>D82/C82*100</f>
        <v>61.227674406771037</v>
      </c>
    </row>
    <row r="83" spans="1:5" ht="15.75" x14ac:dyDescent="0.25">
      <c r="A83" s="108"/>
      <c r="B83" s="111" t="str">
        <f>B73</f>
        <v>MT 2020 (Aprl-Sept)</v>
      </c>
      <c r="C83" s="107">
        <f>[2]Tnm!$F$111</f>
        <v>12987</v>
      </c>
      <c r="D83" s="107">
        <f>'LT PAL''20'!Q187</f>
        <v>11816</v>
      </c>
      <c r="E83" s="112">
        <f>D83/C83*100</f>
        <v>90.983290983290985</v>
      </c>
    </row>
    <row r="84" spans="1:5" ht="15.75" x14ac:dyDescent="0.25">
      <c r="A84" s="108"/>
      <c r="B84" s="134" t="s">
        <v>4</v>
      </c>
      <c r="C84" s="135">
        <f>C82+C83</f>
        <v>71944</v>
      </c>
      <c r="D84" s="136">
        <f>D82+D83</f>
        <v>47914</v>
      </c>
      <c r="E84" s="115">
        <f>D84/C84*100</f>
        <v>66.599021461136445</v>
      </c>
    </row>
    <row r="85" spans="1:5" ht="15.75" x14ac:dyDescent="0.25">
      <c r="A85" s="108"/>
      <c r="B85" s="137"/>
      <c r="C85" s="138"/>
      <c r="D85" s="139"/>
      <c r="E85" s="122"/>
    </row>
    <row r="86" spans="1:5" ht="15.75" x14ac:dyDescent="0.25">
      <c r="A86" s="108"/>
      <c r="B86" s="140" t="s">
        <v>185</v>
      </c>
      <c r="C86" s="108">
        <f>'[2]per subround'!$L$105</f>
        <v>68349</v>
      </c>
      <c r="D86" s="141">
        <f>'UK''20'!R35</f>
        <v>34813.616300000002</v>
      </c>
      <c r="E86" s="112">
        <f>D86/C86*100</f>
        <v>50.935077762659297</v>
      </c>
    </row>
    <row r="87" spans="1:5" ht="15.75" x14ac:dyDescent="0.25">
      <c r="A87" s="108"/>
      <c r="B87" s="140" t="s">
        <v>186</v>
      </c>
      <c r="C87" s="112">
        <f>C88/C86*10</f>
        <v>223.50056328549067</v>
      </c>
      <c r="D87" s="112">
        <f>D88/D86*10</f>
        <v>224.25838076465504</v>
      </c>
      <c r="E87" s="112">
        <f>D87/C87*100</f>
        <v>100.33906736879064</v>
      </c>
    </row>
    <row r="88" spans="1:5" ht="15.75" x14ac:dyDescent="0.25">
      <c r="A88" s="108"/>
      <c r="B88" s="118" t="s">
        <v>187</v>
      </c>
      <c r="C88" s="117">
        <f>'[2]per subround'!$N$105</f>
        <v>1527604</v>
      </c>
      <c r="D88" s="139">
        <f>'UK''20'!R111</f>
        <v>780724.52200000011</v>
      </c>
      <c r="E88" s="122">
        <f>D88/C88*100</f>
        <v>51.107781990620616</v>
      </c>
    </row>
    <row r="89" spans="1:5" ht="15.75" x14ac:dyDescent="0.25">
      <c r="A89" s="108"/>
      <c r="B89" s="107"/>
      <c r="C89" s="107"/>
      <c r="D89" s="107"/>
      <c r="E89" s="108"/>
    </row>
    <row r="90" spans="1:5" ht="15.75" x14ac:dyDescent="0.25">
      <c r="A90" s="108"/>
      <c r="B90" s="110" t="s">
        <v>198</v>
      </c>
      <c r="C90" s="107"/>
      <c r="D90" s="107"/>
      <c r="E90" s="108"/>
    </row>
    <row r="91" spans="1:5" ht="15.75" x14ac:dyDescent="0.25">
      <c r="A91" s="108"/>
      <c r="B91" s="109" t="s">
        <v>183</v>
      </c>
      <c r="C91" s="107"/>
      <c r="D91" s="107"/>
      <c r="E91" s="108"/>
    </row>
    <row r="92" spans="1:5" ht="15.75" x14ac:dyDescent="0.25">
      <c r="A92" s="108"/>
      <c r="B92" s="111" t="str">
        <f>B82</f>
        <v>MT 2019/2020 (Okt-Mrt)</v>
      </c>
      <c r="C92" s="107">
        <f>[2]Tnm!$E$149</f>
        <v>12951</v>
      </c>
      <c r="D92" s="107">
        <f>'LT PAL''20'!J225</f>
        <v>11525</v>
      </c>
      <c r="E92" s="112">
        <f>D92/C92*100</f>
        <v>88.989267238051113</v>
      </c>
    </row>
    <row r="93" spans="1:5" ht="15.75" x14ac:dyDescent="0.25">
      <c r="A93" s="108"/>
      <c r="B93" s="111" t="str">
        <f>B83</f>
        <v>MT 2020 (Aprl-Sept)</v>
      </c>
      <c r="C93" s="107">
        <f>[2]Tnm!$F$149</f>
        <v>9948</v>
      </c>
      <c r="D93" s="107">
        <f>'LT PAL''20'!Q225</f>
        <v>8653</v>
      </c>
      <c r="E93" s="112">
        <f>D93/C93*100</f>
        <v>86.982308001608359</v>
      </c>
    </row>
    <row r="94" spans="1:5" ht="15.75" x14ac:dyDescent="0.25">
      <c r="A94" s="108"/>
      <c r="B94" s="113" t="s">
        <v>4</v>
      </c>
      <c r="C94" s="114">
        <f>C92+C93</f>
        <v>22899</v>
      </c>
      <c r="D94" s="114">
        <f>D92+D93</f>
        <v>20178</v>
      </c>
      <c r="E94" s="115">
        <f>D94/C94*100</f>
        <v>88.117385038647981</v>
      </c>
    </row>
    <row r="95" spans="1:5" ht="15.75" x14ac:dyDescent="0.25">
      <c r="A95" s="108"/>
      <c r="B95" s="110" t="s">
        <v>50</v>
      </c>
      <c r="C95" s="107"/>
      <c r="D95" s="107"/>
      <c r="E95" s="108"/>
    </row>
    <row r="96" spans="1:5" ht="15.75" x14ac:dyDescent="0.25">
      <c r="A96" s="108"/>
      <c r="B96" s="109" t="s">
        <v>185</v>
      </c>
      <c r="C96" s="107">
        <f>'[2]per subround'!$L$140</f>
        <v>21759</v>
      </c>
      <c r="D96" s="107">
        <f>'UJ''20'!R35</f>
        <v>16002.958499999999</v>
      </c>
      <c r="E96" s="112">
        <f>D96/C96*100</f>
        <v>73.546387701640697</v>
      </c>
    </row>
    <row r="97" spans="1:5" ht="15.75" x14ac:dyDescent="0.25">
      <c r="A97" s="108"/>
      <c r="B97" s="109" t="s">
        <v>186</v>
      </c>
      <c r="C97" s="116">
        <f>C98/C96*10</f>
        <v>161.98036122983595</v>
      </c>
      <c r="D97" s="116">
        <f>D98/D96*10</f>
        <v>182.42412801357941</v>
      </c>
      <c r="E97" s="112">
        <f>D97/C97*100</f>
        <v>112.62113914830425</v>
      </c>
    </row>
    <row r="98" spans="1:5" ht="15.75" x14ac:dyDescent="0.25">
      <c r="A98" s="142"/>
      <c r="B98" s="143" t="s">
        <v>187</v>
      </c>
      <c r="C98" s="144">
        <f>'[2]per subround'!$N$140</f>
        <v>352453.06800000003</v>
      </c>
      <c r="D98" s="138">
        <f>'UJ''20'!R111</f>
        <v>291932.57499999984</v>
      </c>
      <c r="E98" s="122">
        <f>D98/C98*100</f>
        <v>82.828779632016094</v>
      </c>
    </row>
    <row r="99" spans="1:5" ht="15.75" x14ac:dyDescent="0.25">
      <c r="A99" s="145"/>
      <c r="B99" s="146"/>
      <c r="C99" s="145"/>
      <c r="D99" s="145"/>
      <c r="E99" s="147"/>
    </row>
    <row r="101" spans="1:5" x14ac:dyDescent="0.25">
      <c r="B101" s="140"/>
    </row>
    <row r="102" spans="1:5" x14ac:dyDescent="0.25">
      <c r="B102" s="140"/>
    </row>
  </sheetData>
  <mergeCells count="3">
    <mergeCell ref="A1:E1"/>
    <mergeCell ref="A2:E2"/>
    <mergeCell ref="A3:E3"/>
  </mergeCells>
  <pageMargins left="0.9055118110236221" right="1.1811023622047245" top="1.2598425196850394" bottom="0.74803149606299213" header="0.31496062992125984" footer="0.31496062992125984"/>
  <pageSetup paperSize="5" scale="90" orientation="portrait" horizontalDpi="4294967293" verticalDpi="0" r:id="rId1"/>
  <rowBreaks count="2" manualBreakCount="2">
    <brk id="38" max="16383" man="1"/>
    <brk id="69" max="4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5"/>
  <sheetViews>
    <sheetView topLeftCell="A205" zoomScaleNormal="100" workbookViewId="0">
      <selection activeCell="S189" sqref="S189"/>
    </sheetView>
  </sheetViews>
  <sheetFormatPr defaultRowHeight="15" x14ac:dyDescent="0.25"/>
  <cols>
    <col min="1" max="1" width="3.28515625" customWidth="1"/>
    <col min="2" max="2" width="19.42578125" customWidth="1"/>
    <col min="3" max="3" width="9.140625" customWidth="1"/>
    <col min="17" max="17" width="9.140625" style="95"/>
  </cols>
  <sheetData>
    <row r="1" spans="1:18" x14ac:dyDescent="0.25">
      <c r="A1" s="193" t="s">
        <v>223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</row>
    <row r="2" spans="1:18" x14ac:dyDescent="0.25">
      <c r="A2" s="194" t="s">
        <v>85</v>
      </c>
      <c r="B2" s="193"/>
      <c r="C2" s="193"/>
      <c r="D2" s="193"/>
      <c r="E2" s="193"/>
      <c r="F2" s="193"/>
      <c r="G2" s="193"/>
      <c r="H2" s="193"/>
      <c r="I2" s="193"/>
      <c r="J2" s="194"/>
      <c r="K2" s="193"/>
      <c r="L2" s="193"/>
      <c r="M2" s="193"/>
      <c r="N2" s="193"/>
      <c r="O2" s="193"/>
      <c r="P2" s="193"/>
      <c r="Q2" s="193"/>
      <c r="R2" s="193"/>
    </row>
    <row r="3" spans="1:18" x14ac:dyDescent="0.25">
      <c r="A3" s="193" t="s">
        <v>67</v>
      </c>
      <c r="B3" s="193"/>
      <c r="C3" s="193"/>
      <c r="D3" s="193"/>
      <c r="E3" s="193"/>
      <c r="F3" s="193"/>
      <c r="G3" s="193"/>
      <c r="H3" s="193"/>
      <c r="I3" s="193"/>
      <c r="J3" s="194"/>
      <c r="K3" s="193"/>
      <c r="L3" s="193"/>
      <c r="M3" s="193"/>
      <c r="N3" s="193"/>
      <c r="O3" s="193"/>
      <c r="P3" s="193"/>
      <c r="Q3" s="193"/>
      <c r="R3" s="193"/>
    </row>
    <row r="4" spans="1:18" ht="15.75" thickBot="1" x14ac:dyDescent="0.3">
      <c r="A4" s="195" t="s">
        <v>207</v>
      </c>
      <c r="B4" s="195"/>
      <c r="C4" s="195"/>
      <c r="D4" s="195"/>
      <c r="E4" s="195"/>
      <c r="F4" s="195"/>
      <c r="G4" s="195"/>
      <c r="H4" s="195"/>
      <c r="I4" s="195"/>
      <c r="J4" s="196"/>
      <c r="K4" s="195"/>
      <c r="L4" s="195"/>
      <c r="M4" s="195"/>
      <c r="N4" s="195"/>
      <c r="O4" s="195" t="s">
        <v>68</v>
      </c>
      <c r="P4" s="195"/>
      <c r="Q4" s="195"/>
      <c r="R4" s="195"/>
    </row>
    <row r="5" spans="1:18" x14ac:dyDescent="0.25">
      <c r="A5" s="197" t="s">
        <v>2</v>
      </c>
      <c r="B5" s="198" t="s">
        <v>69</v>
      </c>
      <c r="C5" s="199" t="s">
        <v>224</v>
      </c>
      <c r="D5" s="199"/>
      <c r="E5" s="199"/>
      <c r="F5" s="199"/>
      <c r="G5" s="199"/>
      <c r="H5" s="199"/>
      <c r="I5" s="200"/>
      <c r="J5" s="201" t="s">
        <v>49</v>
      </c>
      <c r="K5" s="199" t="s">
        <v>225</v>
      </c>
      <c r="L5" s="199"/>
      <c r="M5" s="199"/>
      <c r="N5" s="199"/>
      <c r="O5" s="199"/>
      <c r="P5" s="200"/>
      <c r="Q5" s="201" t="s">
        <v>49</v>
      </c>
      <c r="R5" s="201" t="s">
        <v>49</v>
      </c>
    </row>
    <row r="6" spans="1:18" x14ac:dyDescent="0.25">
      <c r="A6" s="197"/>
      <c r="B6" s="198" t="s">
        <v>70</v>
      </c>
      <c r="C6" s="201" t="s">
        <v>71</v>
      </c>
      <c r="D6" s="201" t="s">
        <v>72</v>
      </c>
      <c r="E6" s="201" t="s">
        <v>73</v>
      </c>
      <c r="F6" s="201" t="s">
        <v>49</v>
      </c>
      <c r="G6" s="201" t="s">
        <v>74</v>
      </c>
      <c r="H6" s="201" t="s">
        <v>75</v>
      </c>
      <c r="I6" s="201" t="s">
        <v>76</v>
      </c>
      <c r="J6" s="201" t="s">
        <v>208</v>
      </c>
      <c r="K6" s="201" t="s">
        <v>209</v>
      </c>
      <c r="L6" s="201" t="s">
        <v>77</v>
      </c>
      <c r="M6" s="201" t="s">
        <v>78</v>
      </c>
      <c r="N6" s="201" t="s">
        <v>79</v>
      </c>
      <c r="O6" s="201" t="s">
        <v>62</v>
      </c>
      <c r="P6" s="201" t="s">
        <v>80</v>
      </c>
      <c r="Q6" s="201" t="s">
        <v>208</v>
      </c>
      <c r="R6" s="201" t="s">
        <v>5</v>
      </c>
    </row>
    <row r="7" spans="1:18" x14ac:dyDescent="0.25">
      <c r="A7" s="202"/>
      <c r="B7" s="202"/>
      <c r="C7" s="203"/>
      <c r="D7" s="203"/>
      <c r="E7" s="203"/>
      <c r="F7" s="274" t="s">
        <v>210</v>
      </c>
      <c r="G7" s="203"/>
      <c r="H7" s="203"/>
      <c r="I7" s="203"/>
      <c r="J7" s="274" t="s">
        <v>226</v>
      </c>
      <c r="K7" s="203"/>
      <c r="L7" s="203"/>
      <c r="M7" s="203"/>
      <c r="N7" s="203"/>
      <c r="O7" s="203"/>
      <c r="P7" s="203"/>
      <c r="Q7" s="274">
        <v>2020</v>
      </c>
      <c r="R7" s="274">
        <v>2020</v>
      </c>
    </row>
    <row r="8" spans="1:18" x14ac:dyDescent="0.25">
      <c r="A8" s="204">
        <v>1</v>
      </c>
      <c r="B8" s="204" t="s">
        <v>22</v>
      </c>
      <c r="C8" s="205">
        <v>16</v>
      </c>
      <c r="D8" s="205">
        <v>71</v>
      </c>
      <c r="E8" s="205">
        <v>95</v>
      </c>
      <c r="F8" s="207">
        <v>182</v>
      </c>
      <c r="G8" s="205">
        <v>21</v>
      </c>
      <c r="H8" s="205">
        <v>13</v>
      </c>
      <c r="I8" s="205">
        <v>13</v>
      </c>
      <c r="J8" s="207">
        <v>229</v>
      </c>
      <c r="K8" s="205">
        <v>15</v>
      </c>
      <c r="L8" s="205">
        <v>31</v>
      </c>
      <c r="M8" s="205">
        <v>56</v>
      </c>
      <c r="N8" s="205">
        <v>68</v>
      </c>
      <c r="O8" s="205">
        <v>10</v>
      </c>
      <c r="P8" s="205">
        <v>14</v>
      </c>
      <c r="Q8" s="207">
        <v>194</v>
      </c>
      <c r="R8" s="207">
        <v>423</v>
      </c>
    </row>
    <row r="9" spans="1:18" x14ac:dyDescent="0.25">
      <c r="A9" s="208">
        <v>2</v>
      </c>
      <c r="B9" s="208" t="s">
        <v>23</v>
      </c>
      <c r="C9" s="209">
        <v>50</v>
      </c>
      <c r="D9" s="209">
        <v>1913</v>
      </c>
      <c r="E9" s="209">
        <v>11072</v>
      </c>
      <c r="F9" s="211">
        <v>13035</v>
      </c>
      <c r="G9" s="209">
        <v>660</v>
      </c>
      <c r="H9" s="209">
        <v>217</v>
      </c>
      <c r="I9" s="209">
        <v>300</v>
      </c>
      <c r="J9" s="211">
        <v>14212</v>
      </c>
      <c r="K9" s="209">
        <v>8593</v>
      </c>
      <c r="L9" s="209">
        <v>5494</v>
      </c>
      <c r="M9" s="209">
        <v>1217</v>
      </c>
      <c r="N9" s="209">
        <v>354</v>
      </c>
      <c r="O9" s="209">
        <v>745</v>
      </c>
      <c r="P9" s="209">
        <v>1319</v>
      </c>
      <c r="Q9" s="211">
        <v>17722</v>
      </c>
      <c r="R9" s="211">
        <v>31934</v>
      </c>
    </row>
    <row r="10" spans="1:18" x14ac:dyDescent="0.25">
      <c r="A10" s="208">
        <v>3</v>
      </c>
      <c r="B10" s="208" t="s">
        <v>24</v>
      </c>
      <c r="C10" s="209">
        <v>275</v>
      </c>
      <c r="D10" s="209">
        <v>578</v>
      </c>
      <c r="E10" s="209">
        <v>2853</v>
      </c>
      <c r="F10" s="211">
        <v>3706</v>
      </c>
      <c r="G10" s="209">
        <v>184</v>
      </c>
      <c r="H10" s="209">
        <v>153</v>
      </c>
      <c r="I10" s="209">
        <v>112</v>
      </c>
      <c r="J10" s="211">
        <v>4155</v>
      </c>
      <c r="K10" s="209">
        <v>3842</v>
      </c>
      <c r="L10" s="209">
        <v>1906</v>
      </c>
      <c r="M10" s="209">
        <v>666</v>
      </c>
      <c r="N10" s="209">
        <v>547</v>
      </c>
      <c r="O10" s="209">
        <v>264</v>
      </c>
      <c r="P10" s="209">
        <v>70</v>
      </c>
      <c r="Q10" s="211">
        <v>7295</v>
      </c>
      <c r="R10" s="211">
        <v>11450</v>
      </c>
    </row>
    <row r="11" spans="1:18" x14ac:dyDescent="0.25">
      <c r="A11" s="208">
        <v>4</v>
      </c>
      <c r="B11" s="208" t="s">
        <v>25</v>
      </c>
      <c r="C11" s="209">
        <v>210</v>
      </c>
      <c r="D11" s="209">
        <v>958</v>
      </c>
      <c r="E11" s="209">
        <v>2588</v>
      </c>
      <c r="F11" s="211">
        <v>3756</v>
      </c>
      <c r="G11" s="209">
        <v>922</v>
      </c>
      <c r="H11" s="209">
        <v>395</v>
      </c>
      <c r="I11" s="209">
        <v>77</v>
      </c>
      <c r="J11" s="211">
        <v>5150</v>
      </c>
      <c r="K11" s="209">
        <v>3083</v>
      </c>
      <c r="L11" s="209">
        <v>2922</v>
      </c>
      <c r="M11" s="209">
        <v>302</v>
      </c>
      <c r="N11" s="209">
        <v>458</v>
      </c>
      <c r="O11" s="209">
        <v>202</v>
      </c>
      <c r="P11" s="209">
        <v>86</v>
      </c>
      <c r="Q11" s="211">
        <v>7053</v>
      </c>
      <c r="R11" s="211">
        <v>12203</v>
      </c>
    </row>
    <row r="12" spans="1:18" x14ac:dyDescent="0.25">
      <c r="A12" s="208">
        <v>5</v>
      </c>
      <c r="B12" s="208" t="s">
        <v>26</v>
      </c>
      <c r="C12" s="209">
        <v>2119</v>
      </c>
      <c r="D12" s="209">
        <v>9289</v>
      </c>
      <c r="E12" s="209">
        <v>20362</v>
      </c>
      <c r="F12" s="211">
        <v>31770</v>
      </c>
      <c r="G12" s="209">
        <v>5903</v>
      </c>
      <c r="H12" s="209">
        <v>6742</v>
      </c>
      <c r="I12" s="209">
        <v>4384</v>
      </c>
      <c r="J12" s="211">
        <v>48799</v>
      </c>
      <c r="K12" s="209">
        <v>12219</v>
      </c>
      <c r="L12" s="209">
        <v>9253</v>
      </c>
      <c r="M12" s="209">
        <v>5784</v>
      </c>
      <c r="N12" s="209">
        <v>2219</v>
      </c>
      <c r="O12" s="209">
        <v>259</v>
      </c>
      <c r="P12" s="209">
        <v>139</v>
      </c>
      <c r="Q12" s="211">
        <v>29873</v>
      </c>
      <c r="R12" s="211">
        <v>78672</v>
      </c>
    </row>
    <row r="13" spans="1:18" x14ac:dyDescent="0.25">
      <c r="A13" s="208">
        <v>6</v>
      </c>
      <c r="B13" s="208" t="s">
        <v>27</v>
      </c>
      <c r="C13" s="209">
        <v>142</v>
      </c>
      <c r="D13" s="209">
        <v>1347</v>
      </c>
      <c r="E13" s="209">
        <v>1661</v>
      </c>
      <c r="F13" s="211">
        <v>3150</v>
      </c>
      <c r="G13" s="209">
        <v>477</v>
      </c>
      <c r="H13" s="209">
        <v>290</v>
      </c>
      <c r="I13" s="209">
        <v>761</v>
      </c>
      <c r="J13" s="211">
        <v>4678</v>
      </c>
      <c r="K13" s="209">
        <v>2654</v>
      </c>
      <c r="L13" s="209">
        <v>3318</v>
      </c>
      <c r="M13" s="209">
        <v>1531</v>
      </c>
      <c r="N13" s="209">
        <v>792</v>
      </c>
      <c r="O13" s="209">
        <v>411</v>
      </c>
      <c r="P13" s="209">
        <v>572</v>
      </c>
      <c r="Q13" s="211">
        <v>9278</v>
      </c>
      <c r="R13" s="211">
        <v>13956</v>
      </c>
    </row>
    <row r="14" spans="1:18" x14ac:dyDescent="0.25">
      <c r="A14" s="208">
        <v>7</v>
      </c>
      <c r="B14" s="208" t="s">
        <v>28</v>
      </c>
      <c r="C14" s="209">
        <v>0</v>
      </c>
      <c r="D14" s="209">
        <v>255</v>
      </c>
      <c r="E14" s="209">
        <v>1143</v>
      </c>
      <c r="F14" s="211">
        <v>1398</v>
      </c>
      <c r="G14" s="209">
        <v>757</v>
      </c>
      <c r="H14" s="209">
        <v>294</v>
      </c>
      <c r="I14" s="209">
        <v>66</v>
      </c>
      <c r="J14" s="211">
        <v>2515</v>
      </c>
      <c r="K14" s="209">
        <v>566</v>
      </c>
      <c r="L14" s="209">
        <v>1382</v>
      </c>
      <c r="M14" s="209">
        <v>1310</v>
      </c>
      <c r="N14" s="209">
        <v>464</v>
      </c>
      <c r="O14" s="209">
        <v>43</v>
      </c>
      <c r="P14" s="209">
        <v>33</v>
      </c>
      <c r="Q14" s="211">
        <v>3798</v>
      </c>
      <c r="R14" s="211">
        <v>6313</v>
      </c>
    </row>
    <row r="15" spans="1:18" x14ac:dyDescent="0.25">
      <c r="A15" s="208">
        <v>8</v>
      </c>
      <c r="B15" s="208" t="s">
        <v>29</v>
      </c>
      <c r="C15" s="209">
        <v>61</v>
      </c>
      <c r="D15" s="209">
        <v>146</v>
      </c>
      <c r="E15" s="209">
        <v>1162</v>
      </c>
      <c r="F15" s="211">
        <v>1369</v>
      </c>
      <c r="G15" s="209">
        <v>237</v>
      </c>
      <c r="H15" s="209">
        <v>10</v>
      </c>
      <c r="I15" s="209">
        <v>154</v>
      </c>
      <c r="J15" s="211">
        <v>1770</v>
      </c>
      <c r="K15" s="209">
        <v>337</v>
      </c>
      <c r="L15" s="209">
        <v>651</v>
      </c>
      <c r="M15" s="209">
        <v>122</v>
      </c>
      <c r="N15" s="209">
        <v>15</v>
      </c>
      <c r="O15" s="209">
        <v>61</v>
      </c>
      <c r="P15" s="209">
        <v>59</v>
      </c>
      <c r="Q15" s="211">
        <v>1245</v>
      </c>
      <c r="R15" s="211">
        <v>3015</v>
      </c>
    </row>
    <row r="16" spans="1:18" x14ac:dyDescent="0.25">
      <c r="A16" s="208">
        <v>9</v>
      </c>
      <c r="B16" s="208" t="s">
        <v>30</v>
      </c>
      <c r="C16" s="209">
        <v>356</v>
      </c>
      <c r="D16" s="209">
        <v>142</v>
      </c>
      <c r="E16" s="209">
        <v>464</v>
      </c>
      <c r="F16" s="211">
        <v>962</v>
      </c>
      <c r="G16" s="209">
        <v>747</v>
      </c>
      <c r="H16" s="209">
        <v>456</v>
      </c>
      <c r="I16" s="209">
        <v>726</v>
      </c>
      <c r="J16" s="211">
        <v>2891</v>
      </c>
      <c r="K16" s="209">
        <v>472</v>
      </c>
      <c r="L16" s="209">
        <v>801</v>
      </c>
      <c r="M16" s="209">
        <v>688</v>
      </c>
      <c r="N16" s="209">
        <v>683</v>
      </c>
      <c r="O16" s="209">
        <v>584</v>
      </c>
      <c r="P16" s="209">
        <v>617</v>
      </c>
      <c r="Q16" s="211">
        <v>3845</v>
      </c>
      <c r="R16" s="211">
        <v>6736</v>
      </c>
    </row>
    <row r="17" spans="1:18" x14ac:dyDescent="0.25">
      <c r="A17" s="208">
        <v>10</v>
      </c>
      <c r="B17" s="208" t="s">
        <v>31</v>
      </c>
      <c r="C17" s="209">
        <v>260</v>
      </c>
      <c r="D17" s="209">
        <v>2683</v>
      </c>
      <c r="E17" s="209">
        <v>4352</v>
      </c>
      <c r="F17" s="211">
        <v>7295</v>
      </c>
      <c r="G17" s="209">
        <v>438</v>
      </c>
      <c r="H17" s="209">
        <v>131</v>
      </c>
      <c r="I17" s="209">
        <v>546</v>
      </c>
      <c r="J17" s="211">
        <v>8410</v>
      </c>
      <c r="K17" s="209">
        <v>6214</v>
      </c>
      <c r="L17" s="209">
        <v>2007</v>
      </c>
      <c r="M17" s="209">
        <v>497</v>
      </c>
      <c r="N17" s="209">
        <v>1127</v>
      </c>
      <c r="O17" s="209">
        <v>1093</v>
      </c>
      <c r="P17" s="209">
        <v>42</v>
      </c>
      <c r="Q17" s="211">
        <v>10980</v>
      </c>
      <c r="R17" s="211">
        <v>19390</v>
      </c>
    </row>
    <row r="18" spans="1:18" x14ac:dyDescent="0.25">
      <c r="A18" s="208">
        <v>11</v>
      </c>
      <c r="B18" s="208" t="s">
        <v>32</v>
      </c>
      <c r="C18" s="209">
        <v>3</v>
      </c>
      <c r="D18" s="209">
        <v>2537</v>
      </c>
      <c r="E18" s="209">
        <v>6126</v>
      </c>
      <c r="F18" s="211">
        <v>8666</v>
      </c>
      <c r="G18" s="209">
        <v>130</v>
      </c>
      <c r="H18" s="209">
        <v>826</v>
      </c>
      <c r="I18" s="209">
        <v>814</v>
      </c>
      <c r="J18" s="211">
        <v>10436</v>
      </c>
      <c r="K18" s="209">
        <v>3912</v>
      </c>
      <c r="L18" s="209">
        <v>547</v>
      </c>
      <c r="M18" s="209">
        <v>482</v>
      </c>
      <c r="N18" s="209">
        <v>54</v>
      </c>
      <c r="O18" s="209">
        <v>87</v>
      </c>
      <c r="P18" s="209">
        <v>8</v>
      </c>
      <c r="Q18" s="211">
        <v>5090</v>
      </c>
      <c r="R18" s="211">
        <v>15526</v>
      </c>
    </row>
    <row r="19" spans="1:18" x14ac:dyDescent="0.25">
      <c r="A19" s="208">
        <v>12</v>
      </c>
      <c r="B19" s="208" t="s">
        <v>33</v>
      </c>
      <c r="C19" s="209">
        <v>0</v>
      </c>
      <c r="D19" s="209">
        <v>0</v>
      </c>
      <c r="E19" s="209">
        <v>295</v>
      </c>
      <c r="F19" s="211">
        <v>295</v>
      </c>
      <c r="G19" s="209">
        <v>510</v>
      </c>
      <c r="H19" s="209">
        <v>28</v>
      </c>
      <c r="I19" s="209">
        <v>0</v>
      </c>
      <c r="J19" s="211">
        <v>833</v>
      </c>
      <c r="K19" s="209">
        <v>18</v>
      </c>
      <c r="L19" s="209">
        <v>700</v>
      </c>
      <c r="M19" s="209">
        <v>1450</v>
      </c>
      <c r="N19" s="209">
        <v>0</v>
      </c>
      <c r="O19" s="209">
        <v>34</v>
      </c>
      <c r="P19" s="209">
        <v>0</v>
      </c>
      <c r="Q19" s="211">
        <v>2202</v>
      </c>
      <c r="R19" s="211">
        <v>3035</v>
      </c>
    </row>
    <row r="20" spans="1:18" x14ac:dyDescent="0.25">
      <c r="A20" s="208">
        <v>13</v>
      </c>
      <c r="B20" s="208" t="s">
        <v>34</v>
      </c>
      <c r="C20" s="209">
        <v>16</v>
      </c>
      <c r="D20" s="209">
        <v>27</v>
      </c>
      <c r="E20" s="209">
        <v>262</v>
      </c>
      <c r="F20" s="211">
        <v>305</v>
      </c>
      <c r="G20" s="209">
        <v>46</v>
      </c>
      <c r="H20" s="209">
        <v>14</v>
      </c>
      <c r="I20" s="209">
        <v>27</v>
      </c>
      <c r="J20" s="211">
        <v>392</v>
      </c>
      <c r="K20" s="209">
        <v>170</v>
      </c>
      <c r="L20" s="209">
        <v>97</v>
      </c>
      <c r="M20" s="209">
        <v>136</v>
      </c>
      <c r="N20" s="209">
        <v>76</v>
      </c>
      <c r="O20" s="209">
        <v>48</v>
      </c>
      <c r="P20" s="209">
        <v>68</v>
      </c>
      <c r="Q20" s="211">
        <v>595</v>
      </c>
      <c r="R20" s="211">
        <v>987</v>
      </c>
    </row>
    <row r="21" spans="1:18" x14ac:dyDescent="0.25">
      <c r="A21" s="208">
        <v>14</v>
      </c>
      <c r="B21" s="208" t="s">
        <v>35</v>
      </c>
      <c r="C21" s="209">
        <v>86</v>
      </c>
      <c r="D21" s="209">
        <v>256</v>
      </c>
      <c r="E21" s="209">
        <v>171</v>
      </c>
      <c r="F21" s="211">
        <v>513</v>
      </c>
      <c r="G21" s="209">
        <v>31</v>
      </c>
      <c r="H21" s="209">
        <v>17</v>
      </c>
      <c r="I21" s="209">
        <v>16</v>
      </c>
      <c r="J21" s="211">
        <v>577</v>
      </c>
      <c r="K21" s="209">
        <v>120</v>
      </c>
      <c r="L21" s="209">
        <v>199</v>
      </c>
      <c r="M21" s="209">
        <v>138</v>
      </c>
      <c r="N21" s="209">
        <v>97</v>
      </c>
      <c r="O21" s="209">
        <v>82</v>
      </c>
      <c r="P21" s="209">
        <v>306</v>
      </c>
      <c r="Q21" s="211">
        <v>942</v>
      </c>
      <c r="R21" s="211">
        <v>1519</v>
      </c>
    </row>
    <row r="22" spans="1:18" x14ac:dyDescent="0.25">
      <c r="A22" s="208">
        <v>15</v>
      </c>
      <c r="B22" s="208" t="s">
        <v>36</v>
      </c>
      <c r="C22" s="209">
        <v>51</v>
      </c>
      <c r="D22" s="209">
        <v>10</v>
      </c>
      <c r="E22" s="209">
        <v>133</v>
      </c>
      <c r="F22" s="211">
        <v>194</v>
      </c>
      <c r="G22" s="209">
        <v>15</v>
      </c>
      <c r="H22" s="209">
        <v>5</v>
      </c>
      <c r="I22" s="209">
        <v>0</v>
      </c>
      <c r="J22" s="211">
        <v>214</v>
      </c>
      <c r="K22" s="209">
        <v>2</v>
      </c>
      <c r="L22" s="209">
        <v>0</v>
      </c>
      <c r="M22" s="209">
        <v>101</v>
      </c>
      <c r="N22" s="209">
        <v>55</v>
      </c>
      <c r="O22" s="209">
        <v>19</v>
      </c>
      <c r="P22" s="209">
        <v>50</v>
      </c>
      <c r="Q22" s="211">
        <v>227</v>
      </c>
      <c r="R22" s="211">
        <v>441</v>
      </c>
    </row>
    <row r="23" spans="1:18" x14ac:dyDescent="0.25">
      <c r="A23" s="208">
        <v>16</v>
      </c>
      <c r="B23" s="208" t="s">
        <v>37</v>
      </c>
      <c r="C23" s="209">
        <v>0</v>
      </c>
      <c r="D23" s="209">
        <v>0</v>
      </c>
      <c r="E23" s="209">
        <v>50</v>
      </c>
      <c r="F23" s="211">
        <v>50</v>
      </c>
      <c r="G23" s="209">
        <v>0</v>
      </c>
      <c r="H23" s="209">
        <v>0</v>
      </c>
      <c r="I23" s="209">
        <v>0</v>
      </c>
      <c r="J23" s="211">
        <v>50</v>
      </c>
      <c r="K23" s="209">
        <v>0</v>
      </c>
      <c r="L23" s="209">
        <v>0</v>
      </c>
      <c r="M23" s="209">
        <v>0</v>
      </c>
      <c r="N23" s="209">
        <v>0</v>
      </c>
      <c r="O23" s="209">
        <v>0</v>
      </c>
      <c r="P23" s="209">
        <v>0</v>
      </c>
      <c r="Q23" s="211">
        <v>0</v>
      </c>
      <c r="R23" s="211">
        <v>50</v>
      </c>
    </row>
    <row r="24" spans="1:18" x14ac:dyDescent="0.25">
      <c r="A24" s="208">
        <v>17</v>
      </c>
      <c r="B24" s="208" t="s">
        <v>38</v>
      </c>
      <c r="C24" s="209">
        <v>38</v>
      </c>
      <c r="D24" s="209">
        <v>415</v>
      </c>
      <c r="E24" s="209">
        <v>809</v>
      </c>
      <c r="F24" s="211">
        <v>1262</v>
      </c>
      <c r="G24" s="209">
        <v>361</v>
      </c>
      <c r="H24" s="209">
        <v>134</v>
      </c>
      <c r="I24" s="209">
        <v>183</v>
      </c>
      <c r="J24" s="211">
        <v>1940</v>
      </c>
      <c r="K24" s="209">
        <v>1338</v>
      </c>
      <c r="L24" s="209">
        <v>1629</v>
      </c>
      <c r="M24" s="209">
        <v>318</v>
      </c>
      <c r="N24" s="209">
        <v>224</v>
      </c>
      <c r="O24" s="209">
        <v>97</v>
      </c>
      <c r="P24" s="209">
        <v>768</v>
      </c>
      <c r="Q24" s="211">
        <v>4374</v>
      </c>
      <c r="R24" s="211">
        <v>6314</v>
      </c>
    </row>
    <row r="25" spans="1:18" x14ac:dyDescent="0.25">
      <c r="A25" s="208">
        <v>18</v>
      </c>
      <c r="B25" s="208" t="s">
        <v>211</v>
      </c>
      <c r="C25" s="209">
        <v>0</v>
      </c>
      <c r="D25" s="209">
        <v>140</v>
      </c>
      <c r="E25" s="209">
        <v>355</v>
      </c>
      <c r="F25" s="211">
        <v>495</v>
      </c>
      <c r="G25" s="209">
        <v>6</v>
      </c>
      <c r="H25" s="209">
        <v>12</v>
      </c>
      <c r="I25" s="209">
        <v>25</v>
      </c>
      <c r="J25" s="211">
        <v>538</v>
      </c>
      <c r="K25" s="209">
        <v>43</v>
      </c>
      <c r="L25" s="209">
        <v>151</v>
      </c>
      <c r="M25" s="209">
        <v>491</v>
      </c>
      <c r="N25" s="209">
        <v>522</v>
      </c>
      <c r="O25" s="209">
        <v>52</v>
      </c>
      <c r="P25" s="209">
        <v>103</v>
      </c>
      <c r="Q25" s="211">
        <v>1362</v>
      </c>
      <c r="R25" s="211">
        <v>1900</v>
      </c>
    </row>
    <row r="26" spans="1:18" x14ac:dyDescent="0.25">
      <c r="A26" s="208">
        <v>19</v>
      </c>
      <c r="B26" s="208" t="s">
        <v>40</v>
      </c>
      <c r="C26" s="209">
        <v>0</v>
      </c>
      <c r="D26" s="209">
        <v>0</v>
      </c>
      <c r="E26" s="209">
        <v>0</v>
      </c>
      <c r="F26" s="211">
        <v>0</v>
      </c>
      <c r="G26" s="209">
        <v>0</v>
      </c>
      <c r="H26" s="209">
        <v>0</v>
      </c>
      <c r="I26" s="209">
        <v>0</v>
      </c>
      <c r="J26" s="211">
        <v>0</v>
      </c>
      <c r="K26" s="209">
        <v>0</v>
      </c>
      <c r="L26" s="209">
        <v>0</v>
      </c>
      <c r="M26" s="209">
        <v>0</v>
      </c>
      <c r="N26" s="209">
        <v>0</v>
      </c>
      <c r="O26" s="209">
        <v>0</v>
      </c>
      <c r="P26" s="209">
        <v>0</v>
      </c>
      <c r="Q26" s="211">
        <v>0</v>
      </c>
      <c r="R26" s="211">
        <v>0</v>
      </c>
    </row>
    <row r="27" spans="1:18" x14ac:dyDescent="0.25">
      <c r="A27" s="208">
        <v>20</v>
      </c>
      <c r="B27" s="208" t="s">
        <v>41</v>
      </c>
      <c r="C27" s="209">
        <v>3</v>
      </c>
      <c r="D27" s="209">
        <v>6</v>
      </c>
      <c r="E27" s="209">
        <v>4</v>
      </c>
      <c r="F27" s="211">
        <v>13</v>
      </c>
      <c r="G27" s="209">
        <v>3</v>
      </c>
      <c r="H27" s="209">
        <v>4</v>
      </c>
      <c r="I27" s="209">
        <v>2</v>
      </c>
      <c r="J27" s="211">
        <v>22</v>
      </c>
      <c r="K27" s="209">
        <v>2</v>
      </c>
      <c r="L27" s="209">
        <v>1</v>
      </c>
      <c r="M27" s="209">
        <v>2</v>
      </c>
      <c r="N27" s="209">
        <v>3</v>
      </c>
      <c r="O27" s="209">
        <v>1</v>
      </c>
      <c r="P27" s="209">
        <v>0</v>
      </c>
      <c r="Q27" s="211">
        <v>9</v>
      </c>
      <c r="R27" s="211">
        <v>31</v>
      </c>
    </row>
    <row r="28" spans="1:18" x14ac:dyDescent="0.25">
      <c r="A28" s="208">
        <v>21</v>
      </c>
      <c r="B28" s="208" t="s">
        <v>42</v>
      </c>
      <c r="C28" s="209">
        <v>0</v>
      </c>
      <c r="D28" s="209">
        <v>0</v>
      </c>
      <c r="E28" s="209">
        <v>0</v>
      </c>
      <c r="F28" s="211">
        <v>0</v>
      </c>
      <c r="G28" s="209">
        <v>0</v>
      </c>
      <c r="H28" s="209">
        <v>0</v>
      </c>
      <c r="I28" s="209">
        <v>0</v>
      </c>
      <c r="J28" s="211">
        <v>0</v>
      </c>
      <c r="K28" s="209">
        <v>0</v>
      </c>
      <c r="L28" s="209">
        <v>0</v>
      </c>
      <c r="M28" s="209">
        <v>0</v>
      </c>
      <c r="N28" s="209">
        <v>0</v>
      </c>
      <c r="O28" s="209">
        <v>0</v>
      </c>
      <c r="P28" s="209">
        <v>0</v>
      </c>
      <c r="Q28" s="211">
        <v>0</v>
      </c>
      <c r="R28" s="211">
        <v>0</v>
      </c>
    </row>
    <row r="29" spans="1:18" x14ac:dyDescent="0.25">
      <c r="A29" s="208">
        <v>22</v>
      </c>
      <c r="B29" s="208" t="s">
        <v>43</v>
      </c>
      <c r="C29" s="209">
        <v>0</v>
      </c>
      <c r="D29" s="209">
        <v>0</v>
      </c>
      <c r="E29" s="209">
        <v>0</v>
      </c>
      <c r="F29" s="211">
        <v>0</v>
      </c>
      <c r="G29" s="209">
        <v>0</v>
      </c>
      <c r="H29" s="209">
        <v>0</v>
      </c>
      <c r="I29" s="209">
        <v>0</v>
      </c>
      <c r="J29" s="211">
        <v>0</v>
      </c>
      <c r="K29" s="209">
        <v>0</v>
      </c>
      <c r="L29" s="209">
        <v>0</v>
      </c>
      <c r="M29" s="209">
        <v>0</v>
      </c>
      <c r="N29" s="209">
        <v>0</v>
      </c>
      <c r="O29" s="209">
        <v>0</v>
      </c>
      <c r="P29" s="209">
        <v>0</v>
      </c>
      <c r="Q29" s="211">
        <v>0</v>
      </c>
      <c r="R29" s="211">
        <v>0</v>
      </c>
    </row>
    <row r="30" spans="1:18" x14ac:dyDescent="0.25">
      <c r="A30" s="208">
        <v>23</v>
      </c>
      <c r="B30" s="208" t="s">
        <v>44</v>
      </c>
      <c r="C30" s="209">
        <v>0</v>
      </c>
      <c r="D30" s="209">
        <v>2</v>
      </c>
      <c r="E30" s="209">
        <v>3</v>
      </c>
      <c r="F30" s="211">
        <v>5</v>
      </c>
      <c r="G30" s="209">
        <v>1</v>
      </c>
      <c r="H30" s="209">
        <v>0</v>
      </c>
      <c r="I30" s="209">
        <v>4</v>
      </c>
      <c r="J30" s="211">
        <v>10</v>
      </c>
      <c r="K30" s="209">
        <v>1</v>
      </c>
      <c r="L30" s="209">
        <v>3</v>
      </c>
      <c r="M30" s="209">
        <v>2</v>
      </c>
      <c r="N30" s="209">
        <v>3</v>
      </c>
      <c r="O30" s="209">
        <v>1</v>
      </c>
      <c r="P30" s="209">
        <v>4</v>
      </c>
      <c r="Q30" s="211">
        <v>14</v>
      </c>
      <c r="R30" s="211">
        <v>24</v>
      </c>
    </row>
    <row r="31" spans="1:18" x14ac:dyDescent="0.25">
      <c r="A31" s="208">
        <v>24</v>
      </c>
      <c r="B31" s="208" t="s">
        <v>45</v>
      </c>
      <c r="C31" s="209">
        <v>1</v>
      </c>
      <c r="D31" s="209">
        <v>5</v>
      </c>
      <c r="E31" s="209">
        <v>0</v>
      </c>
      <c r="F31" s="211">
        <v>6</v>
      </c>
      <c r="G31" s="209">
        <v>1</v>
      </c>
      <c r="H31" s="209">
        <v>0</v>
      </c>
      <c r="I31" s="209">
        <v>1</v>
      </c>
      <c r="J31" s="211">
        <v>8</v>
      </c>
      <c r="K31" s="209">
        <v>0</v>
      </c>
      <c r="L31" s="209">
        <v>1</v>
      </c>
      <c r="M31" s="209">
        <v>0</v>
      </c>
      <c r="N31" s="209">
        <v>0</v>
      </c>
      <c r="O31" s="209">
        <v>2</v>
      </c>
      <c r="P31" s="209">
        <v>1</v>
      </c>
      <c r="Q31" s="211">
        <v>4</v>
      </c>
      <c r="R31" s="211">
        <v>12</v>
      </c>
    </row>
    <row r="32" spans="1:18" x14ac:dyDescent="0.25">
      <c r="A32" s="208">
        <v>25</v>
      </c>
      <c r="B32" s="208" t="s">
        <v>46</v>
      </c>
      <c r="C32" s="209">
        <v>1</v>
      </c>
      <c r="D32" s="209">
        <v>2</v>
      </c>
      <c r="E32" s="209">
        <v>3</v>
      </c>
      <c r="F32" s="211">
        <v>6</v>
      </c>
      <c r="G32" s="209">
        <v>1</v>
      </c>
      <c r="H32" s="209">
        <v>5</v>
      </c>
      <c r="I32" s="209">
        <v>2</v>
      </c>
      <c r="J32" s="211">
        <v>14</v>
      </c>
      <c r="K32" s="209">
        <v>3</v>
      </c>
      <c r="L32" s="209">
        <v>2</v>
      </c>
      <c r="M32" s="209">
        <v>3</v>
      </c>
      <c r="N32" s="209">
        <v>2</v>
      </c>
      <c r="O32" s="209">
        <v>1</v>
      </c>
      <c r="P32" s="209">
        <v>2</v>
      </c>
      <c r="Q32" s="211">
        <v>13</v>
      </c>
      <c r="R32" s="211">
        <v>27</v>
      </c>
    </row>
    <row r="33" spans="1:18" x14ac:dyDescent="0.25">
      <c r="A33" s="208">
        <v>26</v>
      </c>
      <c r="B33" s="208" t="s">
        <v>81</v>
      </c>
      <c r="C33" s="209">
        <v>0</v>
      </c>
      <c r="D33" s="209">
        <v>0</v>
      </c>
      <c r="E33" s="209">
        <v>46</v>
      </c>
      <c r="F33" s="211">
        <v>46</v>
      </c>
      <c r="G33" s="209">
        <v>35</v>
      </c>
      <c r="H33" s="209">
        <v>8</v>
      </c>
      <c r="I33" s="209">
        <v>0</v>
      </c>
      <c r="J33" s="211">
        <v>89</v>
      </c>
      <c r="K33" s="209">
        <v>4</v>
      </c>
      <c r="L33" s="209">
        <v>10</v>
      </c>
      <c r="M33" s="209">
        <v>5</v>
      </c>
      <c r="N33" s="209">
        <v>2</v>
      </c>
      <c r="O33" s="209">
        <v>0</v>
      </c>
      <c r="P33" s="209">
        <v>0</v>
      </c>
      <c r="Q33" s="211">
        <v>21</v>
      </c>
      <c r="R33" s="211">
        <v>110</v>
      </c>
    </row>
    <row r="34" spans="1:18" x14ac:dyDescent="0.25">
      <c r="A34" s="212">
        <v>27</v>
      </c>
      <c r="B34" s="212" t="s">
        <v>48</v>
      </c>
      <c r="C34" s="213">
        <v>0</v>
      </c>
      <c r="D34" s="213">
        <v>25</v>
      </c>
      <c r="E34" s="213">
        <v>35</v>
      </c>
      <c r="F34" s="215">
        <v>60</v>
      </c>
      <c r="G34" s="213">
        <v>34</v>
      </c>
      <c r="H34" s="213">
        <v>23</v>
      </c>
      <c r="I34" s="213">
        <v>17</v>
      </c>
      <c r="J34" s="215">
        <v>134</v>
      </c>
      <c r="K34" s="213">
        <v>40</v>
      </c>
      <c r="L34" s="213">
        <v>79</v>
      </c>
      <c r="M34" s="213">
        <v>19</v>
      </c>
      <c r="N34" s="213">
        <v>13</v>
      </c>
      <c r="O34" s="213">
        <v>11</v>
      </c>
      <c r="P34" s="213">
        <v>7</v>
      </c>
      <c r="Q34" s="215">
        <v>169</v>
      </c>
      <c r="R34" s="215">
        <v>303</v>
      </c>
    </row>
    <row r="35" spans="1:18" ht="15.75" thickBot="1" x14ac:dyDescent="0.3">
      <c r="A35" s="216"/>
      <c r="B35" s="217" t="s">
        <v>49</v>
      </c>
      <c r="C35" s="218">
        <v>3688</v>
      </c>
      <c r="D35" s="218">
        <v>20807</v>
      </c>
      <c r="E35" s="218">
        <v>54044</v>
      </c>
      <c r="F35" s="218">
        <v>78539</v>
      </c>
      <c r="G35" s="218">
        <v>11520</v>
      </c>
      <c r="H35" s="218">
        <v>9777</v>
      </c>
      <c r="I35" s="218">
        <v>8230</v>
      </c>
      <c r="J35" s="218">
        <v>108066</v>
      </c>
      <c r="K35" s="218">
        <v>43648</v>
      </c>
      <c r="L35" s="218">
        <v>31184</v>
      </c>
      <c r="M35" s="218">
        <v>15320</v>
      </c>
      <c r="N35" s="218">
        <v>7778</v>
      </c>
      <c r="O35" s="218">
        <v>4107</v>
      </c>
      <c r="P35" s="218">
        <v>4268</v>
      </c>
      <c r="Q35" s="218">
        <v>106305</v>
      </c>
      <c r="R35" s="218">
        <v>214371</v>
      </c>
    </row>
    <row r="36" spans="1:18" x14ac:dyDescent="0.25">
      <c r="A36" s="219"/>
      <c r="B36" s="219"/>
      <c r="C36" s="219"/>
      <c r="D36" s="219"/>
      <c r="E36" s="219"/>
      <c r="F36" s="220"/>
      <c r="G36" s="220"/>
      <c r="H36" s="219"/>
      <c r="I36" s="57"/>
      <c r="J36" s="58"/>
      <c r="K36" s="57"/>
      <c r="L36" s="57"/>
      <c r="M36" s="57"/>
      <c r="N36" s="57"/>
      <c r="O36" s="57"/>
      <c r="P36" s="57"/>
      <c r="Q36" s="221"/>
      <c r="R36" s="57"/>
    </row>
    <row r="37" spans="1:18" s="155" customFormat="1" x14ac:dyDescent="0.25">
      <c r="A37" s="219"/>
      <c r="B37" s="219"/>
      <c r="C37" s="219"/>
      <c r="D37" s="219"/>
      <c r="E37" s="219"/>
      <c r="F37" s="220"/>
      <c r="G37" s="220"/>
      <c r="H37" s="219"/>
      <c r="I37" s="57"/>
      <c r="J37" s="58"/>
      <c r="K37" s="57"/>
      <c r="L37" s="57"/>
      <c r="M37" s="57"/>
      <c r="N37" s="57"/>
      <c r="O37" s="57"/>
      <c r="P37" s="57"/>
      <c r="Q37" s="221"/>
      <c r="R37" s="57"/>
    </row>
    <row r="38" spans="1:18" s="155" customFormat="1" x14ac:dyDescent="0.25">
      <c r="A38" s="219"/>
      <c r="B38" s="219"/>
      <c r="C38" s="219"/>
      <c r="D38" s="219"/>
      <c r="E38" s="219"/>
      <c r="F38" s="220"/>
      <c r="G38" s="220"/>
      <c r="H38" s="219"/>
      <c r="I38" s="57"/>
      <c r="J38" s="58"/>
      <c r="K38" s="57"/>
      <c r="L38" s="57"/>
      <c r="M38" s="57"/>
      <c r="N38" s="57"/>
      <c r="O38" s="57"/>
      <c r="P38" s="57"/>
      <c r="Q38" s="221"/>
      <c r="R38" s="57"/>
    </row>
    <row r="39" spans="1:18" s="155" customFormat="1" x14ac:dyDescent="0.25">
      <c r="A39" s="193" t="s">
        <v>223</v>
      </c>
      <c r="B39" s="193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</row>
    <row r="40" spans="1:18" s="155" customFormat="1" x14ac:dyDescent="0.25">
      <c r="A40" s="194" t="s">
        <v>101</v>
      </c>
      <c r="B40" s="193"/>
      <c r="C40" s="193"/>
      <c r="D40" s="193"/>
      <c r="E40" s="193"/>
      <c r="F40" s="193"/>
      <c r="G40" s="193"/>
      <c r="H40" s="193"/>
      <c r="I40" s="193"/>
      <c r="J40" s="194"/>
      <c r="K40" s="193"/>
      <c r="L40" s="193"/>
      <c r="M40" s="193"/>
      <c r="N40" s="193"/>
      <c r="O40" s="193"/>
      <c r="P40" s="193"/>
      <c r="Q40" s="193"/>
      <c r="R40" s="193"/>
    </row>
    <row r="41" spans="1:18" s="155" customFormat="1" x14ac:dyDescent="0.25">
      <c r="A41" s="193" t="s">
        <v>67</v>
      </c>
      <c r="B41" s="193"/>
      <c r="C41" s="193"/>
      <c r="D41" s="193"/>
      <c r="E41" s="193"/>
      <c r="F41" s="193"/>
      <c r="G41" s="193"/>
      <c r="H41" s="193"/>
      <c r="I41" s="193"/>
      <c r="J41" s="194"/>
      <c r="K41" s="193"/>
      <c r="L41" s="193"/>
      <c r="M41" s="193"/>
      <c r="N41" s="193"/>
      <c r="O41" s="193"/>
      <c r="P41" s="193"/>
      <c r="Q41" s="193"/>
      <c r="R41" s="193"/>
    </row>
    <row r="42" spans="1:18" s="155" customFormat="1" ht="15.75" thickBot="1" x14ac:dyDescent="0.3">
      <c r="A42" s="195" t="s">
        <v>207</v>
      </c>
      <c r="B42" s="195"/>
      <c r="C42" s="195"/>
      <c r="D42" s="195"/>
      <c r="E42" s="195"/>
      <c r="F42" s="195"/>
      <c r="G42" s="195"/>
      <c r="H42" s="195"/>
      <c r="I42" s="195"/>
      <c r="J42" s="196"/>
      <c r="K42" s="195"/>
      <c r="L42" s="195"/>
      <c r="M42" s="195"/>
      <c r="N42" s="195"/>
      <c r="O42" s="195" t="s">
        <v>68</v>
      </c>
      <c r="P42" s="195"/>
      <c r="Q42" s="195"/>
      <c r="R42" s="195"/>
    </row>
    <row r="43" spans="1:18" s="155" customFormat="1" x14ac:dyDescent="0.25">
      <c r="A43" s="197" t="s">
        <v>2</v>
      </c>
      <c r="B43" s="198" t="s">
        <v>69</v>
      </c>
      <c r="C43" s="199" t="s">
        <v>224</v>
      </c>
      <c r="D43" s="199"/>
      <c r="E43" s="199"/>
      <c r="F43" s="199"/>
      <c r="G43" s="199"/>
      <c r="H43" s="199"/>
      <c r="I43" s="200"/>
      <c r="J43" s="201" t="s">
        <v>49</v>
      </c>
      <c r="K43" s="199" t="s">
        <v>225</v>
      </c>
      <c r="L43" s="199"/>
      <c r="M43" s="199"/>
      <c r="N43" s="199"/>
      <c r="O43" s="199"/>
      <c r="P43" s="200"/>
      <c r="Q43" s="201" t="s">
        <v>49</v>
      </c>
      <c r="R43" s="201" t="s">
        <v>49</v>
      </c>
    </row>
    <row r="44" spans="1:18" s="155" customFormat="1" x14ac:dyDescent="0.25">
      <c r="A44" s="197"/>
      <c r="B44" s="198" t="s">
        <v>70</v>
      </c>
      <c r="C44" s="201" t="s">
        <v>71</v>
      </c>
      <c r="D44" s="201" t="s">
        <v>72</v>
      </c>
      <c r="E44" s="201" t="s">
        <v>73</v>
      </c>
      <c r="F44" s="201" t="s">
        <v>49</v>
      </c>
      <c r="G44" s="201" t="s">
        <v>74</v>
      </c>
      <c r="H44" s="201" t="s">
        <v>75</v>
      </c>
      <c r="I44" s="201" t="s">
        <v>76</v>
      </c>
      <c r="J44" s="201" t="s">
        <v>208</v>
      </c>
      <c r="K44" s="201" t="s">
        <v>209</v>
      </c>
      <c r="L44" s="201" t="s">
        <v>77</v>
      </c>
      <c r="M44" s="201" t="s">
        <v>78</v>
      </c>
      <c r="N44" s="201" t="s">
        <v>79</v>
      </c>
      <c r="O44" s="201" t="s">
        <v>62</v>
      </c>
      <c r="P44" s="201" t="s">
        <v>80</v>
      </c>
      <c r="Q44" s="201" t="s">
        <v>208</v>
      </c>
      <c r="R44" s="201" t="s">
        <v>5</v>
      </c>
    </row>
    <row r="45" spans="1:18" s="155" customFormat="1" x14ac:dyDescent="0.25">
      <c r="A45" s="202"/>
      <c r="B45" s="202"/>
      <c r="C45" s="203"/>
      <c r="D45" s="203"/>
      <c r="E45" s="203"/>
      <c r="F45" s="274" t="s">
        <v>210</v>
      </c>
      <c r="G45" s="203"/>
      <c r="H45" s="203"/>
      <c r="I45" s="203"/>
      <c r="J45" s="274" t="s">
        <v>226</v>
      </c>
      <c r="K45" s="203"/>
      <c r="L45" s="203"/>
      <c r="M45" s="203"/>
      <c r="N45" s="203"/>
      <c r="O45" s="203"/>
      <c r="P45" s="203"/>
      <c r="Q45" s="274">
        <v>2020</v>
      </c>
      <c r="R45" s="274">
        <v>2020</v>
      </c>
    </row>
    <row r="46" spans="1:18" s="155" customFormat="1" x14ac:dyDescent="0.25">
      <c r="A46" s="204">
        <v>1</v>
      </c>
      <c r="B46" s="204" t="s">
        <v>22</v>
      </c>
      <c r="C46" s="205">
        <v>2</v>
      </c>
      <c r="D46" s="205">
        <v>2</v>
      </c>
      <c r="E46" s="205">
        <v>2</v>
      </c>
      <c r="F46" s="207">
        <v>6</v>
      </c>
      <c r="G46" s="205">
        <v>1</v>
      </c>
      <c r="H46" s="205">
        <v>2</v>
      </c>
      <c r="I46" s="205">
        <v>1</v>
      </c>
      <c r="J46" s="207">
        <v>10</v>
      </c>
      <c r="K46" s="205">
        <v>1</v>
      </c>
      <c r="L46" s="205">
        <v>0</v>
      </c>
      <c r="M46" s="205">
        <v>2</v>
      </c>
      <c r="N46" s="205">
        <v>1</v>
      </c>
      <c r="O46" s="205">
        <v>1</v>
      </c>
      <c r="P46" s="205">
        <v>1</v>
      </c>
      <c r="Q46" s="207">
        <v>6</v>
      </c>
      <c r="R46" s="207">
        <v>16</v>
      </c>
    </row>
    <row r="47" spans="1:18" s="155" customFormat="1" x14ac:dyDescent="0.25">
      <c r="A47" s="208">
        <v>2</v>
      </c>
      <c r="B47" s="208" t="s">
        <v>23</v>
      </c>
      <c r="C47" s="209">
        <v>25</v>
      </c>
      <c r="D47" s="209">
        <v>1010</v>
      </c>
      <c r="E47" s="209">
        <v>5676</v>
      </c>
      <c r="F47" s="211">
        <v>6711</v>
      </c>
      <c r="G47" s="209">
        <v>22</v>
      </c>
      <c r="H47" s="209">
        <v>40</v>
      </c>
      <c r="I47" s="209">
        <v>1401</v>
      </c>
      <c r="J47" s="211">
        <v>8174</v>
      </c>
      <c r="K47" s="209">
        <v>3256</v>
      </c>
      <c r="L47" s="209">
        <v>2140</v>
      </c>
      <c r="M47" s="209">
        <v>513</v>
      </c>
      <c r="N47" s="209">
        <v>976</v>
      </c>
      <c r="O47" s="209">
        <v>6187</v>
      </c>
      <c r="P47" s="209">
        <v>2299</v>
      </c>
      <c r="Q47" s="211">
        <v>15371</v>
      </c>
      <c r="R47" s="211">
        <v>23545</v>
      </c>
    </row>
    <row r="48" spans="1:18" s="155" customFormat="1" x14ac:dyDescent="0.25">
      <c r="A48" s="208">
        <v>3</v>
      </c>
      <c r="B48" s="208" t="s">
        <v>24</v>
      </c>
      <c r="C48" s="209">
        <v>194</v>
      </c>
      <c r="D48" s="209">
        <v>470</v>
      </c>
      <c r="E48" s="209">
        <v>3796</v>
      </c>
      <c r="F48" s="211">
        <v>4460</v>
      </c>
      <c r="G48" s="209">
        <v>406</v>
      </c>
      <c r="H48" s="209">
        <v>0</v>
      </c>
      <c r="I48" s="209">
        <v>2210</v>
      </c>
      <c r="J48" s="211">
        <v>7076</v>
      </c>
      <c r="K48" s="209">
        <v>43</v>
      </c>
      <c r="L48" s="209">
        <v>21</v>
      </c>
      <c r="M48" s="209">
        <v>111</v>
      </c>
      <c r="N48" s="209">
        <v>2455</v>
      </c>
      <c r="O48" s="209">
        <v>2209</v>
      </c>
      <c r="P48" s="209">
        <v>240</v>
      </c>
      <c r="Q48" s="211">
        <v>5079</v>
      </c>
      <c r="R48" s="211">
        <v>12155</v>
      </c>
    </row>
    <row r="49" spans="1:18" s="155" customFormat="1" x14ac:dyDescent="0.25">
      <c r="A49" s="208">
        <v>4</v>
      </c>
      <c r="B49" s="208" t="s">
        <v>25</v>
      </c>
      <c r="C49" s="209">
        <v>0</v>
      </c>
      <c r="D49" s="209">
        <v>25</v>
      </c>
      <c r="E49" s="209">
        <v>124</v>
      </c>
      <c r="F49" s="211">
        <v>149</v>
      </c>
      <c r="G49" s="209">
        <v>202</v>
      </c>
      <c r="H49" s="209">
        <v>188</v>
      </c>
      <c r="I49" s="209">
        <v>140</v>
      </c>
      <c r="J49" s="211">
        <v>679</v>
      </c>
      <c r="K49" s="209">
        <v>5</v>
      </c>
      <c r="L49" s="209">
        <v>0</v>
      </c>
      <c r="M49" s="209">
        <v>0</v>
      </c>
      <c r="N49" s="209">
        <v>0</v>
      </c>
      <c r="O49" s="209">
        <v>0</v>
      </c>
      <c r="P49" s="209">
        <v>0</v>
      </c>
      <c r="Q49" s="211">
        <v>5</v>
      </c>
      <c r="R49" s="211">
        <v>684</v>
      </c>
    </row>
    <row r="50" spans="1:18" s="155" customFormat="1" x14ac:dyDescent="0.25">
      <c r="A50" s="208">
        <v>5</v>
      </c>
      <c r="B50" s="208" t="s">
        <v>26</v>
      </c>
      <c r="C50" s="209">
        <v>8</v>
      </c>
      <c r="D50" s="209">
        <v>508</v>
      </c>
      <c r="E50" s="209">
        <v>1093</v>
      </c>
      <c r="F50" s="211">
        <v>1609</v>
      </c>
      <c r="G50" s="209">
        <v>272</v>
      </c>
      <c r="H50" s="209">
        <v>268</v>
      </c>
      <c r="I50" s="209">
        <v>104</v>
      </c>
      <c r="J50" s="211">
        <v>2253</v>
      </c>
      <c r="K50" s="209">
        <v>92</v>
      </c>
      <c r="L50" s="209">
        <v>166</v>
      </c>
      <c r="M50" s="209">
        <v>2414</v>
      </c>
      <c r="N50" s="209">
        <v>0</v>
      </c>
      <c r="O50" s="209">
        <v>13</v>
      </c>
      <c r="P50" s="209">
        <v>0</v>
      </c>
      <c r="Q50" s="211">
        <v>2685</v>
      </c>
      <c r="R50" s="211">
        <v>4938</v>
      </c>
    </row>
    <row r="51" spans="1:18" s="155" customFormat="1" x14ac:dyDescent="0.25">
      <c r="A51" s="208">
        <v>6</v>
      </c>
      <c r="B51" s="208" t="s">
        <v>27</v>
      </c>
      <c r="C51" s="209">
        <v>30</v>
      </c>
      <c r="D51" s="209">
        <v>464</v>
      </c>
      <c r="E51" s="209">
        <v>12</v>
      </c>
      <c r="F51" s="211">
        <v>506</v>
      </c>
      <c r="G51" s="209">
        <v>246</v>
      </c>
      <c r="H51" s="209">
        <v>294</v>
      </c>
      <c r="I51" s="209">
        <v>314</v>
      </c>
      <c r="J51" s="211">
        <v>1360</v>
      </c>
      <c r="K51" s="209">
        <v>608</v>
      </c>
      <c r="L51" s="209">
        <v>1016</v>
      </c>
      <c r="M51" s="209">
        <v>705</v>
      </c>
      <c r="N51" s="209">
        <v>256</v>
      </c>
      <c r="O51" s="209">
        <v>214</v>
      </c>
      <c r="P51" s="209">
        <v>2</v>
      </c>
      <c r="Q51" s="211">
        <v>2801</v>
      </c>
      <c r="R51" s="211">
        <v>4161</v>
      </c>
    </row>
    <row r="52" spans="1:18" s="155" customFormat="1" x14ac:dyDescent="0.25">
      <c r="A52" s="208">
        <v>7</v>
      </c>
      <c r="B52" s="208" t="s">
        <v>28</v>
      </c>
      <c r="C52" s="209">
        <v>2</v>
      </c>
      <c r="D52" s="209">
        <v>0</v>
      </c>
      <c r="E52" s="209">
        <v>0</v>
      </c>
      <c r="F52" s="211">
        <v>2</v>
      </c>
      <c r="G52" s="209">
        <v>0</v>
      </c>
      <c r="H52" s="209">
        <v>0</v>
      </c>
      <c r="I52" s="209">
        <v>5</v>
      </c>
      <c r="J52" s="211">
        <v>7</v>
      </c>
      <c r="K52" s="209">
        <v>0</v>
      </c>
      <c r="L52" s="209">
        <v>6</v>
      </c>
      <c r="M52" s="209">
        <v>1</v>
      </c>
      <c r="N52" s="209">
        <v>4</v>
      </c>
      <c r="O52" s="209">
        <v>26</v>
      </c>
      <c r="P52" s="209">
        <v>5</v>
      </c>
      <c r="Q52" s="211">
        <v>42</v>
      </c>
      <c r="R52" s="211">
        <v>49</v>
      </c>
    </row>
    <row r="53" spans="1:18" s="155" customFormat="1" x14ac:dyDescent="0.25">
      <c r="A53" s="208">
        <v>8</v>
      </c>
      <c r="B53" s="208" t="s">
        <v>29</v>
      </c>
      <c r="C53" s="209">
        <v>0</v>
      </c>
      <c r="D53" s="209">
        <v>4</v>
      </c>
      <c r="E53" s="209">
        <v>32</v>
      </c>
      <c r="F53" s="211">
        <v>36</v>
      </c>
      <c r="G53" s="209">
        <v>68</v>
      </c>
      <c r="H53" s="209">
        <v>0</v>
      </c>
      <c r="I53" s="209">
        <v>0</v>
      </c>
      <c r="J53" s="211">
        <v>104</v>
      </c>
      <c r="K53" s="209">
        <v>26</v>
      </c>
      <c r="L53" s="209">
        <v>96</v>
      </c>
      <c r="M53" s="209">
        <v>181</v>
      </c>
      <c r="N53" s="209">
        <v>73</v>
      </c>
      <c r="O53" s="209">
        <v>168</v>
      </c>
      <c r="P53" s="209">
        <v>0</v>
      </c>
      <c r="Q53" s="211">
        <v>544</v>
      </c>
      <c r="R53" s="211">
        <v>648</v>
      </c>
    </row>
    <row r="54" spans="1:18" s="155" customFormat="1" x14ac:dyDescent="0.25">
      <c r="A54" s="208">
        <v>9</v>
      </c>
      <c r="B54" s="208" t="s">
        <v>30</v>
      </c>
      <c r="C54" s="209">
        <v>0</v>
      </c>
      <c r="D54" s="209">
        <v>0</v>
      </c>
      <c r="E54" s="209">
        <v>0</v>
      </c>
      <c r="F54" s="211">
        <v>0</v>
      </c>
      <c r="G54" s="209">
        <v>0</v>
      </c>
      <c r="H54" s="209">
        <v>0</v>
      </c>
      <c r="I54" s="209">
        <v>6</v>
      </c>
      <c r="J54" s="211">
        <v>6</v>
      </c>
      <c r="K54" s="209">
        <v>10</v>
      </c>
      <c r="L54" s="209">
        <v>53</v>
      </c>
      <c r="M54" s="209">
        <v>0</v>
      </c>
      <c r="N54" s="209">
        <v>0</v>
      </c>
      <c r="O54" s="209">
        <v>1</v>
      </c>
      <c r="P54" s="209">
        <v>0</v>
      </c>
      <c r="Q54" s="211">
        <v>64</v>
      </c>
      <c r="R54" s="211">
        <v>70</v>
      </c>
    </row>
    <row r="55" spans="1:18" s="155" customFormat="1" x14ac:dyDescent="0.25">
      <c r="A55" s="208">
        <v>10</v>
      </c>
      <c r="B55" s="208" t="s">
        <v>31</v>
      </c>
      <c r="C55" s="209">
        <v>99</v>
      </c>
      <c r="D55" s="209">
        <v>410</v>
      </c>
      <c r="E55" s="209">
        <v>1451</v>
      </c>
      <c r="F55" s="211">
        <v>1960</v>
      </c>
      <c r="G55" s="209">
        <v>67</v>
      </c>
      <c r="H55" s="209">
        <v>307</v>
      </c>
      <c r="I55" s="209">
        <v>82</v>
      </c>
      <c r="J55" s="211">
        <v>2416</v>
      </c>
      <c r="K55" s="209">
        <v>150</v>
      </c>
      <c r="L55" s="209">
        <v>423</v>
      </c>
      <c r="M55" s="209">
        <v>78</v>
      </c>
      <c r="N55" s="209">
        <v>82</v>
      </c>
      <c r="O55" s="209">
        <v>147</v>
      </c>
      <c r="P55" s="209">
        <v>87</v>
      </c>
      <c r="Q55" s="211">
        <v>967</v>
      </c>
      <c r="R55" s="211">
        <v>3383</v>
      </c>
    </row>
    <row r="56" spans="1:18" s="155" customFormat="1" x14ac:dyDescent="0.25">
      <c r="A56" s="208">
        <v>11</v>
      </c>
      <c r="B56" s="208" t="s">
        <v>32</v>
      </c>
      <c r="C56" s="209">
        <v>0</v>
      </c>
      <c r="D56" s="209">
        <v>30</v>
      </c>
      <c r="E56" s="209">
        <v>351</v>
      </c>
      <c r="F56" s="211">
        <v>381</v>
      </c>
      <c r="G56" s="209">
        <v>0</v>
      </c>
      <c r="H56" s="209">
        <v>53</v>
      </c>
      <c r="I56" s="209">
        <v>65</v>
      </c>
      <c r="J56" s="211">
        <v>499</v>
      </c>
      <c r="K56" s="209">
        <v>78</v>
      </c>
      <c r="L56" s="209">
        <v>341</v>
      </c>
      <c r="M56" s="209">
        <v>1148</v>
      </c>
      <c r="N56" s="209">
        <v>97</v>
      </c>
      <c r="O56" s="209">
        <v>297</v>
      </c>
      <c r="P56" s="209">
        <v>2</v>
      </c>
      <c r="Q56" s="211">
        <v>1963</v>
      </c>
      <c r="R56" s="211">
        <v>2462</v>
      </c>
    </row>
    <row r="57" spans="1:18" s="155" customFormat="1" x14ac:dyDescent="0.25">
      <c r="A57" s="208">
        <v>12</v>
      </c>
      <c r="B57" s="208" t="s">
        <v>33</v>
      </c>
      <c r="C57" s="209">
        <v>0</v>
      </c>
      <c r="D57" s="209">
        <v>0</v>
      </c>
      <c r="E57" s="209">
        <v>0</v>
      </c>
      <c r="F57" s="211">
        <v>0</v>
      </c>
      <c r="G57" s="209">
        <v>0</v>
      </c>
      <c r="H57" s="209">
        <v>0</v>
      </c>
      <c r="I57" s="209">
        <v>0</v>
      </c>
      <c r="J57" s="211">
        <v>0</v>
      </c>
      <c r="K57" s="209">
        <v>0</v>
      </c>
      <c r="L57" s="209">
        <v>0</v>
      </c>
      <c r="M57" s="209">
        <v>0</v>
      </c>
      <c r="N57" s="209">
        <v>0</v>
      </c>
      <c r="O57" s="209">
        <v>6</v>
      </c>
      <c r="P57" s="209">
        <v>0</v>
      </c>
      <c r="Q57" s="211">
        <v>6</v>
      </c>
      <c r="R57" s="211">
        <v>6</v>
      </c>
    </row>
    <row r="58" spans="1:18" s="155" customFormat="1" x14ac:dyDescent="0.25">
      <c r="A58" s="208">
        <v>13</v>
      </c>
      <c r="B58" s="208" t="s">
        <v>34</v>
      </c>
      <c r="C58" s="209">
        <v>0</v>
      </c>
      <c r="D58" s="209">
        <v>0</v>
      </c>
      <c r="E58" s="209">
        <v>0</v>
      </c>
      <c r="F58" s="211">
        <v>0</v>
      </c>
      <c r="G58" s="209">
        <v>0</v>
      </c>
      <c r="H58" s="209">
        <v>0</v>
      </c>
      <c r="I58" s="209">
        <v>0</v>
      </c>
      <c r="J58" s="211">
        <v>0</v>
      </c>
      <c r="K58" s="209">
        <v>0</v>
      </c>
      <c r="L58" s="209">
        <v>0</v>
      </c>
      <c r="M58" s="209">
        <v>0</v>
      </c>
      <c r="N58" s="209">
        <v>2</v>
      </c>
      <c r="O58" s="209">
        <v>0</v>
      </c>
      <c r="P58" s="209">
        <v>0</v>
      </c>
      <c r="Q58" s="211">
        <v>2</v>
      </c>
      <c r="R58" s="211">
        <v>2</v>
      </c>
    </row>
    <row r="59" spans="1:18" s="155" customFormat="1" x14ac:dyDescent="0.25">
      <c r="A59" s="208">
        <v>14</v>
      </c>
      <c r="B59" s="208" t="s">
        <v>35</v>
      </c>
      <c r="C59" s="209">
        <v>0</v>
      </c>
      <c r="D59" s="209">
        <v>112</v>
      </c>
      <c r="E59" s="209">
        <v>112</v>
      </c>
      <c r="F59" s="211">
        <v>224</v>
      </c>
      <c r="G59" s="209">
        <v>18</v>
      </c>
      <c r="H59" s="209">
        <v>3</v>
      </c>
      <c r="I59" s="209">
        <v>0</v>
      </c>
      <c r="J59" s="211">
        <v>245</v>
      </c>
      <c r="K59" s="209">
        <v>0</v>
      </c>
      <c r="L59" s="209">
        <v>67</v>
      </c>
      <c r="M59" s="209">
        <v>105</v>
      </c>
      <c r="N59" s="209">
        <v>118</v>
      </c>
      <c r="O59" s="209">
        <v>94</v>
      </c>
      <c r="P59" s="209">
        <v>120</v>
      </c>
      <c r="Q59" s="211">
        <v>504</v>
      </c>
      <c r="R59" s="211">
        <v>749</v>
      </c>
    </row>
    <row r="60" spans="1:18" s="155" customFormat="1" x14ac:dyDescent="0.25">
      <c r="A60" s="208">
        <v>15</v>
      </c>
      <c r="B60" s="208" t="s">
        <v>36</v>
      </c>
      <c r="C60" s="209">
        <v>0</v>
      </c>
      <c r="D60" s="209">
        <v>0</v>
      </c>
      <c r="E60" s="209">
        <v>25</v>
      </c>
      <c r="F60" s="211">
        <v>25</v>
      </c>
      <c r="G60" s="209">
        <v>2</v>
      </c>
      <c r="H60" s="209">
        <v>0</v>
      </c>
      <c r="I60" s="209">
        <v>0</v>
      </c>
      <c r="J60" s="211">
        <v>27</v>
      </c>
      <c r="K60" s="209">
        <v>0</v>
      </c>
      <c r="L60" s="209">
        <v>0</v>
      </c>
      <c r="M60" s="209">
        <v>0</v>
      </c>
      <c r="N60" s="209">
        <v>0</v>
      </c>
      <c r="O60" s="209">
        <v>30</v>
      </c>
      <c r="P60" s="209">
        <v>0</v>
      </c>
      <c r="Q60" s="211">
        <v>30</v>
      </c>
      <c r="R60" s="211">
        <v>57</v>
      </c>
    </row>
    <row r="61" spans="1:18" s="155" customFormat="1" x14ac:dyDescent="0.25">
      <c r="A61" s="208">
        <v>16</v>
      </c>
      <c r="B61" s="208" t="s">
        <v>37</v>
      </c>
      <c r="C61" s="209">
        <v>0</v>
      </c>
      <c r="D61" s="209">
        <v>0</v>
      </c>
      <c r="E61" s="209">
        <v>0</v>
      </c>
      <c r="F61" s="211">
        <v>0</v>
      </c>
      <c r="G61" s="209">
        <v>0</v>
      </c>
      <c r="H61" s="209">
        <v>0</v>
      </c>
      <c r="I61" s="209">
        <v>0</v>
      </c>
      <c r="J61" s="211">
        <v>0</v>
      </c>
      <c r="K61" s="209">
        <v>0</v>
      </c>
      <c r="L61" s="209">
        <v>0</v>
      </c>
      <c r="M61" s="209">
        <v>0</v>
      </c>
      <c r="N61" s="209">
        <v>0</v>
      </c>
      <c r="O61" s="209">
        <v>0</v>
      </c>
      <c r="P61" s="209">
        <v>0</v>
      </c>
      <c r="Q61" s="211">
        <v>0</v>
      </c>
      <c r="R61" s="211">
        <v>0</v>
      </c>
    </row>
    <row r="62" spans="1:18" s="155" customFormat="1" x14ac:dyDescent="0.25">
      <c r="A62" s="208">
        <v>17</v>
      </c>
      <c r="B62" s="208" t="s">
        <v>38</v>
      </c>
      <c r="C62" s="209">
        <v>2</v>
      </c>
      <c r="D62" s="209">
        <v>89</v>
      </c>
      <c r="E62" s="209">
        <v>114</v>
      </c>
      <c r="F62" s="211">
        <v>205</v>
      </c>
      <c r="G62" s="209">
        <v>2</v>
      </c>
      <c r="H62" s="209">
        <v>11</v>
      </c>
      <c r="I62" s="209">
        <v>2</v>
      </c>
      <c r="J62" s="211">
        <v>220</v>
      </c>
      <c r="K62" s="209">
        <v>4</v>
      </c>
      <c r="L62" s="209">
        <v>28</v>
      </c>
      <c r="M62" s="209">
        <v>252</v>
      </c>
      <c r="N62" s="209">
        <v>437</v>
      </c>
      <c r="O62" s="209">
        <v>196</v>
      </c>
      <c r="P62" s="209">
        <v>7</v>
      </c>
      <c r="Q62" s="211">
        <v>924</v>
      </c>
      <c r="R62" s="211">
        <v>1144</v>
      </c>
    </row>
    <row r="63" spans="1:18" s="155" customFormat="1" x14ac:dyDescent="0.25">
      <c r="A63" s="208">
        <v>18</v>
      </c>
      <c r="B63" s="208" t="s">
        <v>211</v>
      </c>
      <c r="C63" s="209">
        <v>0</v>
      </c>
      <c r="D63" s="209">
        <v>67</v>
      </c>
      <c r="E63" s="209">
        <v>99</v>
      </c>
      <c r="F63" s="211">
        <v>166</v>
      </c>
      <c r="G63" s="209">
        <v>0</v>
      </c>
      <c r="H63" s="209">
        <v>0</v>
      </c>
      <c r="I63" s="209">
        <v>1</v>
      </c>
      <c r="J63" s="211">
        <v>167</v>
      </c>
      <c r="K63" s="209">
        <v>1</v>
      </c>
      <c r="L63" s="209">
        <v>2</v>
      </c>
      <c r="M63" s="209">
        <v>0</v>
      </c>
      <c r="N63" s="209">
        <v>1</v>
      </c>
      <c r="O63" s="209">
        <v>0</v>
      </c>
      <c r="P63" s="209">
        <v>0</v>
      </c>
      <c r="Q63" s="211">
        <v>4</v>
      </c>
      <c r="R63" s="211">
        <v>171</v>
      </c>
    </row>
    <row r="64" spans="1:18" s="155" customFormat="1" x14ac:dyDescent="0.25">
      <c r="A64" s="208">
        <v>19</v>
      </c>
      <c r="B64" s="208" t="s">
        <v>40</v>
      </c>
      <c r="C64" s="209">
        <v>0</v>
      </c>
      <c r="D64" s="209">
        <v>0</v>
      </c>
      <c r="E64" s="209">
        <v>0</v>
      </c>
      <c r="F64" s="211">
        <v>0</v>
      </c>
      <c r="G64" s="209">
        <v>0</v>
      </c>
      <c r="H64" s="209">
        <v>0</v>
      </c>
      <c r="I64" s="209">
        <v>0</v>
      </c>
      <c r="J64" s="211">
        <v>0</v>
      </c>
      <c r="K64" s="209">
        <v>0</v>
      </c>
      <c r="L64" s="209">
        <v>0</v>
      </c>
      <c r="M64" s="209">
        <v>0</v>
      </c>
      <c r="N64" s="209">
        <v>0</v>
      </c>
      <c r="O64" s="209">
        <v>0</v>
      </c>
      <c r="P64" s="209">
        <v>0</v>
      </c>
      <c r="Q64" s="211">
        <v>0</v>
      </c>
      <c r="R64" s="211">
        <v>0</v>
      </c>
    </row>
    <row r="65" spans="1:18" s="155" customFormat="1" x14ac:dyDescent="0.25">
      <c r="A65" s="208">
        <v>20</v>
      </c>
      <c r="B65" s="208" t="s">
        <v>41</v>
      </c>
      <c r="C65" s="209">
        <v>0</v>
      </c>
      <c r="D65" s="209">
        <v>0</v>
      </c>
      <c r="E65" s="209">
        <v>0</v>
      </c>
      <c r="F65" s="211">
        <v>0</v>
      </c>
      <c r="G65" s="209">
        <v>0</v>
      </c>
      <c r="H65" s="209">
        <v>0</v>
      </c>
      <c r="I65" s="209">
        <v>0</v>
      </c>
      <c r="J65" s="211">
        <v>0</v>
      </c>
      <c r="K65" s="209">
        <v>0</v>
      </c>
      <c r="L65" s="209">
        <v>0</v>
      </c>
      <c r="M65" s="209">
        <v>0</v>
      </c>
      <c r="N65" s="209">
        <v>0</v>
      </c>
      <c r="O65" s="209">
        <v>0</v>
      </c>
      <c r="P65" s="209">
        <v>0</v>
      </c>
      <c r="Q65" s="211">
        <v>0</v>
      </c>
      <c r="R65" s="211">
        <v>0</v>
      </c>
    </row>
    <row r="66" spans="1:18" s="155" customFormat="1" x14ac:dyDescent="0.25">
      <c r="A66" s="208">
        <v>21</v>
      </c>
      <c r="B66" s="208" t="s">
        <v>42</v>
      </c>
      <c r="C66" s="209">
        <v>0</v>
      </c>
      <c r="D66" s="209">
        <v>0</v>
      </c>
      <c r="E66" s="209">
        <v>0</v>
      </c>
      <c r="F66" s="211">
        <v>0</v>
      </c>
      <c r="G66" s="209">
        <v>0</v>
      </c>
      <c r="H66" s="209">
        <v>0</v>
      </c>
      <c r="I66" s="209">
        <v>0</v>
      </c>
      <c r="J66" s="211">
        <v>0</v>
      </c>
      <c r="K66" s="209">
        <v>0</v>
      </c>
      <c r="L66" s="209">
        <v>0</v>
      </c>
      <c r="M66" s="209">
        <v>0</v>
      </c>
      <c r="N66" s="209">
        <v>0</v>
      </c>
      <c r="O66" s="209">
        <v>0</v>
      </c>
      <c r="P66" s="209">
        <v>0</v>
      </c>
      <c r="Q66" s="211">
        <v>0</v>
      </c>
      <c r="R66" s="211">
        <v>0</v>
      </c>
    </row>
    <row r="67" spans="1:18" s="155" customFormat="1" x14ac:dyDescent="0.25">
      <c r="A67" s="208">
        <v>22</v>
      </c>
      <c r="B67" s="208" t="s">
        <v>43</v>
      </c>
      <c r="C67" s="209">
        <v>0</v>
      </c>
      <c r="D67" s="209">
        <v>0</v>
      </c>
      <c r="E67" s="209">
        <v>0</v>
      </c>
      <c r="F67" s="211">
        <v>0</v>
      </c>
      <c r="G67" s="209">
        <v>0</v>
      </c>
      <c r="H67" s="209">
        <v>0</v>
      </c>
      <c r="I67" s="209">
        <v>0</v>
      </c>
      <c r="J67" s="211">
        <v>0</v>
      </c>
      <c r="K67" s="209">
        <v>0</v>
      </c>
      <c r="L67" s="209">
        <v>0</v>
      </c>
      <c r="M67" s="209">
        <v>0</v>
      </c>
      <c r="N67" s="209">
        <v>0</v>
      </c>
      <c r="O67" s="209">
        <v>0</v>
      </c>
      <c r="P67" s="209">
        <v>0</v>
      </c>
      <c r="Q67" s="211">
        <v>0</v>
      </c>
      <c r="R67" s="211">
        <v>0</v>
      </c>
    </row>
    <row r="68" spans="1:18" s="155" customFormat="1" x14ac:dyDescent="0.25">
      <c r="A68" s="208">
        <v>23</v>
      </c>
      <c r="B68" s="208" t="s">
        <v>44</v>
      </c>
      <c r="C68" s="209">
        <v>0</v>
      </c>
      <c r="D68" s="209">
        <v>0</v>
      </c>
      <c r="E68" s="209">
        <v>0</v>
      </c>
      <c r="F68" s="211">
        <v>0</v>
      </c>
      <c r="G68" s="209">
        <v>0</v>
      </c>
      <c r="H68" s="209">
        <v>0</v>
      </c>
      <c r="I68" s="209">
        <v>0</v>
      </c>
      <c r="J68" s="211">
        <v>0</v>
      </c>
      <c r="K68" s="209">
        <v>0</v>
      </c>
      <c r="L68" s="209">
        <v>0</v>
      </c>
      <c r="M68" s="209">
        <v>0</v>
      </c>
      <c r="N68" s="209">
        <v>0</v>
      </c>
      <c r="O68" s="209">
        <v>0</v>
      </c>
      <c r="P68" s="209">
        <v>0</v>
      </c>
      <c r="Q68" s="211">
        <v>0</v>
      </c>
      <c r="R68" s="211">
        <v>0</v>
      </c>
    </row>
    <row r="69" spans="1:18" s="155" customFormat="1" x14ac:dyDescent="0.25">
      <c r="A69" s="208">
        <v>24</v>
      </c>
      <c r="B69" s="208" t="s">
        <v>45</v>
      </c>
      <c r="C69" s="209">
        <v>0</v>
      </c>
      <c r="D69" s="209">
        <v>0</v>
      </c>
      <c r="E69" s="209">
        <v>0</v>
      </c>
      <c r="F69" s="211">
        <v>0</v>
      </c>
      <c r="G69" s="209">
        <v>0</v>
      </c>
      <c r="H69" s="209">
        <v>0</v>
      </c>
      <c r="I69" s="209">
        <v>0</v>
      </c>
      <c r="J69" s="211">
        <v>0</v>
      </c>
      <c r="K69" s="209">
        <v>0</v>
      </c>
      <c r="L69" s="209">
        <v>0</v>
      </c>
      <c r="M69" s="209">
        <v>0</v>
      </c>
      <c r="N69" s="209">
        <v>0</v>
      </c>
      <c r="O69" s="209">
        <v>0</v>
      </c>
      <c r="P69" s="209">
        <v>0</v>
      </c>
      <c r="Q69" s="211">
        <v>0</v>
      </c>
      <c r="R69" s="211">
        <v>0</v>
      </c>
    </row>
    <row r="70" spans="1:18" s="155" customFormat="1" x14ac:dyDescent="0.25">
      <c r="A70" s="208">
        <v>25</v>
      </c>
      <c r="B70" s="208" t="s">
        <v>46</v>
      </c>
      <c r="C70" s="209">
        <v>0</v>
      </c>
      <c r="D70" s="209">
        <v>0</v>
      </c>
      <c r="E70" s="209">
        <v>0</v>
      </c>
      <c r="F70" s="211">
        <v>0</v>
      </c>
      <c r="G70" s="209">
        <v>0</v>
      </c>
      <c r="H70" s="209">
        <v>0</v>
      </c>
      <c r="I70" s="209">
        <v>0</v>
      </c>
      <c r="J70" s="211">
        <v>0</v>
      </c>
      <c r="K70" s="209">
        <v>0</v>
      </c>
      <c r="L70" s="209">
        <v>0</v>
      </c>
      <c r="M70" s="209">
        <v>0</v>
      </c>
      <c r="N70" s="209">
        <v>0</v>
      </c>
      <c r="O70" s="209">
        <v>0</v>
      </c>
      <c r="P70" s="209">
        <v>0</v>
      </c>
      <c r="Q70" s="211">
        <v>0</v>
      </c>
      <c r="R70" s="211">
        <v>0</v>
      </c>
    </row>
    <row r="71" spans="1:18" s="155" customFormat="1" x14ac:dyDescent="0.25">
      <c r="A71" s="208">
        <v>26</v>
      </c>
      <c r="B71" s="208" t="s">
        <v>81</v>
      </c>
      <c r="C71" s="209">
        <v>0</v>
      </c>
      <c r="D71" s="209">
        <v>0</v>
      </c>
      <c r="E71" s="209">
        <v>0</v>
      </c>
      <c r="F71" s="211">
        <v>0</v>
      </c>
      <c r="G71" s="209">
        <v>0</v>
      </c>
      <c r="H71" s="209">
        <v>0</v>
      </c>
      <c r="I71" s="209">
        <v>0</v>
      </c>
      <c r="J71" s="211">
        <v>0</v>
      </c>
      <c r="K71" s="209">
        <v>0</v>
      </c>
      <c r="L71" s="209">
        <v>0</v>
      </c>
      <c r="M71" s="209">
        <v>0</v>
      </c>
      <c r="N71" s="209">
        <v>0</v>
      </c>
      <c r="O71" s="209">
        <v>0</v>
      </c>
      <c r="P71" s="209">
        <v>0</v>
      </c>
      <c r="Q71" s="211">
        <v>0</v>
      </c>
      <c r="R71" s="211">
        <v>0</v>
      </c>
    </row>
    <row r="72" spans="1:18" s="155" customFormat="1" x14ac:dyDescent="0.25">
      <c r="A72" s="212">
        <v>27</v>
      </c>
      <c r="B72" s="212" t="s">
        <v>48</v>
      </c>
      <c r="C72" s="213">
        <v>0</v>
      </c>
      <c r="D72" s="213">
        <v>5</v>
      </c>
      <c r="E72" s="213">
        <v>55</v>
      </c>
      <c r="F72" s="215">
        <v>60</v>
      </c>
      <c r="G72" s="213">
        <v>3</v>
      </c>
      <c r="H72" s="213">
        <v>3</v>
      </c>
      <c r="I72" s="213">
        <v>10</v>
      </c>
      <c r="J72" s="215">
        <v>76</v>
      </c>
      <c r="K72" s="213">
        <v>2</v>
      </c>
      <c r="L72" s="213">
        <v>4</v>
      </c>
      <c r="M72" s="213">
        <v>3</v>
      </c>
      <c r="N72" s="213">
        <v>5</v>
      </c>
      <c r="O72" s="213">
        <v>0</v>
      </c>
      <c r="P72" s="213">
        <v>2</v>
      </c>
      <c r="Q72" s="215">
        <v>16</v>
      </c>
      <c r="R72" s="215">
        <v>92</v>
      </c>
    </row>
    <row r="73" spans="1:18" ht="15.75" thickBot="1" x14ac:dyDescent="0.3">
      <c r="A73" s="216"/>
      <c r="B73" s="217" t="s">
        <v>49</v>
      </c>
      <c r="C73" s="218">
        <v>362</v>
      </c>
      <c r="D73" s="218">
        <v>3196</v>
      </c>
      <c r="E73" s="218">
        <v>12942</v>
      </c>
      <c r="F73" s="218">
        <v>16500</v>
      </c>
      <c r="G73" s="218">
        <v>1309</v>
      </c>
      <c r="H73" s="218">
        <v>1169</v>
      </c>
      <c r="I73" s="218">
        <v>4341</v>
      </c>
      <c r="J73" s="218">
        <v>23319</v>
      </c>
      <c r="K73" s="218">
        <v>4276</v>
      </c>
      <c r="L73" s="218">
        <v>4363</v>
      </c>
      <c r="M73" s="218">
        <v>5513</v>
      </c>
      <c r="N73" s="218">
        <v>4507</v>
      </c>
      <c r="O73" s="218">
        <v>9589</v>
      </c>
      <c r="P73" s="218">
        <v>2765</v>
      </c>
      <c r="Q73" s="218">
        <v>31013</v>
      </c>
      <c r="R73" s="218">
        <v>54332</v>
      </c>
    </row>
    <row r="74" spans="1:18" x14ac:dyDescent="0.25">
      <c r="A74" s="57"/>
      <c r="B74" s="219"/>
      <c r="C74" s="219"/>
      <c r="D74" s="219"/>
      <c r="E74" s="219"/>
      <c r="F74" s="220"/>
      <c r="G74" s="220"/>
      <c r="H74" s="219"/>
      <c r="I74" s="221"/>
      <c r="J74" s="222"/>
      <c r="K74" s="57"/>
      <c r="L74" s="57"/>
      <c r="M74" s="57"/>
      <c r="N74" s="57"/>
      <c r="O74" s="57"/>
      <c r="P74" s="57"/>
      <c r="Q74" s="221"/>
      <c r="R74" s="57"/>
    </row>
    <row r="75" spans="1:18" s="155" customFormat="1" x14ac:dyDescent="0.25">
      <c r="A75" s="57"/>
      <c r="B75" s="219"/>
      <c r="C75" s="219"/>
      <c r="D75" s="219"/>
      <c r="E75" s="219"/>
      <c r="F75" s="220"/>
      <c r="G75" s="220"/>
      <c r="H75" s="219"/>
      <c r="I75" s="221"/>
      <c r="J75" s="222"/>
      <c r="K75" s="57"/>
      <c r="L75" s="57"/>
      <c r="M75" s="57"/>
      <c r="N75" s="57"/>
      <c r="O75" s="57"/>
      <c r="P75" s="57"/>
      <c r="Q75" s="221"/>
      <c r="R75" s="57"/>
    </row>
    <row r="76" spans="1:18" s="155" customFormat="1" x14ac:dyDescent="0.25">
      <c r="A76" s="57"/>
      <c r="B76" s="219"/>
      <c r="C76" s="219"/>
      <c r="D76" s="219"/>
      <c r="E76" s="219"/>
      <c r="F76" s="220"/>
      <c r="G76" s="220"/>
      <c r="H76" s="219"/>
      <c r="I76" s="221"/>
      <c r="J76" s="222"/>
      <c r="K76" s="57"/>
      <c r="L76" s="57"/>
      <c r="M76" s="57"/>
      <c r="N76" s="57"/>
      <c r="O76" s="57"/>
      <c r="P76" s="57"/>
      <c r="Q76" s="221"/>
      <c r="R76" s="57"/>
    </row>
    <row r="77" spans="1:18" x14ac:dyDescent="0.25">
      <c r="A77" s="193" t="s">
        <v>223</v>
      </c>
      <c r="B77" s="193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</row>
    <row r="78" spans="1:18" x14ac:dyDescent="0.25">
      <c r="A78" s="194" t="s">
        <v>66</v>
      </c>
      <c r="B78" s="193"/>
      <c r="C78" s="193"/>
      <c r="D78" s="193"/>
      <c r="E78" s="193"/>
      <c r="F78" s="193"/>
      <c r="G78" s="193"/>
      <c r="H78" s="193"/>
      <c r="I78" s="193"/>
      <c r="J78" s="194"/>
      <c r="K78" s="193"/>
      <c r="L78" s="193"/>
      <c r="M78" s="193"/>
      <c r="N78" s="193"/>
      <c r="O78" s="193"/>
      <c r="P78" s="193"/>
      <c r="Q78" s="193"/>
      <c r="R78" s="193"/>
    </row>
    <row r="79" spans="1:18" s="155" customFormat="1" x14ac:dyDescent="0.25">
      <c r="A79" s="193" t="s">
        <v>67</v>
      </c>
      <c r="B79" s="193"/>
      <c r="C79" s="193"/>
      <c r="D79" s="193"/>
      <c r="E79" s="193"/>
      <c r="F79" s="193"/>
      <c r="G79" s="193"/>
      <c r="H79" s="193"/>
      <c r="I79" s="193"/>
      <c r="J79" s="194"/>
      <c r="K79" s="193"/>
      <c r="L79" s="193"/>
      <c r="M79" s="193"/>
      <c r="N79" s="193"/>
      <c r="O79" s="193"/>
      <c r="P79" s="193"/>
      <c r="Q79" s="193"/>
      <c r="R79" s="193"/>
    </row>
    <row r="80" spans="1:18" s="155" customFormat="1" ht="15.75" thickBot="1" x14ac:dyDescent="0.3">
      <c r="A80" s="195" t="s">
        <v>207</v>
      </c>
      <c r="B80" s="195"/>
      <c r="C80" s="195"/>
      <c r="D80" s="195"/>
      <c r="E80" s="195"/>
      <c r="F80" s="195"/>
      <c r="G80" s="195"/>
      <c r="H80" s="195"/>
      <c r="I80" s="195"/>
      <c r="J80" s="196"/>
      <c r="K80" s="195"/>
      <c r="L80" s="195"/>
      <c r="M80" s="195"/>
      <c r="N80" s="195"/>
      <c r="O80" s="195" t="s">
        <v>68</v>
      </c>
      <c r="P80" s="195"/>
      <c r="Q80" s="195"/>
      <c r="R80" s="195"/>
    </row>
    <row r="81" spans="1:18" x14ac:dyDescent="0.25">
      <c r="A81" s="197" t="s">
        <v>2</v>
      </c>
      <c r="B81" s="198" t="s">
        <v>69</v>
      </c>
      <c r="C81" s="199" t="s">
        <v>224</v>
      </c>
      <c r="D81" s="199"/>
      <c r="E81" s="199"/>
      <c r="F81" s="199"/>
      <c r="G81" s="199"/>
      <c r="H81" s="199"/>
      <c r="I81" s="200"/>
      <c r="J81" s="201" t="s">
        <v>49</v>
      </c>
      <c r="K81" s="199" t="s">
        <v>225</v>
      </c>
      <c r="L81" s="199"/>
      <c r="M81" s="199"/>
      <c r="N81" s="199"/>
      <c r="O81" s="199"/>
      <c r="P81" s="200"/>
      <c r="Q81" s="201" t="s">
        <v>49</v>
      </c>
      <c r="R81" s="201" t="s">
        <v>49</v>
      </c>
    </row>
    <row r="82" spans="1:18" x14ac:dyDescent="0.25">
      <c r="A82" s="197"/>
      <c r="B82" s="198" t="s">
        <v>70</v>
      </c>
      <c r="C82" s="201" t="s">
        <v>71</v>
      </c>
      <c r="D82" s="201" t="s">
        <v>72</v>
      </c>
      <c r="E82" s="201" t="s">
        <v>73</v>
      </c>
      <c r="F82" s="201" t="s">
        <v>49</v>
      </c>
      <c r="G82" s="201" t="s">
        <v>74</v>
      </c>
      <c r="H82" s="201" t="s">
        <v>75</v>
      </c>
      <c r="I82" s="201" t="s">
        <v>76</v>
      </c>
      <c r="J82" s="201" t="s">
        <v>208</v>
      </c>
      <c r="K82" s="201" t="s">
        <v>209</v>
      </c>
      <c r="L82" s="201" t="s">
        <v>77</v>
      </c>
      <c r="M82" s="201" t="s">
        <v>78</v>
      </c>
      <c r="N82" s="201" t="s">
        <v>79</v>
      </c>
      <c r="O82" s="201" t="s">
        <v>62</v>
      </c>
      <c r="P82" s="201" t="s">
        <v>80</v>
      </c>
      <c r="Q82" s="201" t="s">
        <v>208</v>
      </c>
      <c r="R82" s="201" t="s">
        <v>5</v>
      </c>
    </row>
    <row r="83" spans="1:18" s="155" customFormat="1" x14ac:dyDescent="0.25">
      <c r="A83" s="202"/>
      <c r="B83" s="202"/>
      <c r="C83" s="203"/>
      <c r="D83" s="203"/>
      <c r="E83" s="203"/>
      <c r="F83" s="274" t="s">
        <v>210</v>
      </c>
      <c r="G83" s="203"/>
      <c r="H83" s="203"/>
      <c r="I83" s="203"/>
      <c r="J83" s="274" t="s">
        <v>226</v>
      </c>
      <c r="K83" s="203"/>
      <c r="L83" s="203"/>
      <c r="M83" s="203"/>
      <c r="N83" s="203"/>
      <c r="O83" s="203"/>
      <c r="P83" s="203"/>
      <c r="Q83" s="274">
        <v>2020</v>
      </c>
      <c r="R83" s="274">
        <v>2020</v>
      </c>
    </row>
    <row r="84" spans="1:18" s="155" customFormat="1" x14ac:dyDescent="0.25">
      <c r="A84" s="204">
        <v>1</v>
      </c>
      <c r="B84" s="204" t="s">
        <v>22</v>
      </c>
      <c r="C84" s="205">
        <v>61</v>
      </c>
      <c r="D84" s="205">
        <v>99</v>
      </c>
      <c r="E84" s="205">
        <v>85</v>
      </c>
      <c r="F84" s="206">
        <v>245</v>
      </c>
      <c r="G84" s="205">
        <v>58</v>
      </c>
      <c r="H84" s="205">
        <v>66</v>
      </c>
      <c r="I84" s="205">
        <v>61</v>
      </c>
      <c r="J84" s="207">
        <v>430</v>
      </c>
      <c r="K84" s="205">
        <v>46</v>
      </c>
      <c r="L84" s="205">
        <v>51</v>
      </c>
      <c r="M84" s="205">
        <v>69</v>
      </c>
      <c r="N84" s="205">
        <v>59</v>
      </c>
      <c r="O84" s="205">
        <v>92</v>
      </c>
      <c r="P84" s="205">
        <v>73</v>
      </c>
      <c r="Q84" s="207">
        <v>390</v>
      </c>
      <c r="R84" s="207">
        <v>820</v>
      </c>
    </row>
    <row r="85" spans="1:18" x14ac:dyDescent="0.25">
      <c r="A85" s="208">
        <v>2</v>
      </c>
      <c r="B85" s="208" t="s">
        <v>23</v>
      </c>
      <c r="C85" s="209">
        <v>2</v>
      </c>
      <c r="D85" s="209">
        <v>299</v>
      </c>
      <c r="E85" s="209">
        <v>557</v>
      </c>
      <c r="F85" s="210">
        <v>858</v>
      </c>
      <c r="G85" s="209">
        <v>432</v>
      </c>
      <c r="H85" s="209">
        <v>167</v>
      </c>
      <c r="I85" s="209">
        <v>335</v>
      </c>
      <c r="J85" s="211">
        <v>1792</v>
      </c>
      <c r="K85" s="209">
        <v>1390</v>
      </c>
      <c r="L85" s="209">
        <v>388</v>
      </c>
      <c r="M85" s="209">
        <v>480</v>
      </c>
      <c r="N85" s="209">
        <v>33</v>
      </c>
      <c r="O85" s="209">
        <v>66</v>
      </c>
      <c r="P85" s="209">
        <v>101</v>
      </c>
      <c r="Q85" s="211">
        <v>2458</v>
      </c>
      <c r="R85" s="211">
        <v>4250</v>
      </c>
    </row>
    <row r="86" spans="1:18" x14ac:dyDescent="0.25">
      <c r="A86" s="208">
        <v>3</v>
      </c>
      <c r="B86" s="208" t="s">
        <v>24</v>
      </c>
      <c r="C86" s="209">
        <v>33</v>
      </c>
      <c r="D86" s="209">
        <v>149</v>
      </c>
      <c r="E86" s="209">
        <v>498</v>
      </c>
      <c r="F86" s="210">
        <v>680</v>
      </c>
      <c r="G86" s="209">
        <v>592</v>
      </c>
      <c r="H86" s="209">
        <v>56</v>
      </c>
      <c r="I86" s="209">
        <v>59</v>
      </c>
      <c r="J86" s="211">
        <v>1387</v>
      </c>
      <c r="K86" s="209">
        <v>684</v>
      </c>
      <c r="L86" s="209">
        <v>68</v>
      </c>
      <c r="M86" s="209">
        <v>135</v>
      </c>
      <c r="N86" s="209">
        <v>0</v>
      </c>
      <c r="O86" s="209">
        <v>57</v>
      </c>
      <c r="P86" s="209">
        <v>13</v>
      </c>
      <c r="Q86" s="211">
        <v>957</v>
      </c>
      <c r="R86" s="211">
        <v>2344</v>
      </c>
    </row>
    <row r="87" spans="1:18" s="155" customFormat="1" x14ac:dyDescent="0.25">
      <c r="A87" s="208">
        <v>4</v>
      </c>
      <c r="B87" s="208" t="s">
        <v>25</v>
      </c>
      <c r="C87" s="209">
        <v>3</v>
      </c>
      <c r="D87" s="209">
        <v>50</v>
      </c>
      <c r="E87" s="209">
        <v>359</v>
      </c>
      <c r="F87" s="210">
        <v>412</v>
      </c>
      <c r="G87" s="209">
        <v>57</v>
      </c>
      <c r="H87" s="209">
        <v>113</v>
      </c>
      <c r="I87" s="209">
        <v>80</v>
      </c>
      <c r="J87" s="211">
        <v>662</v>
      </c>
      <c r="K87" s="209">
        <v>67</v>
      </c>
      <c r="L87" s="209">
        <v>102</v>
      </c>
      <c r="M87" s="209">
        <v>109</v>
      </c>
      <c r="N87" s="209">
        <v>68</v>
      </c>
      <c r="O87" s="209">
        <v>18</v>
      </c>
      <c r="P87" s="209">
        <v>26</v>
      </c>
      <c r="Q87" s="211">
        <v>390</v>
      </c>
      <c r="R87" s="211">
        <v>1052</v>
      </c>
    </row>
    <row r="88" spans="1:18" s="155" customFormat="1" x14ac:dyDescent="0.25">
      <c r="A88" s="208">
        <v>5</v>
      </c>
      <c r="B88" s="208" t="s">
        <v>26</v>
      </c>
      <c r="C88" s="209">
        <v>105</v>
      </c>
      <c r="D88" s="209">
        <v>1989</v>
      </c>
      <c r="E88" s="209">
        <v>4019</v>
      </c>
      <c r="F88" s="210">
        <v>6113</v>
      </c>
      <c r="G88" s="209">
        <v>1085</v>
      </c>
      <c r="H88" s="209">
        <v>380</v>
      </c>
      <c r="I88" s="209">
        <v>328</v>
      </c>
      <c r="J88" s="211">
        <v>7906</v>
      </c>
      <c r="K88" s="209">
        <v>553</v>
      </c>
      <c r="L88" s="209">
        <v>298</v>
      </c>
      <c r="M88" s="209">
        <v>146</v>
      </c>
      <c r="N88" s="209">
        <v>57</v>
      </c>
      <c r="O88" s="209">
        <v>7</v>
      </c>
      <c r="P88" s="209">
        <v>9</v>
      </c>
      <c r="Q88" s="211">
        <v>1070</v>
      </c>
      <c r="R88" s="211">
        <v>8976</v>
      </c>
    </row>
    <row r="89" spans="1:18" x14ac:dyDescent="0.25">
      <c r="A89" s="208">
        <v>6</v>
      </c>
      <c r="B89" s="208" t="s">
        <v>27</v>
      </c>
      <c r="C89" s="209">
        <v>11</v>
      </c>
      <c r="D89" s="209">
        <v>345</v>
      </c>
      <c r="E89" s="209">
        <v>570</v>
      </c>
      <c r="F89" s="210">
        <v>926</v>
      </c>
      <c r="G89" s="209">
        <v>362</v>
      </c>
      <c r="H89" s="209">
        <v>80</v>
      </c>
      <c r="I89" s="209">
        <v>96</v>
      </c>
      <c r="J89" s="211">
        <v>1464</v>
      </c>
      <c r="K89" s="209">
        <v>209</v>
      </c>
      <c r="L89" s="209">
        <v>127</v>
      </c>
      <c r="M89" s="209">
        <v>139</v>
      </c>
      <c r="N89" s="209">
        <v>79</v>
      </c>
      <c r="O89" s="209">
        <v>37</v>
      </c>
      <c r="P89" s="209">
        <v>111</v>
      </c>
      <c r="Q89" s="211">
        <v>702</v>
      </c>
      <c r="R89" s="211">
        <v>2166</v>
      </c>
    </row>
    <row r="90" spans="1:18" x14ac:dyDescent="0.25">
      <c r="A90" s="208">
        <v>7</v>
      </c>
      <c r="B90" s="208" t="s">
        <v>28</v>
      </c>
      <c r="C90" s="209">
        <v>2</v>
      </c>
      <c r="D90" s="209">
        <v>34</v>
      </c>
      <c r="E90" s="209">
        <v>209</v>
      </c>
      <c r="F90" s="210">
        <v>245</v>
      </c>
      <c r="G90" s="209">
        <v>258</v>
      </c>
      <c r="H90" s="209">
        <v>16</v>
      </c>
      <c r="I90" s="209">
        <v>11</v>
      </c>
      <c r="J90" s="211">
        <v>530</v>
      </c>
      <c r="K90" s="209">
        <v>34</v>
      </c>
      <c r="L90" s="209">
        <v>19</v>
      </c>
      <c r="M90" s="209">
        <v>98</v>
      </c>
      <c r="N90" s="209">
        <v>11</v>
      </c>
      <c r="O90" s="209">
        <v>1</v>
      </c>
      <c r="P90" s="209">
        <v>38</v>
      </c>
      <c r="Q90" s="211">
        <v>201</v>
      </c>
      <c r="R90" s="211">
        <v>731</v>
      </c>
    </row>
    <row r="91" spans="1:18" s="155" customFormat="1" x14ac:dyDescent="0.25">
      <c r="A91" s="208">
        <v>8</v>
      </c>
      <c r="B91" s="208" t="s">
        <v>29</v>
      </c>
      <c r="C91" s="209">
        <v>3</v>
      </c>
      <c r="D91" s="209">
        <v>7</v>
      </c>
      <c r="E91" s="209">
        <v>274</v>
      </c>
      <c r="F91" s="210">
        <v>284</v>
      </c>
      <c r="G91" s="209">
        <v>12</v>
      </c>
      <c r="H91" s="209">
        <v>0</v>
      </c>
      <c r="I91" s="209">
        <v>9</v>
      </c>
      <c r="J91" s="211">
        <v>305</v>
      </c>
      <c r="K91" s="209">
        <v>81</v>
      </c>
      <c r="L91" s="209">
        <v>16</v>
      </c>
      <c r="M91" s="209">
        <v>107</v>
      </c>
      <c r="N91" s="209">
        <v>5</v>
      </c>
      <c r="O91" s="209">
        <v>69</v>
      </c>
      <c r="P91" s="209">
        <v>42</v>
      </c>
      <c r="Q91" s="211">
        <v>320</v>
      </c>
      <c r="R91" s="211">
        <v>625</v>
      </c>
    </row>
    <row r="92" spans="1:18" s="155" customFormat="1" x14ac:dyDescent="0.25">
      <c r="A92" s="208">
        <v>9</v>
      </c>
      <c r="B92" s="208" t="s">
        <v>30</v>
      </c>
      <c r="C92" s="209">
        <v>0</v>
      </c>
      <c r="D92" s="209">
        <v>1</v>
      </c>
      <c r="E92" s="209">
        <v>1</v>
      </c>
      <c r="F92" s="210">
        <v>2</v>
      </c>
      <c r="G92" s="209">
        <v>24</v>
      </c>
      <c r="H92" s="209">
        <v>10</v>
      </c>
      <c r="I92" s="209">
        <v>6</v>
      </c>
      <c r="J92" s="211">
        <v>42</v>
      </c>
      <c r="K92" s="209">
        <v>13</v>
      </c>
      <c r="L92" s="209">
        <v>21</v>
      </c>
      <c r="M92" s="209">
        <v>0</v>
      </c>
      <c r="N92" s="209">
        <v>0</v>
      </c>
      <c r="O92" s="209">
        <v>37</v>
      </c>
      <c r="P92" s="209">
        <v>8</v>
      </c>
      <c r="Q92" s="211">
        <v>79</v>
      </c>
      <c r="R92" s="211">
        <v>121</v>
      </c>
    </row>
    <row r="93" spans="1:18" x14ac:dyDescent="0.25">
      <c r="A93" s="208">
        <v>10</v>
      </c>
      <c r="B93" s="208" t="s">
        <v>31</v>
      </c>
      <c r="C93" s="209">
        <v>0</v>
      </c>
      <c r="D93" s="209">
        <v>16</v>
      </c>
      <c r="E93" s="209">
        <v>81</v>
      </c>
      <c r="F93" s="210">
        <v>97</v>
      </c>
      <c r="G93" s="209">
        <v>43</v>
      </c>
      <c r="H93" s="209">
        <v>12</v>
      </c>
      <c r="I93" s="209">
        <v>75</v>
      </c>
      <c r="J93" s="211">
        <v>227</v>
      </c>
      <c r="K93" s="209">
        <v>14</v>
      </c>
      <c r="L93" s="209">
        <v>54</v>
      </c>
      <c r="M93" s="209">
        <v>6</v>
      </c>
      <c r="N93" s="209">
        <v>39</v>
      </c>
      <c r="O93" s="209">
        <v>77</v>
      </c>
      <c r="P93" s="209">
        <v>13</v>
      </c>
      <c r="Q93" s="211">
        <v>203</v>
      </c>
      <c r="R93" s="211">
        <v>430</v>
      </c>
    </row>
    <row r="94" spans="1:18" x14ac:dyDescent="0.25">
      <c r="A94" s="208">
        <v>11</v>
      </c>
      <c r="B94" s="208" t="s">
        <v>32</v>
      </c>
      <c r="C94" s="209">
        <v>0</v>
      </c>
      <c r="D94" s="209">
        <v>455</v>
      </c>
      <c r="E94" s="209">
        <v>1063</v>
      </c>
      <c r="F94" s="210">
        <v>1518</v>
      </c>
      <c r="G94" s="209">
        <v>93</v>
      </c>
      <c r="H94" s="209">
        <v>321</v>
      </c>
      <c r="I94" s="209">
        <v>328</v>
      </c>
      <c r="J94" s="211">
        <v>2260</v>
      </c>
      <c r="K94" s="209">
        <v>176</v>
      </c>
      <c r="L94" s="209">
        <v>8</v>
      </c>
      <c r="M94" s="209">
        <v>20</v>
      </c>
      <c r="N94" s="209">
        <v>23</v>
      </c>
      <c r="O94" s="209">
        <v>9</v>
      </c>
      <c r="P94" s="209">
        <v>2</v>
      </c>
      <c r="Q94" s="211">
        <v>238</v>
      </c>
      <c r="R94" s="211">
        <v>2498</v>
      </c>
    </row>
    <row r="95" spans="1:18" s="155" customFormat="1" x14ac:dyDescent="0.25">
      <c r="A95" s="208">
        <v>12</v>
      </c>
      <c r="B95" s="208" t="s">
        <v>33</v>
      </c>
      <c r="C95" s="209">
        <v>0</v>
      </c>
      <c r="D95" s="209">
        <v>0</v>
      </c>
      <c r="E95" s="209">
        <v>15</v>
      </c>
      <c r="F95" s="210">
        <v>15</v>
      </c>
      <c r="G95" s="209">
        <v>3</v>
      </c>
      <c r="H95" s="209">
        <v>0</v>
      </c>
      <c r="I95" s="209">
        <v>0</v>
      </c>
      <c r="J95" s="211">
        <v>18</v>
      </c>
      <c r="K95" s="209">
        <v>0</v>
      </c>
      <c r="L95" s="209">
        <v>0</v>
      </c>
      <c r="M95" s="209">
        <v>0</v>
      </c>
      <c r="N95" s="209">
        <v>0</v>
      </c>
      <c r="O95" s="209">
        <v>0</v>
      </c>
      <c r="P95" s="209">
        <v>0</v>
      </c>
      <c r="Q95" s="211">
        <v>0</v>
      </c>
      <c r="R95" s="211">
        <v>18</v>
      </c>
    </row>
    <row r="96" spans="1:18" s="155" customFormat="1" x14ac:dyDescent="0.25">
      <c r="A96" s="208">
        <v>13</v>
      </c>
      <c r="B96" s="208" t="s">
        <v>34</v>
      </c>
      <c r="C96" s="209">
        <v>0</v>
      </c>
      <c r="D96" s="209">
        <v>21</v>
      </c>
      <c r="E96" s="209">
        <v>202</v>
      </c>
      <c r="F96" s="210">
        <v>223</v>
      </c>
      <c r="G96" s="209">
        <v>9</v>
      </c>
      <c r="H96" s="209">
        <v>9</v>
      </c>
      <c r="I96" s="209">
        <v>19</v>
      </c>
      <c r="J96" s="211">
        <v>260</v>
      </c>
      <c r="K96" s="209">
        <v>60</v>
      </c>
      <c r="L96" s="209">
        <v>16</v>
      </c>
      <c r="M96" s="209">
        <v>232</v>
      </c>
      <c r="N96" s="209">
        <v>52</v>
      </c>
      <c r="O96" s="209">
        <v>56</v>
      </c>
      <c r="P96" s="209">
        <v>158</v>
      </c>
      <c r="Q96" s="211">
        <v>574</v>
      </c>
      <c r="R96" s="211">
        <v>834</v>
      </c>
    </row>
    <row r="97" spans="1:18" x14ac:dyDescent="0.25">
      <c r="A97" s="208">
        <v>14</v>
      </c>
      <c r="B97" s="208" t="s">
        <v>35</v>
      </c>
      <c r="C97" s="209">
        <v>7</v>
      </c>
      <c r="D97" s="209">
        <v>44</v>
      </c>
      <c r="E97" s="209">
        <v>15</v>
      </c>
      <c r="F97" s="210">
        <v>66</v>
      </c>
      <c r="G97" s="209">
        <v>14</v>
      </c>
      <c r="H97" s="209">
        <v>7</v>
      </c>
      <c r="I97" s="209">
        <v>6</v>
      </c>
      <c r="J97" s="211">
        <v>93</v>
      </c>
      <c r="K97" s="209">
        <v>7</v>
      </c>
      <c r="L97" s="209">
        <v>5</v>
      </c>
      <c r="M97" s="209">
        <v>6</v>
      </c>
      <c r="N97" s="209">
        <v>6</v>
      </c>
      <c r="O97" s="209">
        <v>6</v>
      </c>
      <c r="P97" s="209">
        <v>61</v>
      </c>
      <c r="Q97" s="211">
        <v>91</v>
      </c>
      <c r="R97" s="211">
        <v>184</v>
      </c>
    </row>
    <row r="98" spans="1:18" x14ac:dyDescent="0.25">
      <c r="A98" s="208">
        <v>15</v>
      </c>
      <c r="B98" s="208" t="s">
        <v>36</v>
      </c>
      <c r="C98" s="209">
        <v>0</v>
      </c>
      <c r="D98" s="209">
        <v>0</v>
      </c>
      <c r="E98" s="209">
        <v>0</v>
      </c>
      <c r="F98" s="210">
        <v>0</v>
      </c>
      <c r="G98" s="209">
        <v>0</v>
      </c>
      <c r="H98" s="209">
        <v>0</v>
      </c>
      <c r="I98" s="209">
        <v>0</v>
      </c>
      <c r="J98" s="211">
        <v>0</v>
      </c>
      <c r="K98" s="209">
        <v>0</v>
      </c>
      <c r="L98" s="209">
        <v>0</v>
      </c>
      <c r="M98" s="209">
        <v>0</v>
      </c>
      <c r="N98" s="209">
        <v>0</v>
      </c>
      <c r="O98" s="209">
        <v>116</v>
      </c>
      <c r="P98" s="209">
        <v>0</v>
      </c>
      <c r="Q98" s="211">
        <v>116</v>
      </c>
      <c r="R98" s="211">
        <v>116</v>
      </c>
    </row>
    <row r="99" spans="1:18" s="155" customFormat="1" x14ac:dyDescent="0.25">
      <c r="A99" s="208">
        <v>16</v>
      </c>
      <c r="B99" s="208" t="s">
        <v>37</v>
      </c>
      <c r="C99" s="209">
        <v>0</v>
      </c>
      <c r="D99" s="209">
        <v>0</v>
      </c>
      <c r="E99" s="209">
        <v>0</v>
      </c>
      <c r="F99" s="210">
        <v>0</v>
      </c>
      <c r="G99" s="209">
        <v>0</v>
      </c>
      <c r="H99" s="209">
        <v>0</v>
      </c>
      <c r="I99" s="209">
        <v>0</v>
      </c>
      <c r="J99" s="211">
        <v>0</v>
      </c>
      <c r="K99" s="209">
        <v>0</v>
      </c>
      <c r="L99" s="209">
        <v>0</v>
      </c>
      <c r="M99" s="209">
        <v>0</v>
      </c>
      <c r="N99" s="209">
        <v>0</v>
      </c>
      <c r="O99" s="209">
        <v>0</v>
      </c>
      <c r="P99" s="209">
        <v>0</v>
      </c>
      <c r="Q99" s="211">
        <v>0</v>
      </c>
      <c r="R99" s="211">
        <v>0</v>
      </c>
    </row>
    <row r="100" spans="1:18" s="155" customFormat="1" x14ac:dyDescent="0.25">
      <c r="A100" s="208">
        <v>17</v>
      </c>
      <c r="B100" s="208" t="s">
        <v>38</v>
      </c>
      <c r="C100" s="209">
        <v>5</v>
      </c>
      <c r="D100" s="209">
        <v>29</v>
      </c>
      <c r="E100" s="209">
        <v>107</v>
      </c>
      <c r="F100" s="210">
        <v>141</v>
      </c>
      <c r="G100" s="209">
        <v>26</v>
      </c>
      <c r="H100" s="209">
        <v>15</v>
      </c>
      <c r="I100" s="209">
        <v>16</v>
      </c>
      <c r="J100" s="211">
        <v>198</v>
      </c>
      <c r="K100" s="209">
        <v>63</v>
      </c>
      <c r="L100" s="209">
        <v>26</v>
      </c>
      <c r="M100" s="209">
        <v>22</v>
      </c>
      <c r="N100" s="209">
        <v>48</v>
      </c>
      <c r="O100" s="209">
        <v>29</v>
      </c>
      <c r="P100" s="209">
        <v>3</v>
      </c>
      <c r="Q100" s="211">
        <v>191</v>
      </c>
      <c r="R100" s="211">
        <v>389</v>
      </c>
    </row>
    <row r="101" spans="1:18" x14ac:dyDescent="0.25">
      <c r="A101" s="208">
        <v>18</v>
      </c>
      <c r="B101" s="208" t="s">
        <v>39</v>
      </c>
      <c r="C101" s="209">
        <v>0</v>
      </c>
      <c r="D101" s="209">
        <v>0</v>
      </c>
      <c r="E101" s="209">
        <v>0</v>
      </c>
      <c r="F101" s="210">
        <v>0</v>
      </c>
      <c r="G101" s="209">
        <v>0</v>
      </c>
      <c r="H101" s="209">
        <v>4</v>
      </c>
      <c r="I101" s="209">
        <v>70</v>
      </c>
      <c r="J101" s="211">
        <v>74</v>
      </c>
      <c r="K101" s="209">
        <v>0</v>
      </c>
      <c r="L101" s="209">
        <v>14</v>
      </c>
      <c r="M101" s="209">
        <v>8</v>
      </c>
      <c r="N101" s="209">
        <v>0</v>
      </c>
      <c r="O101" s="209">
        <v>0</v>
      </c>
      <c r="P101" s="209">
        <v>9</v>
      </c>
      <c r="Q101" s="211">
        <v>31</v>
      </c>
      <c r="R101" s="211">
        <v>105</v>
      </c>
    </row>
    <row r="102" spans="1:18" x14ac:dyDescent="0.25">
      <c r="A102" s="208">
        <v>19</v>
      </c>
      <c r="B102" s="208" t="s">
        <v>40</v>
      </c>
      <c r="C102" s="209">
        <v>17</v>
      </c>
      <c r="D102" s="209">
        <v>6</v>
      </c>
      <c r="E102" s="209">
        <v>6</v>
      </c>
      <c r="F102" s="210">
        <v>29</v>
      </c>
      <c r="G102" s="209">
        <v>16</v>
      </c>
      <c r="H102" s="209">
        <v>11</v>
      </c>
      <c r="I102" s="209">
        <v>1</v>
      </c>
      <c r="J102" s="211">
        <v>57</v>
      </c>
      <c r="K102" s="209">
        <v>8</v>
      </c>
      <c r="L102" s="209">
        <v>13</v>
      </c>
      <c r="M102" s="209">
        <v>6</v>
      </c>
      <c r="N102" s="209">
        <v>12</v>
      </c>
      <c r="O102" s="209">
        <v>10</v>
      </c>
      <c r="P102" s="209">
        <v>33</v>
      </c>
      <c r="Q102" s="211">
        <v>82</v>
      </c>
      <c r="R102" s="211">
        <v>139</v>
      </c>
    </row>
    <row r="103" spans="1:18" s="155" customFormat="1" x14ac:dyDescent="0.25">
      <c r="A103" s="208">
        <v>20</v>
      </c>
      <c r="B103" s="208" t="s">
        <v>41</v>
      </c>
      <c r="C103" s="209">
        <v>0</v>
      </c>
      <c r="D103" s="209">
        <v>1</v>
      </c>
      <c r="E103" s="209">
        <v>0</v>
      </c>
      <c r="F103" s="210">
        <v>1</v>
      </c>
      <c r="G103" s="209">
        <v>0</v>
      </c>
      <c r="H103" s="209">
        <v>0</v>
      </c>
      <c r="I103" s="209">
        <v>0</v>
      </c>
      <c r="J103" s="211">
        <v>1</v>
      </c>
      <c r="K103" s="209">
        <v>1</v>
      </c>
      <c r="L103" s="209">
        <v>0</v>
      </c>
      <c r="M103" s="209">
        <v>0</v>
      </c>
      <c r="N103" s="209">
        <v>0</v>
      </c>
      <c r="O103" s="209">
        <v>0</v>
      </c>
      <c r="P103" s="209">
        <v>0</v>
      </c>
      <c r="Q103" s="211">
        <v>1</v>
      </c>
      <c r="R103" s="211">
        <v>2</v>
      </c>
    </row>
    <row r="104" spans="1:18" s="155" customFormat="1" x14ac:dyDescent="0.25">
      <c r="A104" s="208">
        <v>21</v>
      </c>
      <c r="B104" s="208" t="s">
        <v>42</v>
      </c>
      <c r="C104" s="209">
        <v>0</v>
      </c>
      <c r="D104" s="209">
        <v>0</v>
      </c>
      <c r="E104" s="209">
        <v>0</v>
      </c>
      <c r="F104" s="210">
        <v>0</v>
      </c>
      <c r="G104" s="209">
        <v>2</v>
      </c>
      <c r="H104" s="209">
        <v>0</v>
      </c>
      <c r="I104" s="209">
        <v>0</v>
      </c>
      <c r="J104" s="211">
        <v>2</v>
      </c>
      <c r="K104" s="209">
        <v>0</v>
      </c>
      <c r="L104" s="209">
        <v>0</v>
      </c>
      <c r="M104" s="209">
        <v>3</v>
      </c>
      <c r="N104" s="209">
        <v>0</v>
      </c>
      <c r="O104" s="209">
        <v>0</v>
      </c>
      <c r="P104" s="209">
        <v>0</v>
      </c>
      <c r="Q104" s="211">
        <v>3</v>
      </c>
      <c r="R104" s="211">
        <v>5</v>
      </c>
    </row>
    <row r="105" spans="1:18" x14ac:dyDescent="0.25">
      <c r="A105" s="208">
        <v>22</v>
      </c>
      <c r="B105" s="208" t="s">
        <v>43</v>
      </c>
      <c r="C105" s="209">
        <v>0</v>
      </c>
      <c r="D105" s="209">
        <v>0</v>
      </c>
      <c r="E105" s="209">
        <v>0</v>
      </c>
      <c r="F105" s="210">
        <v>0</v>
      </c>
      <c r="G105" s="209">
        <v>0</v>
      </c>
      <c r="H105" s="209">
        <v>0</v>
      </c>
      <c r="I105" s="209">
        <v>0</v>
      </c>
      <c r="J105" s="211">
        <v>0</v>
      </c>
      <c r="K105" s="209">
        <v>0</v>
      </c>
      <c r="L105" s="209">
        <v>0</v>
      </c>
      <c r="M105" s="209">
        <v>0</v>
      </c>
      <c r="N105" s="209">
        <v>0</v>
      </c>
      <c r="O105" s="209">
        <v>0</v>
      </c>
      <c r="P105" s="209">
        <v>2</v>
      </c>
      <c r="Q105" s="211">
        <v>2</v>
      </c>
      <c r="R105" s="211">
        <v>2</v>
      </c>
    </row>
    <row r="106" spans="1:18" x14ac:dyDescent="0.25">
      <c r="A106" s="208">
        <v>23</v>
      </c>
      <c r="B106" s="208" t="s">
        <v>44</v>
      </c>
      <c r="C106" s="209">
        <v>0</v>
      </c>
      <c r="D106" s="209">
        <v>0</v>
      </c>
      <c r="E106" s="209">
        <v>0</v>
      </c>
      <c r="F106" s="210">
        <v>0</v>
      </c>
      <c r="G106" s="209">
        <v>0</v>
      </c>
      <c r="H106" s="209">
        <v>0</v>
      </c>
      <c r="I106" s="209">
        <v>0</v>
      </c>
      <c r="J106" s="211">
        <v>0</v>
      </c>
      <c r="K106" s="209">
        <v>0</v>
      </c>
      <c r="L106" s="209">
        <v>0</v>
      </c>
      <c r="M106" s="209">
        <v>0</v>
      </c>
      <c r="N106" s="209">
        <v>0</v>
      </c>
      <c r="O106" s="209">
        <v>0</v>
      </c>
      <c r="P106" s="209">
        <v>0</v>
      </c>
      <c r="Q106" s="211">
        <v>0</v>
      </c>
      <c r="R106" s="211">
        <v>0</v>
      </c>
    </row>
    <row r="107" spans="1:18" s="155" customFormat="1" x14ac:dyDescent="0.25">
      <c r="A107" s="208">
        <v>24</v>
      </c>
      <c r="B107" s="208" t="s">
        <v>45</v>
      </c>
      <c r="C107" s="209">
        <v>0</v>
      </c>
      <c r="D107" s="209">
        <v>0</v>
      </c>
      <c r="E107" s="209">
        <v>2</v>
      </c>
      <c r="F107" s="210">
        <v>2</v>
      </c>
      <c r="G107" s="209">
        <v>0</v>
      </c>
      <c r="H107" s="209">
        <v>0</v>
      </c>
      <c r="I107" s="209">
        <v>0</v>
      </c>
      <c r="J107" s="211">
        <v>2</v>
      </c>
      <c r="K107" s="209">
        <v>0</v>
      </c>
      <c r="L107" s="209">
        <v>2</v>
      </c>
      <c r="M107" s="209">
        <v>0</v>
      </c>
      <c r="N107" s="209">
        <v>2</v>
      </c>
      <c r="O107" s="209">
        <v>0</v>
      </c>
      <c r="P107" s="209">
        <v>0</v>
      </c>
      <c r="Q107" s="211">
        <v>4</v>
      </c>
      <c r="R107" s="211">
        <v>6</v>
      </c>
    </row>
    <row r="108" spans="1:18" s="155" customFormat="1" x14ac:dyDescent="0.25">
      <c r="A108" s="208">
        <v>25</v>
      </c>
      <c r="B108" s="208" t="s">
        <v>46</v>
      </c>
      <c r="C108" s="209">
        <v>0</v>
      </c>
      <c r="D108" s="209">
        <v>0</v>
      </c>
      <c r="E108" s="209">
        <v>0</v>
      </c>
      <c r="F108" s="210">
        <v>0</v>
      </c>
      <c r="G108" s="209">
        <v>1</v>
      </c>
      <c r="H108" s="209">
        <v>3</v>
      </c>
      <c r="I108" s="209">
        <v>2</v>
      </c>
      <c r="J108" s="211">
        <v>6</v>
      </c>
      <c r="K108" s="209">
        <v>0</v>
      </c>
      <c r="L108" s="209">
        <v>2</v>
      </c>
      <c r="M108" s="209">
        <v>1</v>
      </c>
      <c r="N108" s="209">
        <v>1</v>
      </c>
      <c r="O108" s="209">
        <v>0</v>
      </c>
      <c r="P108" s="209">
        <v>0</v>
      </c>
      <c r="Q108" s="211">
        <v>4</v>
      </c>
      <c r="R108" s="211">
        <v>10</v>
      </c>
    </row>
    <row r="109" spans="1:18" x14ac:dyDescent="0.25">
      <c r="A109" s="208">
        <v>26</v>
      </c>
      <c r="B109" s="208" t="s">
        <v>81</v>
      </c>
      <c r="C109" s="209">
        <v>0</v>
      </c>
      <c r="D109" s="209">
        <v>1</v>
      </c>
      <c r="E109" s="209">
        <v>97</v>
      </c>
      <c r="F109" s="210">
        <v>98</v>
      </c>
      <c r="G109" s="209">
        <v>67</v>
      </c>
      <c r="H109" s="209">
        <v>19</v>
      </c>
      <c r="I109" s="209">
        <v>5</v>
      </c>
      <c r="J109" s="211">
        <v>189</v>
      </c>
      <c r="K109" s="209">
        <v>13</v>
      </c>
      <c r="L109" s="209">
        <v>37</v>
      </c>
      <c r="M109" s="209">
        <v>20</v>
      </c>
      <c r="N109" s="209">
        <v>6</v>
      </c>
      <c r="O109" s="209">
        <v>3</v>
      </c>
      <c r="P109" s="209">
        <v>4</v>
      </c>
      <c r="Q109" s="211">
        <v>83</v>
      </c>
      <c r="R109" s="211">
        <v>272</v>
      </c>
    </row>
    <row r="110" spans="1:18" x14ac:dyDescent="0.25">
      <c r="A110" s="212">
        <v>27</v>
      </c>
      <c r="B110" s="212" t="s">
        <v>48</v>
      </c>
      <c r="C110" s="213">
        <v>1</v>
      </c>
      <c r="D110" s="213">
        <v>27</v>
      </c>
      <c r="E110" s="213">
        <v>104</v>
      </c>
      <c r="F110" s="214">
        <v>132</v>
      </c>
      <c r="G110" s="213">
        <v>40</v>
      </c>
      <c r="H110" s="213">
        <v>4</v>
      </c>
      <c r="I110" s="213">
        <v>20</v>
      </c>
      <c r="J110" s="215">
        <v>196</v>
      </c>
      <c r="K110" s="213">
        <v>19</v>
      </c>
      <c r="L110" s="213">
        <v>12</v>
      </c>
      <c r="M110" s="213">
        <v>12</v>
      </c>
      <c r="N110" s="213">
        <v>13</v>
      </c>
      <c r="O110" s="213">
        <v>4</v>
      </c>
      <c r="P110" s="213">
        <v>10</v>
      </c>
      <c r="Q110" s="215">
        <v>70</v>
      </c>
      <c r="R110" s="215">
        <v>266</v>
      </c>
    </row>
    <row r="111" spans="1:18" s="155" customFormat="1" ht="15.75" thickBot="1" x14ac:dyDescent="0.3">
      <c r="A111" s="216"/>
      <c r="B111" s="217" t="s">
        <v>49</v>
      </c>
      <c r="C111" s="218">
        <v>250</v>
      </c>
      <c r="D111" s="218">
        <v>3573</v>
      </c>
      <c r="E111" s="218">
        <v>8264</v>
      </c>
      <c r="F111" s="218">
        <v>12087</v>
      </c>
      <c r="G111" s="218">
        <v>3194</v>
      </c>
      <c r="H111" s="218">
        <v>1293</v>
      </c>
      <c r="I111" s="218">
        <v>1527</v>
      </c>
      <c r="J111" s="218">
        <v>18101</v>
      </c>
      <c r="K111" s="218">
        <v>3438</v>
      </c>
      <c r="L111" s="218">
        <v>1279</v>
      </c>
      <c r="M111" s="218">
        <v>1619</v>
      </c>
      <c r="N111" s="218">
        <v>514</v>
      </c>
      <c r="O111" s="218">
        <v>694</v>
      </c>
      <c r="P111" s="218">
        <v>716</v>
      </c>
      <c r="Q111" s="218">
        <v>8260</v>
      </c>
      <c r="R111" s="218">
        <v>26361</v>
      </c>
    </row>
    <row r="112" spans="1:18" s="155" customFormat="1" x14ac:dyDescent="0.25">
      <c r="A112" s="57"/>
      <c r="B112" s="219"/>
      <c r="C112" s="219"/>
      <c r="D112" s="219"/>
      <c r="E112" s="219"/>
      <c r="F112" s="219"/>
      <c r="G112" s="219"/>
      <c r="H112" s="219"/>
      <c r="I112" s="57"/>
      <c r="J112" s="58"/>
      <c r="K112" s="57"/>
      <c r="L112" s="57"/>
      <c r="M112" s="57"/>
      <c r="N112" s="57"/>
      <c r="O112" s="57"/>
      <c r="P112" s="57"/>
      <c r="Q112" s="57"/>
      <c r="R112" s="57"/>
    </row>
    <row r="113" spans="1:18" s="155" customFormat="1" x14ac:dyDescent="0.25">
      <c r="A113" s="57"/>
      <c r="B113" s="219"/>
      <c r="C113" s="219"/>
      <c r="D113" s="219"/>
      <c r="E113" s="219"/>
      <c r="F113" s="219"/>
      <c r="G113" s="219"/>
      <c r="H113" s="219"/>
      <c r="I113" s="57"/>
      <c r="J113" s="58"/>
      <c r="K113" s="57"/>
      <c r="L113" s="57"/>
      <c r="M113" s="57"/>
      <c r="N113" s="57"/>
      <c r="O113" s="57"/>
      <c r="P113" s="57"/>
      <c r="Q113" s="57"/>
      <c r="R113" s="57"/>
    </row>
    <row r="114" spans="1:18" s="155" customFormat="1" x14ac:dyDescent="0.25">
      <c r="A114" s="57"/>
      <c r="B114" s="219"/>
      <c r="C114" s="219"/>
      <c r="D114" s="219"/>
      <c r="E114" s="219"/>
      <c r="F114" s="219"/>
      <c r="G114" s="219"/>
      <c r="H114" s="219"/>
      <c r="I114" s="57"/>
      <c r="J114" s="58"/>
      <c r="K114" s="57"/>
      <c r="L114" s="57"/>
      <c r="M114" s="57"/>
      <c r="N114" s="57"/>
      <c r="O114" s="57"/>
      <c r="P114" s="57"/>
      <c r="Q114" s="57"/>
      <c r="R114" s="57"/>
    </row>
    <row r="115" spans="1:18" x14ac:dyDescent="0.25">
      <c r="A115" s="193" t="s">
        <v>223</v>
      </c>
      <c r="B115" s="193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</row>
    <row r="116" spans="1:18" x14ac:dyDescent="0.25">
      <c r="A116" s="194" t="s">
        <v>82</v>
      </c>
      <c r="B116" s="193"/>
      <c r="C116" s="193"/>
      <c r="D116" s="193"/>
      <c r="E116" s="193"/>
      <c r="F116" s="193"/>
      <c r="G116" s="193"/>
      <c r="H116" s="193"/>
      <c r="I116" s="193"/>
      <c r="J116" s="194"/>
      <c r="K116" s="193"/>
      <c r="L116" s="193"/>
      <c r="M116" s="193"/>
      <c r="N116" s="193"/>
      <c r="O116" s="193"/>
      <c r="P116" s="193"/>
      <c r="Q116" s="193"/>
      <c r="R116" s="193"/>
    </row>
    <row r="117" spans="1:18" s="155" customFormat="1" x14ac:dyDescent="0.25">
      <c r="A117" s="193" t="s">
        <v>67</v>
      </c>
      <c r="B117" s="193"/>
      <c r="C117" s="193"/>
      <c r="D117" s="193"/>
      <c r="E117" s="193"/>
      <c r="F117" s="193"/>
      <c r="G117" s="193"/>
      <c r="H117" s="193"/>
      <c r="I117" s="193"/>
      <c r="J117" s="194"/>
      <c r="K117" s="193"/>
      <c r="L117" s="193"/>
      <c r="M117" s="193"/>
      <c r="N117" s="193"/>
      <c r="O117" s="193"/>
      <c r="P117" s="193"/>
      <c r="Q117" s="193"/>
      <c r="R117" s="193"/>
    </row>
    <row r="118" spans="1:18" s="155" customFormat="1" ht="15.75" thickBot="1" x14ac:dyDescent="0.3">
      <c r="A118" s="195" t="s">
        <v>207</v>
      </c>
      <c r="B118" s="195"/>
      <c r="C118" s="195"/>
      <c r="D118" s="195"/>
      <c r="E118" s="195"/>
      <c r="F118" s="195"/>
      <c r="G118" s="195"/>
      <c r="H118" s="195"/>
      <c r="I118" s="195"/>
      <c r="J118" s="196"/>
      <c r="K118" s="195"/>
      <c r="L118" s="195"/>
      <c r="M118" s="195"/>
      <c r="N118" s="195"/>
      <c r="O118" s="195" t="s">
        <v>68</v>
      </c>
      <c r="P118" s="195"/>
      <c r="Q118" s="195"/>
      <c r="R118" s="195"/>
    </row>
    <row r="119" spans="1:18" s="155" customFormat="1" x14ac:dyDescent="0.25">
      <c r="A119" s="197" t="s">
        <v>2</v>
      </c>
      <c r="B119" s="198" t="s">
        <v>69</v>
      </c>
      <c r="C119" s="199" t="s">
        <v>224</v>
      </c>
      <c r="D119" s="199"/>
      <c r="E119" s="199"/>
      <c r="F119" s="199"/>
      <c r="G119" s="199"/>
      <c r="H119" s="199"/>
      <c r="I119" s="200"/>
      <c r="J119" s="201" t="s">
        <v>49</v>
      </c>
      <c r="K119" s="199" t="s">
        <v>225</v>
      </c>
      <c r="L119" s="199"/>
      <c r="M119" s="199"/>
      <c r="N119" s="199"/>
      <c r="O119" s="199"/>
      <c r="P119" s="200"/>
      <c r="Q119" s="201" t="s">
        <v>49</v>
      </c>
      <c r="R119" s="201" t="s">
        <v>49</v>
      </c>
    </row>
    <row r="120" spans="1:18" s="155" customFormat="1" x14ac:dyDescent="0.25">
      <c r="A120" s="197"/>
      <c r="B120" s="198" t="s">
        <v>70</v>
      </c>
      <c r="C120" s="201" t="s">
        <v>71</v>
      </c>
      <c r="D120" s="201" t="s">
        <v>72</v>
      </c>
      <c r="E120" s="201" t="s">
        <v>73</v>
      </c>
      <c r="F120" s="201" t="s">
        <v>49</v>
      </c>
      <c r="G120" s="201" t="s">
        <v>74</v>
      </c>
      <c r="H120" s="201" t="s">
        <v>75</v>
      </c>
      <c r="I120" s="201" t="s">
        <v>76</v>
      </c>
      <c r="J120" s="201" t="s">
        <v>208</v>
      </c>
      <c r="K120" s="201" t="s">
        <v>209</v>
      </c>
      <c r="L120" s="201" t="s">
        <v>77</v>
      </c>
      <c r="M120" s="201" t="s">
        <v>78</v>
      </c>
      <c r="N120" s="201" t="s">
        <v>79</v>
      </c>
      <c r="O120" s="201" t="s">
        <v>62</v>
      </c>
      <c r="P120" s="201" t="s">
        <v>80</v>
      </c>
      <c r="Q120" s="201" t="s">
        <v>208</v>
      </c>
      <c r="R120" s="201" t="s">
        <v>5</v>
      </c>
    </row>
    <row r="121" spans="1:18" x14ac:dyDescent="0.25">
      <c r="A121" s="202"/>
      <c r="B121" s="202"/>
      <c r="C121" s="203"/>
      <c r="D121" s="203"/>
      <c r="E121" s="203"/>
      <c r="F121" s="274" t="s">
        <v>210</v>
      </c>
      <c r="G121" s="203"/>
      <c r="H121" s="203"/>
      <c r="I121" s="203"/>
      <c r="J121" s="274" t="s">
        <v>226</v>
      </c>
      <c r="K121" s="203"/>
      <c r="L121" s="203"/>
      <c r="M121" s="203"/>
      <c r="N121" s="203"/>
      <c r="O121" s="203"/>
      <c r="P121" s="203"/>
      <c r="Q121" s="274">
        <v>2020</v>
      </c>
      <c r="R121" s="274">
        <v>2020</v>
      </c>
    </row>
    <row r="122" spans="1:18" x14ac:dyDescent="0.25">
      <c r="A122" s="204">
        <v>1</v>
      </c>
      <c r="B122" s="204" t="s">
        <v>22</v>
      </c>
      <c r="C122" s="205">
        <v>0</v>
      </c>
      <c r="D122" s="205">
        <v>0</v>
      </c>
      <c r="E122" s="205">
        <v>3</v>
      </c>
      <c r="F122" s="206">
        <v>3</v>
      </c>
      <c r="G122" s="205">
        <v>0</v>
      </c>
      <c r="H122" s="205">
        <v>0</v>
      </c>
      <c r="I122" s="205">
        <v>0</v>
      </c>
      <c r="J122" s="207">
        <v>3</v>
      </c>
      <c r="K122" s="205">
        <v>0</v>
      </c>
      <c r="L122" s="205">
        <v>0</v>
      </c>
      <c r="M122" s="205">
        <v>0</v>
      </c>
      <c r="N122" s="205">
        <v>4</v>
      </c>
      <c r="O122" s="205">
        <v>63</v>
      </c>
      <c r="P122" s="205">
        <v>27</v>
      </c>
      <c r="Q122" s="207">
        <v>94</v>
      </c>
      <c r="R122" s="207">
        <v>97</v>
      </c>
    </row>
    <row r="123" spans="1:18" s="155" customFormat="1" x14ac:dyDescent="0.25">
      <c r="A123" s="208">
        <v>2</v>
      </c>
      <c r="B123" s="208" t="s">
        <v>23</v>
      </c>
      <c r="C123" s="209">
        <v>0</v>
      </c>
      <c r="D123" s="209">
        <v>11</v>
      </c>
      <c r="E123" s="209">
        <v>330</v>
      </c>
      <c r="F123" s="210">
        <v>341</v>
      </c>
      <c r="G123" s="209">
        <v>0</v>
      </c>
      <c r="H123" s="209">
        <v>0</v>
      </c>
      <c r="I123" s="209">
        <v>0</v>
      </c>
      <c r="J123" s="211">
        <v>341</v>
      </c>
      <c r="K123" s="209">
        <v>10</v>
      </c>
      <c r="L123" s="209">
        <v>66</v>
      </c>
      <c r="M123" s="209">
        <v>167</v>
      </c>
      <c r="N123" s="209">
        <v>77</v>
      </c>
      <c r="O123" s="209">
        <v>0</v>
      </c>
      <c r="P123" s="209">
        <v>0</v>
      </c>
      <c r="Q123" s="211">
        <v>320</v>
      </c>
      <c r="R123" s="211">
        <v>661</v>
      </c>
    </row>
    <row r="124" spans="1:18" s="155" customFormat="1" x14ac:dyDescent="0.25">
      <c r="A124" s="208">
        <v>3</v>
      </c>
      <c r="B124" s="208" t="s">
        <v>24</v>
      </c>
      <c r="C124" s="209">
        <v>0</v>
      </c>
      <c r="D124" s="209">
        <v>10</v>
      </c>
      <c r="E124" s="209">
        <v>211</v>
      </c>
      <c r="F124" s="210">
        <v>221</v>
      </c>
      <c r="G124" s="209">
        <v>12</v>
      </c>
      <c r="H124" s="209">
        <v>0</v>
      </c>
      <c r="I124" s="209">
        <v>5</v>
      </c>
      <c r="J124" s="211">
        <v>238</v>
      </c>
      <c r="K124" s="209">
        <v>6</v>
      </c>
      <c r="L124" s="209">
        <v>18</v>
      </c>
      <c r="M124" s="209">
        <v>25</v>
      </c>
      <c r="N124" s="209">
        <v>214</v>
      </c>
      <c r="O124" s="209">
        <v>15</v>
      </c>
      <c r="P124" s="209">
        <v>5</v>
      </c>
      <c r="Q124" s="211">
        <v>283</v>
      </c>
      <c r="R124" s="211">
        <v>521</v>
      </c>
    </row>
    <row r="125" spans="1:18" s="155" customFormat="1" x14ac:dyDescent="0.25">
      <c r="A125" s="208">
        <v>4</v>
      </c>
      <c r="B125" s="208" t="s">
        <v>25</v>
      </c>
      <c r="C125" s="209">
        <v>0</v>
      </c>
      <c r="D125" s="209">
        <v>0</v>
      </c>
      <c r="E125" s="209">
        <v>0</v>
      </c>
      <c r="F125" s="210">
        <v>0</v>
      </c>
      <c r="G125" s="209">
        <v>0</v>
      </c>
      <c r="H125" s="209">
        <v>0</v>
      </c>
      <c r="I125" s="209">
        <v>0</v>
      </c>
      <c r="J125" s="211">
        <v>0</v>
      </c>
      <c r="K125" s="209">
        <v>0</v>
      </c>
      <c r="L125" s="209">
        <v>0</v>
      </c>
      <c r="M125" s="209">
        <v>0</v>
      </c>
      <c r="N125" s="209">
        <v>0</v>
      </c>
      <c r="O125" s="209">
        <v>0</v>
      </c>
      <c r="P125" s="209">
        <v>0</v>
      </c>
      <c r="Q125" s="211">
        <v>0</v>
      </c>
      <c r="R125" s="211">
        <v>0</v>
      </c>
    </row>
    <row r="126" spans="1:18" s="155" customFormat="1" x14ac:dyDescent="0.25">
      <c r="A126" s="208">
        <v>5</v>
      </c>
      <c r="B126" s="208" t="s">
        <v>26</v>
      </c>
      <c r="C126" s="209">
        <v>3</v>
      </c>
      <c r="D126" s="209">
        <v>149</v>
      </c>
      <c r="E126" s="209">
        <v>423</v>
      </c>
      <c r="F126" s="210">
        <v>575</v>
      </c>
      <c r="G126" s="209">
        <v>27</v>
      </c>
      <c r="H126" s="209">
        <v>101</v>
      </c>
      <c r="I126" s="209">
        <v>81</v>
      </c>
      <c r="J126" s="211">
        <v>784</v>
      </c>
      <c r="K126" s="209">
        <v>104</v>
      </c>
      <c r="L126" s="209">
        <v>36</v>
      </c>
      <c r="M126" s="209">
        <v>84</v>
      </c>
      <c r="N126" s="209">
        <v>14</v>
      </c>
      <c r="O126" s="209">
        <v>0</v>
      </c>
      <c r="P126" s="209">
        <v>0</v>
      </c>
      <c r="Q126" s="211">
        <v>238</v>
      </c>
      <c r="R126" s="211">
        <v>1022</v>
      </c>
    </row>
    <row r="127" spans="1:18" x14ac:dyDescent="0.25">
      <c r="A127" s="208">
        <v>6</v>
      </c>
      <c r="B127" s="208" t="s">
        <v>27</v>
      </c>
      <c r="C127" s="209">
        <v>0</v>
      </c>
      <c r="D127" s="209">
        <v>1</v>
      </c>
      <c r="E127" s="209">
        <v>2</v>
      </c>
      <c r="F127" s="210">
        <v>3</v>
      </c>
      <c r="G127" s="209">
        <v>3</v>
      </c>
      <c r="H127" s="209">
        <v>2</v>
      </c>
      <c r="I127" s="209">
        <v>3</v>
      </c>
      <c r="J127" s="211">
        <v>11</v>
      </c>
      <c r="K127" s="209">
        <v>3</v>
      </c>
      <c r="L127" s="209">
        <v>1</v>
      </c>
      <c r="M127" s="209">
        <v>5</v>
      </c>
      <c r="N127" s="209">
        <v>7</v>
      </c>
      <c r="O127" s="209">
        <v>3</v>
      </c>
      <c r="P127" s="209">
        <v>1</v>
      </c>
      <c r="Q127" s="211">
        <v>20</v>
      </c>
      <c r="R127" s="211">
        <v>31</v>
      </c>
    </row>
    <row r="128" spans="1:18" x14ac:dyDescent="0.25">
      <c r="A128" s="208">
        <v>7</v>
      </c>
      <c r="B128" s="208" t="s">
        <v>28</v>
      </c>
      <c r="C128" s="209">
        <v>0</v>
      </c>
      <c r="D128" s="209">
        <v>0</v>
      </c>
      <c r="E128" s="209">
        <v>0</v>
      </c>
      <c r="F128" s="210">
        <v>0</v>
      </c>
      <c r="G128" s="209">
        <v>2</v>
      </c>
      <c r="H128" s="209">
        <v>0</v>
      </c>
      <c r="I128" s="209">
        <v>0</v>
      </c>
      <c r="J128" s="211">
        <v>2</v>
      </c>
      <c r="K128" s="209">
        <v>0</v>
      </c>
      <c r="L128" s="209">
        <v>0</v>
      </c>
      <c r="M128" s="209">
        <v>1</v>
      </c>
      <c r="N128" s="209">
        <v>2</v>
      </c>
      <c r="O128" s="209">
        <v>0</v>
      </c>
      <c r="P128" s="209">
        <v>29</v>
      </c>
      <c r="Q128" s="211">
        <v>32</v>
      </c>
      <c r="R128" s="211">
        <v>34</v>
      </c>
    </row>
    <row r="129" spans="1:18" s="155" customFormat="1" x14ac:dyDescent="0.25">
      <c r="A129" s="208">
        <v>8</v>
      </c>
      <c r="B129" s="208" t="s">
        <v>29</v>
      </c>
      <c r="C129" s="209">
        <v>0</v>
      </c>
      <c r="D129" s="209">
        <v>116</v>
      </c>
      <c r="E129" s="209">
        <v>15</v>
      </c>
      <c r="F129" s="210">
        <v>131</v>
      </c>
      <c r="G129" s="209">
        <v>0</v>
      </c>
      <c r="H129" s="209">
        <v>0</v>
      </c>
      <c r="I129" s="209">
        <v>0</v>
      </c>
      <c r="J129" s="211">
        <v>131</v>
      </c>
      <c r="K129" s="209">
        <v>0</v>
      </c>
      <c r="L129" s="209">
        <v>0</v>
      </c>
      <c r="M129" s="209">
        <v>0</v>
      </c>
      <c r="N129" s="209">
        <v>0</v>
      </c>
      <c r="O129" s="209">
        <v>0</v>
      </c>
      <c r="P129" s="209">
        <v>0</v>
      </c>
      <c r="Q129" s="211">
        <v>0</v>
      </c>
      <c r="R129" s="211">
        <v>131</v>
      </c>
    </row>
    <row r="130" spans="1:18" s="155" customFormat="1" x14ac:dyDescent="0.25">
      <c r="A130" s="208">
        <v>9</v>
      </c>
      <c r="B130" s="208" t="s">
        <v>30</v>
      </c>
      <c r="C130" s="209">
        <v>0</v>
      </c>
      <c r="D130" s="209">
        <v>0</v>
      </c>
      <c r="E130" s="209">
        <v>4</v>
      </c>
      <c r="F130" s="210">
        <v>4</v>
      </c>
      <c r="G130" s="209">
        <v>0</v>
      </c>
      <c r="H130" s="209">
        <v>0</v>
      </c>
      <c r="I130" s="209">
        <v>0</v>
      </c>
      <c r="J130" s="211">
        <v>4</v>
      </c>
      <c r="K130" s="209">
        <v>9</v>
      </c>
      <c r="L130" s="209">
        <v>0</v>
      </c>
      <c r="M130" s="209">
        <v>23</v>
      </c>
      <c r="N130" s="209">
        <v>0</v>
      </c>
      <c r="O130" s="209">
        <v>5</v>
      </c>
      <c r="P130" s="209">
        <v>1929</v>
      </c>
      <c r="Q130" s="211">
        <v>1966</v>
      </c>
      <c r="R130" s="211">
        <v>1970</v>
      </c>
    </row>
    <row r="131" spans="1:18" s="155" customFormat="1" x14ac:dyDescent="0.25">
      <c r="A131" s="208">
        <v>10</v>
      </c>
      <c r="B131" s="208" t="s">
        <v>31</v>
      </c>
      <c r="C131" s="209">
        <v>0</v>
      </c>
      <c r="D131" s="209">
        <v>0</v>
      </c>
      <c r="E131" s="209">
        <v>230</v>
      </c>
      <c r="F131" s="210">
        <v>230</v>
      </c>
      <c r="G131" s="209">
        <v>33</v>
      </c>
      <c r="H131" s="209">
        <v>0</v>
      </c>
      <c r="I131" s="209">
        <v>0</v>
      </c>
      <c r="J131" s="211">
        <v>263</v>
      </c>
      <c r="K131" s="209">
        <v>0</v>
      </c>
      <c r="L131" s="209">
        <v>6</v>
      </c>
      <c r="M131" s="209">
        <v>0</v>
      </c>
      <c r="N131" s="209">
        <v>176</v>
      </c>
      <c r="O131" s="209">
        <v>1392</v>
      </c>
      <c r="P131" s="209">
        <v>0</v>
      </c>
      <c r="Q131" s="211">
        <v>1574</v>
      </c>
      <c r="R131" s="211">
        <v>1837</v>
      </c>
    </row>
    <row r="132" spans="1:18" s="155" customFormat="1" x14ac:dyDescent="0.25">
      <c r="A132" s="208">
        <v>11</v>
      </c>
      <c r="B132" s="208" t="s">
        <v>32</v>
      </c>
      <c r="C132" s="209">
        <v>0</v>
      </c>
      <c r="D132" s="209">
        <v>0</v>
      </c>
      <c r="E132" s="209">
        <v>50</v>
      </c>
      <c r="F132" s="210">
        <v>50</v>
      </c>
      <c r="G132" s="209">
        <v>0</v>
      </c>
      <c r="H132" s="209">
        <v>0</v>
      </c>
      <c r="I132" s="209">
        <v>5</v>
      </c>
      <c r="J132" s="211">
        <v>55</v>
      </c>
      <c r="K132" s="209">
        <v>40</v>
      </c>
      <c r="L132" s="209">
        <v>30</v>
      </c>
      <c r="M132" s="209">
        <v>4</v>
      </c>
      <c r="N132" s="209">
        <v>0</v>
      </c>
      <c r="O132" s="209">
        <v>3</v>
      </c>
      <c r="P132" s="209">
        <v>0</v>
      </c>
      <c r="Q132" s="211">
        <v>77</v>
      </c>
      <c r="R132" s="211">
        <v>132</v>
      </c>
    </row>
    <row r="133" spans="1:18" x14ac:dyDescent="0.25">
      <c r="A133" s="208">
        <v>12</v>
      </c>
      <c r="B133" s="208" t="s">
        <v>33</v>
      </c>
      <c r="C133" s="209">
        <v>10</v>
      </c>
      <c r="D133" s="209">
        <v>0</v>
      </c>
      <c r="E133" s="209">
        <v>40</v>
      </c>
      <c r="F133" s="210">
        <v>50</v>
      </c>
      <c r="G133" s="209">
        <v>0</v>
      </c>
      <c r="H133" s="209">
        <v>0</v>
      </c>
      <c r="I133" s="209">
        <v>0</v>
      </c>
      <c r="J133" s="211">
        <v>50</v>
      </c>
      <c r="K133" s="209">
        <v>0</v>
      </c>
      <c r="L133" s="209">
        <v>0</v>
      </c>
      <c r="M133" s="209">
        <v>0</v>
      </c>
      <c r="N133" s="209">
        <v>0</v>
      </c>
      <c r="O133" s="209">
        <v>23</v>
      </c>
      <c r="P133" s="209">
        <v>0</v>
      </c>
      <c r="Q133" s="211">
        <v>23</v>
      </c>
      <c r="R133" s="211">
        <v>73</v>
      </c>
    </row>
    <row r="134" spans="1:18" x14ac:dyDescent="0.25">
      <c r="A134" s="208">
        <v>13</v>
      </c>
      <c r="B134" s="208" t="s">
        <v>34</v>
      </c>
      <c r="C134" s="209">
        <v>0</v>
      </c>
      <c r="D134" s="209">
        <v>20</v>
      </c>
      <c r="E134" s="209">
        <v>31</v>
      </c>
      <c r="F134" s="210">
        <v>51</v>
      </c>
      <c r="G134" s="209">
        <v>0</v>
      </c>
      <c r="H134" s="209">
        <v>1</v>
      </c>
      <c r="I134" s="209">
        <v>0</v>
      </c>
      <c r="J134" s="211">
        <v>52</v>
      </c>
      <c r="K134" s="209">
        <v>0</v>
      </c>
      <c r="L134" s="209">
        <v>0</v>
      </c>
      <c r="M134" s="209">
        <v>0</v>
      </c>
      <c r="N134" s="209">
        <v>2</v>
      </c>
      <c r="O134" s="209">
        <v>5</v>
      </c>
      <c r="P134" s="209">
        <v>0</v>
      </c>
      <c r="Q134" s="211">
        <v>7</v>
      </c>
      <c r="R134" s="211">
        <v>59</v>
      </c>
    </row>
    <row r="135" spans="1:18" s="155" customFormat="1" x14ac:dyDescent="0.25">
      <c r="A135" s="208">
        <v>14</v>
      </c>
      <c r="B135" s="208" t="s">
        <v>35</v>
      </c>
      <c r="C135" s="209">
        <v>0</v>
      </c>
      <c r="D135" s="209">
        <v>15</v>
      </c>
      <c r="E135" s="209">
        <v>2</v>
      </c>
      <c r="F135" s="210">
        <v>17</v>
      </c>
      <c r="G135" s="209">
        <v>0</v>
      </c>
      <c r="H135" s="209">
        <v>2</v>
      </c>
      <c r="I135" s="209">
        <v>4</v>
      </c>
      <c r="J135" s="211">
        <v>23</v>
      </c>
      <c r="K135" s="209">
        <v>3</v>
      </c>
      <c r="L135" s="209">
        <v>4</v>
      </c>
      <c r="M135" s="209">
        <v>5</v>
      </c>
      <c r="N135" s="209">
        <v>4</v>
      </c>
      <c r="O135" s="209">
        <v>13</v>
      </c>
      <c r="P135" s="209">
        <v>5</v>
      </c>
      <c r="Q135" s="211">
        <v>34</v>
      </c>
      <c r="R135" s="211">
        <v>57</v>
      </c>
    </row>
    <row r="136" spans="1:18" s="155" customFormat="1" x14ac:dyDescent="0.25">
      <c r="A136" s="208">
        <v>15</v>
      </c>
      <c r="B136" s="208" t="s">
        <v>36</v>
      </c>
      <c r="C136" s="209">
        <v>90</v>
      </c>
      <c r="D136" s="209">
        <v>0</v>
      </c>
      <c r="E136" s="209">
        <v>0</v>
      </c>
      <c r="F136" s="210">
        <v>90</v>
      </c>
      <c r="G136" s="209">
        <v>0</v>
      </c>
      <c r="H136" s="209">
        <v>0</v>
      </c>
      <c r="I136" s="209">
        <v>0</v>
      </c>
      <c r="J136" s="211">
        <v>90</v>
      </c>
      <c r="K136" s="209">
        <v>0</v>
      </c>
      <c r="L136" s="209">
        <v>0</v>
      </c>
      <c r="M136" s="209">
        <v>12</v>
      </c>
      <c r="N136" s="209">
        <v>0</v>
      </c>
      <c r="O136" s="209">
        <v>91</v>
      </c>
      <c r="P136" s="209">
        <v>0</v>
      </c>
      <c r="Q136" s="211">
        <v>103</v>
      </c>
      <c r="R136" s="211">
        <v>193</v>
      </c>
    </row>
    <row r="137" spans="1:18" s="155" customFormat="1" x14ac:dyDescent="0.25">
      <c r="A137" s="208">
        <v>16</v>
      </c>
      <c r="B137" s="208" t="s">
        <v>37</v>
      </c>
      <c r="C137" s="209">
        <v>0</v>
      </c>
      <c r="D137" s="209">
        <v>0</v>
      </c>
      <c r="E137" s="209">
        <v>0</v>
      </c>
      <c r="F137" s="210">
        <v>0</v>
      </c>
      <c r="G137" s="209">
        <v>0</v>
      </c>
      <c r="H137" s="209">
        <v>0</v>
      </c>
      <c r="I137" s="209">
        <v>0</v>
      </c>
      <c r="J137" s="211">
        <v>0</v>
      </c>
      <c r="K137" s="209">
        <v>0</v>
      </c>
      <c r="L137" s="209">
        <v>0</v>
      </c>
      <c r="M137" s="209">
        <v>0</v>
      </c>
      <c r="N137" s="209">
        <v>0</v>
      </c>
      <c r="O137" s="209">
        <v>0</v>
      </c>
      <c r="P137" s="209">
        <v>0</v>
      </c>
      <c r="Q137" s="211">
        <v>0</v>
      </c>
      <c r="R137" s="211">
        <v>0</v>
      </c>
    </row>
    <row r="138" spans="1:18" s="155" customFormat="1" x14ac:dyDescent="0.25">
      <c r="A138" s="208">
        <v>17</v>
      </c>
      <c r="B138" s="208" t="s">
        <v>38</v>
      </c>
      <c r="C138" s="209">
        <v>0</v>
      </c>
      <c r="D138" s="209">
        <v>0</v>
      </c>
      <c r="E138" s="209">
        <v>0</v>
      </c>
      <c r="F138" s="210">
        <v>0</v>
      </c>
      <c r="G138" s="209">
        <v>0</v>
      </c>
      <c r="H138" s="209">
        <v>0</v>
      </c>
      <c r="I138" s="209">
        <v>0</v>
      </c>
      <c r="J138" s="211">
        <v>0</v>
      </c>
      <c r="K138" s="209">
        <v>0</v>
      </c>
      <c r="L138" s="209">
        <v>0</v>
      </c>
      <c r="M138" s="209">
        <v>0</v>
      </c>
      <c r="N138" s="209">
        <v>0</v>
      </c>
      <c r="O138" s="209">
        <v>0</v>
      </c>
      <c r="P138" s="209">
        <v>0</v>
      </c>
      <c r="Q138" s="211">
        <v>0</v>
      </c>
      <c r="R138" s="211">
        <v>0</v>
      </c>
    </row>
    <row r="139" spans="1:18" x14ac:dyDescent="0.25">
      <c r="A139" s="208">
        <v>18</v>
      </c>
      <c r="B139" s="208" t="s">
        <v>39</v>
      </c>
      <c r="C139" s="209">
        <v>0</v>
      </c>
      <c r="D139" s="209">
        <v>33</v>
      </c>
      <c r="E139" s="209">
        <v>67</v>
      </c>
      <c r="F139" s="210">
        <v>100</v>
      </c>
      <c r="G139" s="209">
        <v>0</v>
      </c>
      <c r="H139" s="209">
        <v>0</v>
      </c>
      <c r="I139" s="209">
        <v>0</v>
      </c>
      <c r="J139" s="211">
        <v>100</v>
      </c>
      <c r="K139" s="209">
        <v>2</v>
      </c>
      <c r="L139" s="209">
        <v>0</v>
      </c>
      <c r="M139" s="209">
        <v>0</v>
      </c>
      <c r="N139" s="209">
        <v>0</v>
      </c>
      <c r="O139" s="209">
        <v>0</v>
      </c>
      <c r="P139" s="209">
        <v>91</v>
      </c>
      <c r="Q139" s="211">
        <v>93</v>
      </c>
      <c r="R139" s="211">
        <v>193</v>
      </c>
    </row>
    <row r="140" spans="1:18" x14ac:dyDescent="0.25">
      <c r="A140" s="208">
        <v>19</v>
      </c>
      <c r="B140" s="208" t="s">
        <v>40</v>
      </c>
      <c r="C140" s="209">
        <v>0</v>
      </c>
      <c r="D140" s="209">
        <v>0</v>
      </c>
      <c r="E140" s="209">
        <v>0</v>
      </c>
      <c r="F140" s="210">
        <v>0</v>
      </c>
      <c r="G140" s="209">
        <v>0</v>
      </c>
      <c r="H140" s="209">
        <v>0</v>
      </c>
      <c r="I140" s="209">
        <v>0</v>
      </c>
      <c r="J140" s="211">
        <v>0</v>
      </c>
      <c r="K140" s="209">
        <v>0</v>
      </c>
      <c r="L140" s="209">
        <v>0</v>
      </c>
      <c r="M140" s="209">
        <v>0</v>
      </c>
      <c r="N140" s="209">
        <v>0</v>
      </c>
      <c r="O140" s="209">
        <v>0</v>
      </c>
      <c r="P140" s="209">
        <v>0</v>
      </c>
      <c r="Q140" s="211">
        <v>0</v>
      </c>
      <c r="R140" s="211">
        <v>0</v>
      </c>
    </row>
    <row r="141" spans="1:18" s="155" customFormat="1" x14ac:dyDescent="0.25">
      <c r="A141" s="208">
        <v>20</v>
      </c>
      <c r="B141" s="208" t="s">
        <v>41</v>
      </c>
      <c r="C141" s="209">
        <v>0</v>
      </c>
      <c r="D141" s="209">
        <v>0</v>
      </c>
      <c r="E141" s="209">
        <v>0</v>
      </c>
      <c r="F141" s="210">
        <v>0</v>
      </c>
      <c r="G141" s="209">
        <v>0</v>
      </c>
      <c r="H141" s="209">
        <v>0</v>
      </c>
      <c r="I141" s="209">
        <v>0</v>
      </c>
      <c r="J141" s="211">
        <v>0</v>
      </c>
      <c r="K141" s="209">
        <v>0</v>
      </c>
      <c r="L141" s="209">
        <v>0</v>
      </c>
      <c r="M141" s="209">
        <v>0</v>
      </c>
      <c r="N141" s="209">
        <v>0</v>
      </c>
      <c r="O141" s="209">
        <v>0</v>
      </c>
      <c r="P141" s="209">
        <v>0</v>
      </c>
      <c r="Q141" s="211">
        <v>0</v>
      </c>
      <c r="R141" s="211">
        <v>0</v>
      </c>
    </row>
    <row r="142" spans="1:18" s="155" customFormat="1" x14ac:dyDescent="0.25">
      <c r="A142" s="208">
        <v>21</v>
      </c>
      <c r="B142" s="208" t="s">
        <v>42</v>
      </c>
      <c r="C142" s="209">
        <v>0</v>
      </c>
      <c r="D142" s="209">
        <v>0</v>
      </c>
      <c r="E142" s="209">
        <v>0</v>
      </c>
      <c r="F142" s="210">
        <v>0</v>
      </c>
      <c r="G142" s="209">
        <v>0</v>
      </c>
      <c r="H142" s="209">
        <v>0</v>
      </c>
      <c r="I142" s="209">
        <v>0</v>
      </c>
      <c r="J142" s="211">
        <v>0</v>
      </c>
      <c r="K142" s="209">
        <v>0</v>
      </c>
      <c r="L142" s="209">
        <v>0</v>
      </c>
      <c r="M142" s="209">
        <v>0</v>
      </c>
      <c r="N142" s="209">
        <v>0</v>
      </c>
      <c r="O142" s="209">
        <v>0</v>
      </c>
      <c r="P142" s="209">
        <v>0</v>
      </c>
      <c r="Q142" s="211">
        <v>0</v>
      </c>
      <c r="R142" s="211">
        <v>0</v>
      </c>
    </row>
    <row r="143" spans="1:18" s="155" customFormat="1" x14ac:dyDescent="0.25">
      <c r="A143" s="208">
        <v>22</v>
      </c>
      <c r="B143" s="208" t="s">
        <v>43</v>
      </c>
      <c r="C143" s="209">
        <v>0</v>
      </c>
      <c r="D143" s="209">
        <v>0</v>
      </c>
      <c r="E143" s="209">
        <v>0</v>
      </c>
      <c r="F143" s="210">
        <v>0</v>
      </c>
      <c r="G143" s="209">
        <v>0</v>
      </c>
      <c r="H143" s="209">
        <v>0</v>
      </c>
      <c r="I143" s="209">
        <v>0</v>
      </c>
      <c r="J143" s="211">
        <v>0</v>
      </c>
      <c r="K143" s="209">
        <v>0</v>
      </c>
      <c r="L143" s="209">
        <v>1</v>
      </c>
      <c r="M143" s="209">
        <v>0</v>
      </c>
      <c r="N143" s="209">
        <v>2</v>
      </c>
      <c r="O143" s="209">
        <v>0</v>
      </c>
      <c r="P143" s="209">
        <v>2</v>
      </c>
      <c r="Q143" s="211">
        <v>5</v>
      </c>
      <c r="R143" s="211">
        <v>5</v>
      </c>
    </row>
    <row r="144" spans="1:18" s="155" customFormat="1" x14ac:dyDescent="0.25">
      <c r="A144" s="208">
        <v>23</v>
      </c>
      <c r="B144" s="208" t="s">
        <v>44</v>
      </c>
      <c r="C144" s="209">
        <v>0</v>
      </c>
      <c r="D144" s="209">
        <v>0</v>
      </c>
      <c r="E144" s="209">
        <v>0</v>
      </c>
      <c r="F144" s="210">
        <v>0</v>
      </c>
      <c r="G144" s="209">
        <v>0</v>
      </c>
      <c r="H144" s="209">
        <v>0</v>
      </c>
      <c r="I144" s="209">
        <v>0</v>
      </c>
      <c r="J144" s="211">
        <v>0</v>
      </c>
      <c r="K144" s="209">
        <v>0</v>
      </c>
      <c r="L144" s="209">
        <v>0</v>
      </c>
      <c r="M144" s="209">
        <v>0</v>
      </c>
      <c r="N144" s="209">
        <v>0</v>
      </c>
      <c r="O144" s="209">
        <v>0</v>
      </c>
      <c r="P144" s="209">
        <v>0</v>
      </c>
      <c r="Q144" s="211">
        <v>0</v>
      </c>
      <c r="R144" s="211">
        <v>0</v>
      </c>
    </row>
    <row r="145" spans="1:18" x14ac:dyDescent="0.25">
      <c r="A145" s="208">
        <v>24</v>
      </c>
      <c r="B145" s="208" t="s">
        <v>45</v>
      </c>
      <c r="C145" s="209">
        <v>0</v>
      </c>
      <c r="D145" s="209">
        <v>0</v>
      </c>
      <c r="E145" s="209">
        <v>0</v>
      </c>
      <c r="F145" s="210">
        <v>0</v>
      </c>
      <c r="G145" s="209">
        <v>0</v>
      </c>
      <c r="H145" s="209">
        <v>0</v>
      </c>
      <c r="I145" s="209">
        <v>0</v>
      </c>
      <c r="J145" s="211">
        <v>0</v>
      </c>
      <c r="K145" s="209">
        <v>0</v>
      </c>
      <c r="L145" s="209">
        <v>0</v>
      </c>
      <c r="M145" s="209">
        <v>0</v>
      </c>
      <c r="N145" s="209">
        <v>0</v>
      </c>
      <c r="O145" s="209">
        <v>0</v>
      </c>
      <c r="P145" s="209">
        <v>0</v>
      </c>
      <c r="Q145" s="211">
        <v>0</v>
      </c>
      <c r="R145" s="211">
        <v>0</v>
      </c>
    </row>
    <row r="146" spans="1:18" x14ac:dyDescent="0.25">
      <c r="A146" s="208">
        <v>25</v>
      </c>
      <c r="B146" s="208" t="s">
        <v>46</v>
      </c>
      <c r="C146" s="209">
        <v>0</v>
      </c>
      <c r="D146" s="209">
        <v>0</v>
      </c>
      <c r="E146" s="209">
        <v>0</v>
      </c>
      <c r="F146" s="210">
        <v>0</v>
      </c>
      <c r="G146" s="209">
        <v>0</v>
      </c>
      <c r="H146" s="209">
        <v>0</v>
      </c>
      <c r="I146" s="209">
        <v>0</v>
      </c>
      <c r="J146" s="211">
        <v>0</v>
      </c>
      <c r="K146" s="209">
        <v>0</v>
      </c>
      <c r="L146" s="209">
        <v>0</v>
      </c>
      <c r="M146" s="209">
        <v>0</v>
      </c>
      <c r="N146" s="209">
        <v>0</v>
      </c>
      <c r="O146" s="209">
        <v>0</v>
      </c>
      <c r="P146" s="209">
        <v>0</v>
      </c>
      <c r="Q146" s="211">
        <v>0</v>
      </c>
      <c r="R146" s="211">
        <v>0</v>
      </c>
    </row>
    <row r="147" spans="1:18" s="155" customFormat="1" x14ac:dyDescent="0.25">
      <c r="A147" s="208">
        <v>26</v>
      </c>
      <c r="B147" s="208" t="s">
        <v>81</v>
      </c>
      <c r="C147" s="209">
        <v>0</v>
      </c>
      <c r="D147" s="209">
        <v>0</v>
      </c>
      <c r="E147" s="209">
        <v>0</v>
      </c>
      <c r="F147" s="210">
        <v>0</v>
      </c>
      <c r="G147" s="209">
        <v>0</v>
      </c>
      <c r="H147" s="209">
        <v>0</v>
      </c>
      <c r="I147" s="209">
        <v>0</v>
      </c>
      <c r="J147" s="211">
        <v>0</v>
      </c>
      <c r="K147" s="209">
        <v>0</v>
      </c>
      <c r="L147" s="209">
        <v>0</v>
      </c>
      <c r="M147" s="209">
        <v>0</v>
      </c>
      <c r="N147" s="209">
        <v>0</v>
      </c>
      <c r="O147" s="209">
        <v>0</v>
      </c>
      <c r="P147" s="209">
        <v>0</v>
      </c>
      <c r="Q147" s="211">
        <v>0</v>
      </c>
      <c r="R147" s="211">
        <v>0</v>
      </c>
    </row>
    <row r="148" spans="1:18" s="155" customFormat="1" x14ac:dyDescent="0.25">
      <c r="A148" s="212">
        <v>27</v>
      </c>
      <c r="B148" s="212" t="s">
        <v>48</v>
      </c>
      <c r="C148" s="213">
        <v>0</v>
      </c>
      <c r="D148" s="213">
        <v>0</v>
      </c>
      <c r="E148" s="213">
        <v>100</v>
      </c>
      <c r="F148" s="214">
        <v>100</v>
      </c>
      <c r="G148" s="213">
        <v>3</v>
      </c>
      <c r="H148" s="213">
        <v>0</v>
      </c>
      <c r="I148" s="213">
        <v>1</v>
      </c>
      <c r="J148" s="215">
        <v>104</v>
      </c>
      <c r="K148" s="213">
        <v>3</v>
      </c>
      <c r="L148" s="213">
        <v>2</v>
      </c>
      <c r="M148" s="213">
        <v>6</v>
      </c>
      <c r="N148" s="213">
        <v>4</v>
      </c>
      <c r="O148" s="213">
        <v>2</v>
      </c>
      <c r="P148" s="213">
        <v>3</v>
      </c>
      <c r="Q148" s="215">
        <v>20</v>
      </c>
      <c r="R148" s="215">
        <v>124</v>
      </c>
    </row>
    <row r="149" spans="1:18" s="155" customFormat="1" ht="15.75" thickBot="1" x14ac:dyDescent="0.3">
      <c r="A149" s="216"/>
      <c r="B149" s="217" t="s">
        <v>49</v>
      </c>
      <c r="C149" s="218">
        <v>103</v>
      </c>
      <c r="D149" s="218">
        <v>355</v>
      </c>
      <c r="E149" s="218">
        <v>1508</v>
      </c>
      <c r="F149" s="218">
        <v>1966</v>
      </c>
      <c r="G149" s="218">
        <v>80</v>
      </c>
      <c r="H149" s="218">
        <v>106</v>
      </c>
      <c r="I149" s="218">
        <v>99</v>
      </c>
      <c r="J149" s="218">
        <v>2251</v>
      </c>
      <c r="K149" s="218">
        <v>180</v>
      </c>
      <c r="L149" s="218">
        <v>164</v>
      </c>
      <c r="M149" s="218">
        <v>332</v>
      </c>
      <c r="N149" s="218">
        <v>506</v>
      </c>
      <c r="O149" s="218">
        <v>1615</v>
      </c>
      <c r="P149" s="218">
        <v>2092</v>
      </c>
      <c r="Q149" s="218">
        <v>4889</v>
      </c>
      <c r="R149" s="218">
        <v>7140</v>
      </c>
    </row>
    <row r="150" spans="1:18" s="155" customFormat="1" x14ac:dyDescent="0.25">
      <c r="A150" s="57"/>
      <c r="B150" s="219"/>
      <c r="C150" s="219"/>
      <c r="D150" s="219"/>
      <c r="E150" s="219"/>
      <c r="F150" s="219"/>
      <c r="G150" s="219"/>
      <c r="H150" s="219"/>
      <c r="I150" s="57"/>
      <c r="J150" s="58"/>
      <c r="K150" s="57"/>
      <c r="L150" s="57"/>
      <c r="M150" s="57"/>
      <c r="N150" s="57"/>
      <c r="O150" s="57"/>
      <c r="P150" s="57"/>
      <c r="Q150" s="57"/>
      <c r="R150" s="57"/>
    </row>
    <row r="151" spans="1:18" s="155" customFormat="1" x14ac:dyDescent="0.25">
      <c r="A151" s="57"/>
      <c r="B151" s="219"/>
      <c r="C151" s="219"/>
      <c r="D151" s="219"/>
      <c r="E151" s="219"/>
      <c r="F151" s="219"/>
      <c r="G151" s="219"/>
      <c r="H151" s="219"/>
      <c r="I151" s="57"/>
      <c r="J151" s="58"/>
      <c r="K151" s="57"/>
      <c r="L151" s="57"/>
      <c r="M151" s="57"/>
      <c r="N151" s="57"/>
      <c r="O151" s="57"/>
      <c r="P151" s="57"/>
      <c r="Q151" s="57"/>
      <c r="R151" s="57"/>
    </row>
    <row r="152" spans="1:18" s="155" customFormat="1" x14ac:dyDescent="0.25">
      <c r="A152" s="57"/>
      <c r="B152" s="219"/>
      <c r="C152" s="219"/>
      <c r="D152" s="219"/>
      <c r="E152" s="219"/>
      <c r="F152" s="219"/>
      <c r="G152" s="219"/>
      <c r="H152" s="219"/>
      <c r="I152" s="57"/>
      <c r="J152" s="58"/>
      <c r="K152" s="57"/>
      <c r="L152" s="57"/>
      <c r="M152" s="57"/>
      <c r="N152" s="57"/>
      <c r="O152" s="57"/>
      <c r="P152" s="57"/>
      <c r="Q152" s="57"/>
      <c r="R152" s="57"/>
    </row>
    <row r="153" spans="1:18" x14ac:dyDescent="0.25">
      <c r="A153" s="193" t="s">
        <v>223</v>
      </c>
      <c r="B153" s="193"/>
      <c r="C153" s="193"/>
      <c r="D153" s="193"/>
      <c r="E153" s="193"/>
      <c r="F153" s="193"/>
      <c r="G153" s="193"/>
      <c r="H153" s="193"/>
      <c r="I153" s="193"/>
      <c r="J153" s="193"/>
      <c r="K153" s="193"/>
      <c r="L153" s="193"/>
      <c r="M153" s="193"/>
      <c r="N153" s="193"/>
      <c r="O153" s="193"/>
      <c r="P153" s="193"/>
      <c r="Q153" s="193"/>
      <c r="R153" s="193"/>
    </row>
    <row r="154" spans="1:18" x14ac:dyDescent="0.25">
      <c r="A154" s="194" t="s">
        <v>83</v>
      </c>
      <c r="B154" s="193"/>
      <c r="C154" s="193"/>
      <c r="D154" s="193"/>
      <c r="E154" s="193"/>
      <c r="F154" s="193"/>
      <c r="G154" s="193"/>
      <c r="H154" s="193"/>
      <c r="I154" s="193"/>
      <c r="J154" s="194"/>
      <c r="K154" s="193"/>
      <c r="L154" s="193"/>
      <c r="M154" s="193"/>
      <c r="N154" s="193"/>
      <c r="O154" s="193"/>
      <c r="P154" s="193"/>
      <c r="Q154" s="193"/>
      <c r="R154" s="193"/>
    </row>
    <row r="155" spans="1:18" s="155" customFormat="1" x14ac:dyDescent="0.25">
      <c r="A155" s="193" t="s">
        <v>67</v>
      </c>
      <c r="B155" s="193"/>
      <c r="C155" s="193"/>
      <c r="D155" s="193"/>
      <c r="E155" s="193"/>
      <c r="F155" s="193"/>
      <c r="G155" s="193"/>
      <c r="H155" s="193"/>
      <c r="I155" s="193"/>
      <c r="J155" s="194"/>
      <c r="K155" s="193"/>
      <c r="L155" s="193"/>
      <c r="M155" s="193"/>
      <c r="N155" s="193"/>
      <c r="O155" s="193"/>
      <c r="P155" s="193"/>
      <c r="Q155" s="193"/>
      <c r="R155" s="193"/>
    </row>
    <row r="156" spans="1:18" s="155" customFormat="1" ht="15.75" thickBot="1" x14ac:dyDescent="0.3">
      <c r="A156" s="195" t="s">
        <v>207</v>
      </c>
      <c r="B156" s="195"/>
      <c r="C156" s="195"/>
      <c r="D156" s="195"/>
      <c r="E156" s="195"/>
      <c r="F156" s="195"/>
      <c r="G156" s="195"/>
      <c r="H156" s="195"/>
      <c r="I156" s="195"/>
      <c r="J156" s="196"/>
      <c r="K156" s="195"/>
      <c r="L156" s="195"/>
      <c r="M156" s="195"/>
      <c r="N156" s="195"/>
      <c r="O156" s="195" t="s">
        <v>68</v>
      </c>
      <c r="P156" s="195"/>
      <c r="Q156" s="195"/>
      <c r="R156" s="195"/>
    </row>
    <row r="157" spans="1:18" s="155" customFormat="1" x14ac:dyDescent="0.25">
      <c r="A157" s="197" t="s">
        <v>2</v>
      </c>
      <c r="B157" s="198" t="s">
        <v>69</v>
      </c>
      <c r="C157" s="199" t="s">
        <v>224</v>
      </c>
      <c r="D157" s="199"/>
      <c r="E157" s="199"/>
      <c r="F157" s="199"/>
      <c r="G157" s="199"/>
      <c r="H157" s="199"/>
      <c r="I157" s="200"/>
      <c r="J157" s="201" t="s">
        <v>49</v>
      </c>
      <c r="K157" s="199" t="s">
        <v>225</v>
      </c>
      <c r="L157" s="199"/>
      <c r="M157" s="199"/>
      <c r="N157" s="199"/>
      <c r="O157" s="199"/>
      <c r="P157" s="200"/>
      <c r="Q157" s="201" t="s">
        <v>49</v>
      </c>
      <c r="R157" s="201" t="s">
        <v>49</v>
      </c>
    </row>
    <row r="158" spans="1:18" s="155" customFormat="1" x14ac:dyDescent="0.25">
      <c r="A158" s="197"/>
      <c r="B158" s="198" t="s">
        <v>70</v>
      </c>
      <c r="C158" s="201" t="s">
        <v>71</v>
      </c>
      <c r="D158" s="201" t="s">
        <v>72</v>
      </c>
      <c r="E158" s="201" t="s">
        <v>73</v>
      </c>
      <c r="F158" s="201" t="s">
        <v>49</v>
      </c>
      <c r="G158" s="201" t="s">
        <v>74</v>
      </c>
      <c r="H158" s="201" t="s">
        <v>75</v>
      </c>
      <c r="I158" s="201" t="s">
        <v>76</v>
      </c>
      <c r="J158" s="201" t="s">
        <v>208</v>
      </c>
      <c r="K158" s="201" t="s">
        <v>209</v>
      </c>
      <c r="L158" s="201" t="s">
        <v>77</v>
      </c>
      <c r="M158" s="201" t="s">
        <v>78</v>
      </c>
      <c r="N158" s="201" t="s">
        <v>79</v>
      </c>
      <c r="O158" s="201" t="s">
        <v>62</v>
      </c>
      <c r="P158" s="201" t="s">
        <v>80</v>
      </c>
      <c r="Q158" s="201" t="s">
        <v>208</v>
      </c>
      <c r="R158" s="201" t="s">
        <v>5</v>
      </c>
    </row>
    <row r="159" spans="1:18" s="155" customFormat="1" x14ac:dyDescent="0.25">
      <c r="A159" s="202"/>
      <c r="B159" s="202"/>
      <c r="C159" s="203"/>
      <c r="D159" s="203"/>
      <c r="E159" s="203"/>
      <c r="F159" s="274" t="s">
        <v>210</v>
      </c>
      <c r="G159" s="203"/>
      <c r="H159" s="203"/>
      <c r="I159" s="203"/>
      <c r="J159" s="274" t="s">
        <v>226</v>
      </c>
      <c r="K159" s="203"/>
      <c r="L159" s="203"/>
      <c r="M159" s="203"/>
      <c r="N159" s="203"/>
      <c r="O159" s="203"/>
      <c r="P159" s="203"/>
      <c r="Q159" s="274">
        <v>2020</v>
      </c>
      <c r="R159" s="274">
        <v>2020</v>
      </c>
    </row>
    <row r="160" spans="1:18" s="155" customFormat="1" x14ac:dyDescent="0.25">
      <c r="A160" s="204">
        <v>1</v>
      </c>
      <c r="B160" s="204" t="s">
        <v>22</v>
      </c>
      <c r="C160" s="205">
        <v>302</v>
      </c>
      <c r="D160" s="205">
        <v>413</v>
      </c>
      <c r="E160" s="205">
        <v>362</v>
      </c>
      <c r="F160" s="206">
        <v>1077</v>
      </c>
      <c r="G160" s="205">
        <v>373</v>
      </c>
      <c r="H160" s="205">
        <v>345</v>
      </c>
      <c r="I160" s="205">
        <v>307</v>
      </c>
      <c r="J160" s="207">
        <v>2102</v>
      </c>
      <c r="K160" s="205">
        <v>356</v>
      </c>
      <c r="L160" s="205">
        <v>294</v>
      </c>
      <c r="M160" s="205">
        <v>270</v>
      </c>
      <c r="N160" s="205">
        <v>280</v>
      </c>
      <c r="O160" s="205">
        <v>283</v>
      </c>
      <c r="P160" s="205">
        <v>301</v>
      </c>
      <c r="Q160" s="207">
        <v>1784</v>
      </c>
      <c r="R160" s="207">
        <v>3886</v>
      </c>
    </row>
    <row r="161" spans="1:18" x14ac:dyDescent="0.25">
      <c r="A161" s="208">
        <v>2</v>
      </c>
      <c r="B161" s="208" t="s">
        <v>23</v>
      </c>
      <c r="C161" s="209">
        <v>106</v>
      </c>
      <c r="D161" s="209">
        <v>591</v>
      </c>
      <c r="E161" s="209">
        <v>1145</v>
      </c>
      <c r="F161" s="210">
        <v>1842</v>
      </c>
      <c r="G161" s="209">
        <v>719</v>
      </c>
      <c r="H161" s="209">
        <v>363</v>
      </c>
      <c r="I161" s="209">
        <v>338</v>
      </c>
      <c r="J161" s="211">
        <v>3262</v>
      </c>
      <c r="K161" s="209">
        <v>670</v>
      </c>
      <c r="L161" s="209">
        <v>333</v>
      </c>
      <c r="M161" s="209">
        <v>124</v>
      </c>
      <c r="N161" s="209">
        <v>83</v>
      </c>
      <c r="O161" s="209">
        <v>123</v>
      </c>
      <c r="P161" s="209">
        <v>446</v>
      </c>
      <c r="Q161" s="211">
        <v>1779</v>
      </c>
      <c r="R161" s="211">
        <v>5041</v>
      </c>
    </row>
    <row r="162" spans="1:18" x14ac:dyDescent="0.25">
      <c r="A162" s="208">
        <v>3</v>
      </c>
      <c r="B162" s="208" t="s">
        <v>24</v>
      </c>
      <c r="C162" s="209">
        <v>281</v>
      </c>
      <c r="D162" s="209">
        <v>666</v>
      </c>
      <c r="E162" s="209">
        <v>800</v>
      </c>
      <c r="F162" s="210">
        <v>1747</v>
      </c>
      <c r="G162" s="209">
        <v>523</v>
      </c>
      <c r="H162" s="209">
        <v>68</v>
      </c>
      <c r="I162" s="209">
        <v>92</v>
      </c>
      <c r="J162" s="211">
        <v>2430</v>
      </c>
      <c r="K162" s="209">
        <v>112</v>
      </c>
      <c r="L162" s="209">
        <v>382</v>
      </c>
      <c r="M162" s="209">
        <v>202</v>
      </c>
      <c r="N162" s="209">
        <v>42</v>
      </c>
      <c r="O162" s="209">
        <v>55</v>
      </c>
      <c r="P162" s="209">
        <v>236</v>
      </c>
      <c r="Q162" s="211">
        <v>1029</v>
      </c>
      <c r="R162" s="211">
        <v>3459</v>
      </c>
    </row>
    <row r="163" spans="1:18" s="155" customFormat="1" x14ac:dyDescent="0.25">
      <c r="A163" s="208">
        <v>4</v>
      </c>
      <c r="B163" s="208" t="s">
        <v>25</v>
      </c>
      <c r="C163" s="209">
        <v>49</v>
      </c>
      <c r="D163" s="209">
        <v>118</v>
      </c>
      <c r="E163" s="209">
        <v>724</v>
      </c>
      <c r="F163" s="210">
        <v>891</v>
      </c>
      <c r="G163" s="209">
        <v>150</v>
      </c>
      <c r="H163" s="209">
        <v>325</v>
      </c>
      <c r="I163" s="209">
        <v>255</v>
      </c>
      <c r="J163" s="211">
        <v>1621</v>
      </c>
      <c r="K163" s="209">
        <v>156</v>
      </c>
      <c r="L163" s="209">
        <v>237</v>
      </c>
      <c r="M163" s="209">
        <v>203</v>
      </c>
      <c r="N163" s="209">
        <v>952</v>
      </c>
      <c r="O163" s="209">
        <v>66</v>
      </c>
      <c r="P163" s="209">
        <v>43</v>
      </c>
      <c r="Q163" s="211">
        <v>1657</v>
      </c>
      <c r="R163" s="211">
        <v>3278</v>
      </c>
    </row>
    <row r="164" spans="1:18" s="155" customFormat="1" x14ac:dyDescent="0.25">
      <c r="A164" s="208">
        <v>5</v>
      </c>
      <c r="B164" s="208" t="s">
        <v>26</v>
      </c>
      <c r="C164" s="209">
        <v>443</v>
      </c>
      <c r="D164" s="209">
        <v>3323</v>
      </c>
      <c r="E164" s="209">
        <v>5098</v>
      </c>
      <c r="F164" s="210">
        <v>8864</v>
      </c>
      <c r="G164" s="209">
        <v>1711</v>
      </c>
      <c r="H164" s="209">
        <v>1508</v>
      </c>
      <c r="I164" s="209">
        <v>1345</v>
      </c>
      <c r="J164" s="211">
        <v>13428</v>
      </c>
      <c r="K164" s="209">
        <v>852</v>
      </c>
      <c r="L164" s="209">
        <v>605</v>
      </c>
      <c r="M164" s="209">
        <v>298</v>
      </c>
      <c r="N164" s="209">
        <v>228</v>
      </c>
      <c r="O164" s="209">
        <v>226</v>
      </c>
      <c r="P164" s="209">
        <v>64</v>
      </c>
      <c r="Q164" s="211">
        <v>2273</v>
      </c>
      <c r="R164" s="211">
        <v>15701</v>
      </c>
    </row>
    <row r="165" spans="1:18" s="155" customFormat="1" x14ac:dyDescent="0.25">
      <c r="A165" s="208">
        <v>6</v>
      </c>
      <c r="B165" s="208" t="s">
        <v>27</v>
      </c>
      <c r="C165" s="209">
        <v>37</v>
      </c>
      <c r="D165" s="209">
        <v>199</v>
      </c>
      <c r="E165" s="209">
        <v>401</v>
      </c>
      <c r="F165" s="210">
        <v>637</v>
      </c>
      <c r="G165" s="209">
        <v>447</v>
      </c>
      <c r="H165" s="209">
        <v>185</v>
      </c>
      <c r="I165" s="209">
        <v>164</v>
      </c>
      <c r="J165" s="211">
        <v>1433</v>
      </c>
      <c r="K165" s="209">
        <v>151</v>
      </c>
      <c r="L165" s="209">
        <v>150</v>
      </c>
      <c r="M165" s="209">
        <v>192</v>
      </c>
      <c r="N165" s="209">
        <v>215</v>
      </c>
      <c r="O165" s="209">
        <v>95</v>
      </c>
      <c r="P165" s="209">
        <v>140</v>
      </c>
      <c r="Q165" s="211">
        <v>943</v>
      </c>
      <c r="R165" s="211">
        <v>2376</v>
      </c>
    </row>
    <row r="166" spans="1:18" s="155" customFormat="1" x14ac:dyDescent="0.25">
      <c r="A166" s="208">
        <v>7</v>
      </c>
      <c r="B166" s="208" t="s">
        <v>28</v>
      </c>
      <c r="C166" s="209">
        <v>68</v>
      </c>
      <c r="D166" s="209">
        <v>166</v>
      </c>
      <c r="E166" s="209">
        <v>559</v>
      </c>
      <c r="F166" s="210">
        <v>793</v>
      </c>
      <c r="G166" s="209">
        <v>398</v>
      </c>
      <c r="H166" s="209">
        <v>76</v>
      </c>
      <c r="I166" s="209">
        <v>14</v>
      </c>
      <c r="J166" s="211">
        <v>1281</v>
      </c>
      <c r="K166" s="209">
        <v>39</v>
      </c>
      <c r="L166" s="209">
        <v>26</v>
      </c>
      <c r="M166" s="209">
        <v>76</v>
      </c>
      <c r="N166" s="209">
        <v>33</v>
      </c>
      <c r="O166" s="209">
        <v>2</v>
      </c>
      <c r="P166" s="209">
        <v>39</v>
      </c>
      <c r="Q166" s="211">
        <v>215</v>
      </c>
      <c r="R166" s="211">
        <v>1496</v>
      </c>
    </row>
    <row r="167" spans="1:18" s="155" customFormat="1" x14ac:dyDescent="0.25">
      <c r="A167" s="208">
        <v>8</v>
      </c>
      <c r="B167" s="208" t="s">
        <v>29</v>
      </c>
      <c r="C167" s="209">
        <v>0</v>
      </c>
      <c r="D167" s="209">
        <v>34</v>
      </c>
      <c r="E167" s="209">
        <v>1145</v>
      </c>
      <c r="F167" s="210">
        <v>1179</v>
      </c>
      <c r="G167" s="209">
        <v>347</v>
      </c>
      <c r="H167" s="209">
        <v>40</v>
      </c>
      <c r="I167" s="209">
        <v>11</v>
      </c>
      <c r="J167" s="211">
        <v>1577</v>
      </c>
      <c r="K167" s="209">
        <v>9</v>
      </c>
      <c r="L167" s="209">
        <v>63</v>
      </c>
      <c r="M167" s="209">
        <v>54</v>
      </c>
      <c r="N167" s="209">
        <v>27</v>
      </c>
      <c r="O167" s="209">
        <v>0</v>
      </c>
      <c r="P167" s="209">
        <v>2</v>
      </c>
      <c r="Q167" s="211">
        <v>155</v>
      </c>
      <c r="R167" s="211">
        <v>1732</v>
      </c>
    </row>
    <row r="168" spans="1:18" s="155" customFormat="1" x14ac:dyDescent="0.25">
      <c r="A168" s="208">
        <v>9</v>
      </c>
      <c r="B168" s="208" t="s">
        <v>30</v>
      </c>
      <c r="C168" s="209">
        <v>0</v>
      </c>
      <c r="D168" s="209">
        <v>0</v>
      </c>
      <c r="E168" s="209">
        <v>9</v>
      </c>
      <c r="F168" s="210">
        <v>9</v>
      </c>
      <c r="G168" s="209">
        <v>13</v>
      </c>
      <c r="H168" s="209">
        <v>1</v>
      </c>
      <c r="I168" s="209">
        <v>9</v>
      </c>
      <c r="J168" s="211">
        <v>32</v>
      </c>
      <c r="K168" s="209">
        <v>2</v>
      </c>
      <c r="L168" s="209">
        <v>9</v>
      </c>
      <c r="M168" s="209">
        <v>0</v>
      </c>
      <c r="N168" s="209">
        <v>0</v>
      </c>
      <c r="O168" s="209">
        <v>0</v>
      </c>
      <c r="P168" s="209">
        <v>3</v>
      </c>
      <c r="Q168" s="211">
        <v>14</v>
      </c>
      <c r="R168" s="211">
        <v>46</v>
      </c>
    </row>
    <row r="169" spans="1:18" x14ac:dyDescent="0.25">
      <c r="A169" s="208">
        <v>10</v>
      </c>
      <c r="B169" s="208" t="s">
        <v>31</v>
      </c>
      <c r="C169" s="209">
        <v>0</v>
      </c>
      <c r="D169" s="209">
        <v>15</v>
      </c>
      <c r="E169" s="209">
        <v>177</v>
      </c>
      <c r="F169" s="210">
        <v>192</v>
      </c>
      <c r="G169" s="209">
        <v>43</v>
      </c>
      <c r="H169" s="209">
        <v>5</v>
      </c>
      <c r="I169" s="209">
        <v>0</v>
      </c>
      <c r="J169" s="211">
        <v>240</v>
      </c>
      <c r="K169" s="209">
        <v>8</v>
      </c>
      <c r="L169" s="209">
        <v>0</v>
      </c>
      <c r="M169" s="209">
        <v>10</v>
      </c>
      <c r="N169" s="209">
        <v>0</v>
      </c>
      <c r="O169" s="209">
        <v>2</v>
      </c>
      <c r="P169" s="209">
        <v>9</v>
      </c>
      <c r="Q169" s="211">
        <v>29</v>
      </c>
      <c r="R169" s="211">
        <v>269</v>
      </c>
    </row>
    <row r="170" spans="1:18" x14ac:dyDescent="0.25">
      <c r="A170" s="208">
        <v>11</v>
      </c>
      <c r="B170" s="208" t="s">
        <v>32</v>
      </c>
      <c r="C170" s="209">
        <v>3</v>
      </c>
      <c r="D170" s="209">
        <v>2218</v>
      </c>
      <c r="E170" s="209">
        <v>3182</v>
      </c>
      <c r="F170" s="210">
        <v>5403</v>
      </c>
      <c r="G170" s="209">
        <v>145</v>
      </c>
      <c r="H170" s="209">
        <v>102</v>
      </c>
      <c r="I170" s="209">
        <v>224</v>
      </c>
      <c r="J170" s="211">
        <v>5874</v>
      </c>
      <c r="K170" s="209">
        <v>22</v>
      </c>
      <c r="L170" s="209">
        <v>11</v>
      </c>
      <c r="M170" s="209">
        <v>17</v>
      </c>
      <c r="N170" s="209">
        <v>11</v>
      </c>
      <c r="O170" s="209">
        <v>8</v>
      </c>
      <c r="P170" s="209">
        <v>8</v>
      </c>
      <c r="Q170" s="211">
        <v>77</v>
      </c>
      <c r="R170" s="211">
        <v>5951</v>
      </c>
    </row>
    <row r="171" spans="1:18" x14ac:dyDescent="0.25">
      <c r="A171" s="208">
        <v>12</v>
      </c>
      <c r="B171" s="208" t="s">
        <v>33</v>
      </c>
      <c r="C171" s="209">
        <v>0</v>
      </c>
      <c r="D171" s="209">
        <v>0</v>
      </c>
      <c r="E171" s="209">
        <v>0</v>
      </c>
      <c r="F171" s="210">
        <v>0</v>
      </c>
      <c r="G171" s="209">
        <v>10</v>
      </c>
      <c r="H171" s="209">
        <v>0</v>
      </c>
      <c r="I171" s="209">
        <v>0</v>
      </c>
      <c r="J171" s="211">
        <v>10</v>
      </c>
      <c r="K171" s="209">
        <v>0</v>
      </c>
      <c r="L171" s="209">
        <v>0</v>
      </c>
      <c r="M171" s="209">
        <v>0</v>
      </c>
      <c r="N171" s="209">
        <v>0</v>
      </c>
      <c r="O171" s="209">
        <v>0</v>
      </c>
      <c r="P171" s="209">
        <v>0</v>
      </c>
      <c r="Q171" s="211">
        <v>0</v>
      </c>
      <c r="R171" s="211">
        <v>10</v>
      </c>
    </row>
    <row r="172" spans="1:18" x14ac:dyDescent="0.25">
      <c r="A172" s="208">
        <v>13</v>
      </c>
      <c r="B172" s="208" t="s">
        <v>34</v>
      </c>
      <c r="C172" s="209">
        <v>13</v>
      </c>
      <c r="D172" s="209">
        <v>147</v>
      </c>
      <c r="E172" s="209">
        <v>508</v>
      </c>
      <c r="F172" s="210">
        <v>668</v>
      </c>
      <c r="G172" s="209">
        <v>24</v>
      </c>
      <c r="H172" s="209">
        <v>15</v>
      </c>
      <c r="I172" s="209">
        <v>14</v>
      </c>
      <c r="J172" s="211">
        <v>721</v>
      </c>
      <c r="K172" s="209">
        <v>52</v>
      </c>
      <c r="L172" s="209">
        <v>36</v>
      </c>
      <c r="M172" s="209">
        <v>370</v>
      </c>
      <c r="N172" s="209">
        <v>25</v>
      </c>
      <c r="O172" s="209">
        <v>30</v>
      </c>
      <c r="P172" s="209">
        <v>14</v>
      </c>
      <c r="Q172" s="211">
        <v>527</v>
      </c>
      <c r="R172" s="211">
        <v>1248</v>
      </c>
    </row>
    <row r="173" spans="1:18" s="155" customFormat="1" x14ac:dyDescent="0.25">
      <c r="A173" s="208">
        <v>14</v>
      </c>
      <c r="B173" s="208" t="s">
        <v>35</v>
      </c>
      <c r="C173" s="209">
        <v>48</v>
      </c>
      <c r="D173" s="209">
        <v>135</v>
      </c>
      <c r="E173" s="209">
        <v>140</v>
      </c>
      <c r="F173" s="210">
        <v>323</v>
      </c>
      <c r="G173" s="209">
        <v>185</v>
      </c>
      <c r="H173" s="209">
        <v>84</v>
      </c>
      <c r="I173" s="209">
        <v>38</v>
      </c>
      <c r="J173" s="211">
        <v>630</v>
      </c>
      <c r="K173" s="209">
        <v>50</v>
      </c>
      <c r="L173" s="209">
        <v>107</v>
      </c>
      <c r="M173" s="209">
        <v>28</v>
      </c>
      <c r="N173" s="209">
        <v>41</v>
      </c>
      <c r="O173" s="209">
        <v>42</v>
      </c>
      <c r="P173" s="209">
        <v>74</v>
      </c>
      <c r="Q173" s="211">
        <v>342</v>
      </c>
      <c r="R173" s="211">
        <v>972</v>
      </c>
    </row>
    <row r="174" spans="1:18" s="155" customFormat="1" x14ac:dyDescent="0.25">
      <c r="A174" s="208">
        <v>15</v>
      </c>
      <c r="B174" s="208" t="s">
        <v>36</v>
      </c>
      <c r="C174" s="209">
        <v>0</v>
      </c>
      <c r="D174" s="209">
        <v>0</v>
      </c>
      <c r="E174" s="209">
        <v>5</v>
      </c>
      <c r="F174" s="210">
        <v>5</v>
      </c>
      <c r="G174" s="209">
        <v>1</v>
      </c>
      <c r="H174" s="209">
        <v>0</v>
      </c>
      <c r="I174" s="209">
        <v>0</v>
      </c>
      <c r="J174" s="211">
        <v>6</v>
      </c>
      <c r="K174" s="209">
        <v>1</v>
      </c>
      <c r="L174" s="209">
        <v>0</v>
      </c>
      <c r="M174" s="209">
        <v>0</v>
      </c>
      <c r="N174" s="209">
        <v>2</v>
      </c>
      <c r="O174" s="209">
        <v>4</v>
      </c>
      <c r="P174" s="209">
        <v>0</v>
      </c>
      <c r="Q174" s="211">
        <v>7</v>
      </c>
      <c r="R174" s="211">
        <v>13</v>
      </c>
    </row>
    <row r="175" spans="1:18" s="155" customFormat="1" x14ac:dyDescent="0.25">
      <c r="A175" s="208">
        <v>16</v>
      </c>
      <c r="B175" s="208" t="s">
        <v>37</v>
      </c>
      <c r="C175" s="209">
        <v>0</v>
      </c>
      <c r="D175" s="209">
        <v>0</v>
      </c>
      <c r="E175" s="209">
        <v>0</v>
      </c>
      <c r="F175" s="210">
        <v>0</v>
      </c>
      <c r="G175" s="209">
        <v>0</v>
      </c>
      <c r="H175" s="209">
        <v>0</v>
      </c>
      <c r="I175" s="209">
        <v>0</v>
      </c>
      <c r="J175" s="211">
        <v>0</v>
      </c>
      <c r="K175" s="209">
        <v>0</v>
      </c>
      <c r="L175" s="209">
        <v>0</v>
      </c>
      <c r="M175" s="209">
        <v>0</v>
      </c>
      <c r="N175" s="209">
        <v>0</v>
      </c>
      <c r="O175" s="209">
        <v>0</v>
      </c>
      <c r="P175" s="209">
        <v>0</v>
      </c>
      <c r="Q175" s="211">
        <v>0</v>
      </c>
      <c r="R175" s="211">
        <v>0</v>
      </c>
    </row>
    <row r="176" spans="1:18" s="155" customFormat="1" x14ac:dyDescent="0.25">
      <c r="A176" s="208">
        <v>17</v>
      </c>
      <c r="B176" s="208" t="s">
        <v>38</v>
      </c>
      <c r="C176" s="209">
        <v>33</v>
      </c>
      <c r="D176" s="209">
        <v>293</v>
      </c>
      <c r="E176" s="209">
        <v>322</v>
      </c>
      <c r="F176" s="210">
        <v>648</v>
      </c>
      <c r="G176" s="209">
        <v>234</v>
      </c>
      <c r="H176" s="209">
        <v>122</v>
      </c>
      <c r="I176" s="209">
        <v>69</v>
      </c>
      <c r="J176" s="211">
        <v>1073</v>
      </c>
      <c r="K176" s="209">
        <v>64</v>
      </c>
      <c r="L176" s="209">
        <v>110</v>
      </c>
      <c r="M176" s="209">
        <v>195</v>
      </c>
      <c r="N176" s="209">
        <v>156</v>
      </c>
      <c r="O176" s="209">
        <v>70</v>
      </c>
      <c r="P176" s="209">
        <v>122</v>
      </c>
      <c r="Q176" s="211">
        <v>717</v>
      </c>
      <c r="R176" s="211">
        <v>1790</v>
      </c>
    </row>
    <row r="177" spans="1:18" x14ac:dyDescent="0.25">
      <c r="A177" s="208">
        <v>18</v>
      </c>
      <c r="B177" s="208" t="s">
        <v>39</v>
      </c>
      <c r="C177" s="209">
        <v>0</v>
      </c>
      <c r="D177" s="209">
        <v>2</v>
      </c>
      <c r="E177" s="209">
        <v>27</v>
      </c>
      <c r="F177" s="210">
        <v>29</v>
      </c>
      <c r="G177" s="209">
        <v>7</v>
      </c>
      <c r="H177" s="209">
        <v>9</v>
      </c>
      <c r="I177" s="209">
        <v>0</v>
      </c>
      <c r="J177" s="211">
        <v>45</v>
      </c>
      <c r="K177" s="209">
        <v>5</v>
      </c>
      <c r="L177" s="209">
        <v>2</v>
      </c>
      <c r="M177" s="209">
        <v>0</v>
      </c>
      <c r="N177" s="209">
        <v>1</v>
      </c>
      <c r="O177" s="209">
        <v>0</v>
      </c>
      <c r="P177" s="209">
        <v>0</v>
      </c>
      <c r="Q177" s="211">
        <v>8</v>
      </c>
      <c r="R177" s="211">
        <v>53</v>
      </c>
    </row>
    <row r="178" spans="1:18" x14ac:dyDescent="0.25">
      <c r="A178" s="208">
        <v>19</v>
      </c>
      <c r="B178" s="208" t="s">
        <v>40</v>
      </c>
      <c r="C178" s="209">
        <v>16</v>
      </c>
      <c r="D178" s="209">
        <v>7</v>
      </c>
      <c r="E178" s="209">
        <v>9</v>
      </c>
      <c r="F178" s="210">
        <v>32</v>
      </c>
      <c r="G178" s="209">
        <v>29</v>
      </c>
      <c r="H178" s="209">
        <v>16</v>
      </c>
      <c r="I178" s="209">
        <v>7</v>
      </c>
      <c r="J178" s="211">
        <v>84</v>
      </c>
      <c r="K178" s="209">
        <v>11</v>
      </c>
      <c r="L178" s="209">
        <v>35</v>
      </c>
      <c r="M178" s="209">
        <v>6</v>
      </c>
      <c r="N178" s="209">
        <v>19</v>
      </c>
      <c r="O178" s="209">
        <v>13</v>
      </c>
      <c r="P178" s="209">
        <v>41</v>
      </c>
      <c r="Q178" s="211">
        <v>125</v>
      </c>
      <c r="R178" s="211">
        <v>209</v>
      </c>
    </row>
    <row r="179" spans="1:18" x14ac:dyDescent="0.25">
      <c r="A179" s="208">
        <v>20</v>
      </c>
      <c r="B179" s="208" t="s">
        <v>41</v>
      </c>
      <c r="C179" s="209">
        <v>0</v>
      </c>
      <c r="D179" s="209">
        <v>3</v>
      </c>
      <c r="E179" s="209">
        <v>5</v>
      </c>
      <c r="F179" s="210">
        <v>8</v>
      </c>
      <c r="G179" s="209">
        <v>4</v>
      </c>
      <c r="H179" s="209">
        <v>1</v>
      </c>
      <c r="I179" s="209">
        <v>2</v>
      </c>
      <c r="J179" s="211">
        <v>15</v>
      </c>
      <c r="K179" s="209">
        <v>1</v>
      </c>
      <c r="L179" s="209">
        <v>1</v>
      </c>
      <c r="M179" s="209">
        <v>0</v>
      </c>
      <c r="N179" s="209">
        <v>1</v>
      </c>
      <c r="O179" s="209">
        <v>0</v>
      </c>
      <c r="P179" s="209">
        <v>0</v>
      </c>
      <c r="Q179" s="211">
        <v>3</v>
      </c>
      <c r="R179" s="211">
        <v>18</v>
      </c>
    </row>
    <row r="180" spans="1:18" x14ac:dyDescent="0.25">
      <c r="A180" s="208">
        <v>21</v>
      </c>
      <c r="B180" s="208" t="s">
        <v>42</v>
      </c>
      <c r="C180" s="209">
        <v>2</v>
      </c>
      <c r="D180" s="209">
        <v>0</v>
      </c>
      <c r="E180" s="209">
        <v>0</v>
      </c>
      <c r="F180" s="210">
        <v>2</v>
      </c>
      <c r="G180" s="209">
        <v>6</v>
      </c>
      <c r="H180" s="209">
        <v>2</v>
      </c>
      <c r="I180" s="209">
        <v>0</v>
      </c>
      <c r="J180" s="211">
        <v>10</v>
      </c>
      <c r="K180" s="209">
        <v>0</v>
      </c>
      <c r="L180" s="209">
        <v>0</v>
      </c>
      <c r="M180" s="209">
        <v>6</v>
      </c>
      <c r="N180" s="209">
        <v>0</v>
      </c>
      <c r="O180" s="209">
        <v>0</v>
      </c>
      <c r="P180" s="209">
        <v>0</v>
      </c>
      <c r="Q180" s="211">
        <v>6</v>
      </c>
      <c r="R180" s="211">
        <v>16</v>
      </c>
    </row>
    <row r="181" spans="1:18" s="155" customFormat="1" x14ac:dyDescent="0.25">
      <c r="A181" s="208">
        <v>22</v>
      </c>
      <c r="B181" s="208" t="s">
        <v>43</v>
      </c>
      <c r="C181" s="209">
        <v>0</v>
      </c>
      <c r="D181" s="209">
        <v>0</v>
      </c>
      <c r="E181" s="209">
        <v>0</v>
      </c>
      <c r="F181" s="210">
        <v>0</v>
      </c>
      <c r="G181" s="209">
        <v>4</v>
      </c>
      <c r="H181" s="209">
        <v>2</v>
      </c>
      <c r="I181" s="209">
        <v>0</v>
      </c>
      <c r="J181" s="211">
        <v>6</v>
      </c>
      <c r="K181" s="209">
        <v>0</v>
      </c>
      <c r="L181" s="209">
        <v>0</v>
      </c>
      <c r="M181" s="209">
        <v>0</v>
      </c>
      <c r="N181" s="209">
        <v>0</v>
      </c>
      <c r="O181" s="209">
        <v>0</v>
      </c>
      <c r="P181" s="209">
        <v>0</v>
      </c>
      <c r="Q181" s="211">
        <v>0</v>
      </c>
      <c r="R181" s="211">
        <v>6</v>
      </c>
    </row>
    <row r="182" spans="1:18" s="155" customFormat="1" x14ac:dyDescent="0.25">
      <c r="A182" s="208">
        <v>23</v>
      </c>
      <c r="B182" s="208" t="s">
        <v>44</v>
      </c>
      <c r="C182" s="209">
        <v>3</v>
      </c>
      <c r="D182" s="209">
        <v>6</v>
      </c>
      <c r="E182" s="209">
        <v>3</v>
      </c>
      <c r="F182" s="210">
        <v>12</v>
      </c>
      <c r="G182" s="209">
        <v>6</v>
      </c>
      <c r="H182" s="209">
        <v>0</v>
      </c>
      <c r="I182" s="209">
        <v>1</v>
      </c>
      <c r="J182" s="211">
        <v>19</v>
      </c>
      <c r="K182" s="209">
        <v>5</v>
      </c>
      <c r="L182" s="209">
        <v>3</v>
      </c>
      <c r="M182" s="209">
        <v>2</v>
      </c>
      <c r="N182" s="209">
        <v>1</v>
      </c>
      <c r="O182" s="209">
        <v>0</v>
      </c>
      <c r="P182" s="209">
        <v>4</v>
      </c>
      <c r="Q182" s="211">
        <v>15</v>
      </c>
      <c r="R182" s="211">
        <v>34</v>
      </c>
    </row>
    <row r="183" spans="1:18" s="155" customFormat="1" x14ac:dyDescent="0.25">
      <c r="A183" s="208">
        <v>24</v>
      </c>
      <c r="B183" s="208" t="s">
        <v>45</v>
      </c>
      <c r="C183" s="209">
        <v>8</v>
      </c>
      <c r="D183" s="209">
        <v>3</v>
      </c>
      <c r="E183" s="209">
        <v>2</v>
      </c>
      <c r="F183" s="210">
        <v>13</v>
      </c>
      <c r="G183" s="209">
        <v>10</v>
      </c>
      <c r="H183" s="209">
        <v>7</v>
      </c>
      <c r="I183" s="209">
        <v>2</v>
      </c>
      <c r="J183" s="211">
        <v>32</v>
      </c>
      <c r="K183" s="209">
        <v>0</v>
      </c>
      <c r="L183" s="209">
        <v>1</v>
      </c>
      <c r="M183" s="209">
        <v>2</v>
      </c>
      <c r="N183" s="209">
        <v>0</v>
      </c>
      <c r="O183" s="209">
        <v>4</v>
      </c>
      <c r="P183" s="209">
        <v>1</v>
      </c>
      <c r="Q183" s="211">
        <v>8</v>
      </c>
      <c r="R183" s="211">
        <v>40</v>
      </c>
    </row>
    <row r="184" spans="1:18" s="155" customFormat="1" x14ac:dyDescent="0.25">
      <c r="A184" s="208">
        <v>25</v>
      </c>
      <c r="B184" s="208" t="s">
        <v>46</v>
      </c>
      <c r="C184" s="209">
        <v>0</v>
      </c>
      <c r="D184" s="209">
        <v>3</v>
      </c>
      <c r="E184" s="209">
        <v>4</v>
      </c>
      <c r="F184" s="210">
        <v>7</v>
      </c>
      <c r="G184" s="209">
        <v>4</v>
      </c>
      <c r="H184" s="209">
        <v>3</v>
      </c>
      <c r="I184" s="209">
        <v>3</v>
      </c>
      <c r="J184" s="211">
        <v>17</v>
      </c>
      <c r="K184" s="209">
        <v>6</v>
      </c>
      <c r="L184" s="209">
        <v>5</v>
      </c>
      <c r="M184" s="209">
        <v>3</v>
      </c>
      <c r="N184" s="209">
        <v>1</v>
      </c>
      <c r="O184" s="209">
        <v>1</v>
      </c>
      <c r="P184" s="209">
        <v>0</v>
      </c>
      <c r="Q184" s="211">
        <v>16</v>
      </c>
      <c r="R184" s="211">
        <v>33</v>
      </c>
    </row>
    <row r="185" spans="1:18" x14ac:dyDescent="0.25">
      <c r="A185" s="208">
        <v>26</v>
      </c>
      <c r="B185" s="208" t="s">
        <v>81</v>
      </c>
      <c r="C185" s="209">
        <v>1</v>
      </c>
      <c r="D185" s="209">
        <v>1</v>
      </c>
      <c r="E185" s="209">
        <v>27</v>
      </c>
      <c r="F185" s="210">
        <v>29</v>
      </c>
      <c r="G185" s="209">
        <v>39</v>
      </c>
      <c r="H185" s="209">
        <v>19</v>
      </c>
      <c r="I185" s="209">
        <v>4</v>
      </c>
      <c r="J185" s="211">
        <v>91</v>
      </c>
      <c r="K185" s="209">
        <v>3</v>
      </c>
      <c r="L185" s="209">
        <v>12</v>
      </c>
      <c r="M185" s="209">
        <v>10</v>
      </c>
      <c r="N185" s="209">
        <v>0</v>
      </c>
      <c r="O185" s="209">
        <v>3</v>
      </c>
      <c r="P185" s="209">
        <v>3</v>
      </c>
      <c r="Q185" s="211">
        <v>31</v>
      </c>
      <c r="R185" s="211">
        <v>122</v>
      </c>
    </row>
    <row r="186" spans="1:18" x14ac:dyDescent="0.25">
      <c r="A186" s="212">
        <v>27</v>
      </c>
      <c r="B186" s="212" t="s">
        <v>48</v>
      </c>
      <c r="C186" s="213">
        <v>1</v>
      </c>
      <c r="D186" s="213">
        <v>5</v>
      </c>
      <c r="E186" s="213">
        <v>5</v>
      </c>
      <c r="F186" s="214">
        <v>11</v>
      </c>
      <c r="G186" s="213">
        <v>31</v>
      </c>
      <c r="H186" s="213">
        <v>4</v>
      </c>
      <c r="I186" s="213">
        <v>13</v>
      </c>
      <c r="J186" s="215">
        <v>59</v>
      </c>
      <c r="K186" s="213">
        <v>9</v>
      </c>
      <c r="L186" s="213">
        <v>18</v>
      </c>
      <c r="M186" s="213">
        <v>8</v>
      </c>
      <c r="N186" s="213">
        <v>10</v>
      </c>
      <c r="O186" s="213">
        <v>0</v>
      </c>
      <c r="P186" s="213">
        <v>11</v>
      </c>
      <c r="Q186" s="215">
        <v>56</v>
      </c>
      <c r="R186" s="215">
        <v>115</v>
      </c>
    </row>
    <row r="187" spans="1:18" ht="15.75" thickBot="1" x14ac:dyDescent="0.3">
      <c r="A187" s="216"/>
      <c r="B187" s="217" t="s">
        <v>49</v>
      </c>
      <c r="C187" s="218">
        <v>1414</v>
      </c>
      <c r="D187" s="218">
        <v>8348</v>
      </c>
      <c r="E187" s="218">
        <v>14659</v>
      </c>
      <c r="F187" s="218">
        <v>24421</v>
      </c>
      <c r="G187" s="218">
        <v>5463</v>
      </c>
      <c r="H187" s="218">
        <v>3302</v>
      </c>
      <c r="I187" s="218">
        <v>2912</v>
      </c>
      <c r="J187" s="218">
        <v>36098</v>
      </c>
      <c r="K187" s="218">
        <v>2584</v>
      </c>
      <c r="L187" s="218">
        <v>2440</v>
      </c>
      <c r="M187" s="218">
        <v>2076</v>
      </c>
      <c r="N187" s="218">
        <v>2128</v>
      </c>
      <c r="O187" s="218">
        <v>1027</v>
      </c>
      <c r="P187" s="218">
        <v>1561</v>
      </c>
      <c r="Q187" s="218">
        <v>11816</v>
      </c>
      <c r="R187" s="218">
        <v>47914</v>
      </c>
    </row>
    <row r="188" spans="1:18" x14ac:dyDescent="0.25">
      <c r="A188" s="57"/>
      <c r="B188" s="219"/>
      <c r="C188" s="219"/>
      <c r="D188" s="219"/>
      <c r="E188" s="219"/>
      <c r="F188" s="219"/>
      <c r="G188" s="219"/>
      <c r="H188" s="219"/>
      <c r="I188" s="57"/>
      <c r="J188" s="58"/>
      <c r="K188" s="57"/>
      <c r="L188" s="57"/>
      <c r="M188" s="57"/>
      <c r="N188" s="57"/>
      <c r="O188" s="57"/>
      <c r="P188" s="57"/>
      <c r="Q188" s="57"/>
      <c r="R188" s="57"/>
    </row>
    <row r="189" spans="1:18" s="155" customFormat="1" x14ac:dyDescent="0.25">
      <c r="A189" s="57"/>
      <c r="B189" s="219"/>
      <c r="C189" s="219"/>
      <c r="D189" s="219"/>
      <c r="E189" s="219"/>
      <c r="F189" s="219"/>
      <c r="G189" s="219"/>
      <c r="H189" s="219"/>
      <c r="I189" s="57"/>
      <c r="J189" s="58"/>
      <c r="K189" s="57"/>
      <c r="L189" s="57"/>
      <c r="M189" s="57"/>
      <c r="N189" s="57"/>
      <c r="O189" s="57"/>
      <c r="P189" s="57"/>
      <c r="Q189" s="57"/>
      <c r="R189" s="57"/>
    </row>
    <row r="190" spans="1:18" s="155" customFormat="1" x14ac:dyDescent="0.25">
      <c r="A190" s="57"/>
      <c r="B190" s="219"/>
      <c r="C190" s="219"/>
      <c r="D190" s="219"/>
      <c r="E190" s="219"/>
      <c r="F190" s="219"/>
      <c r="G190" s="219"/>
      <c r="H190" s="219"/>
      <c r="I190" s="57"/>
      <c r="J190" s="58"/>
      <c r="K190" s="57"/>
      <c r="L190" s="57"/>
      <c r="M190" s="57"/>
      <c r="N190" s="57"/>
      <c r="O190" s="57"/>
      <c r="P190" s="57"/>
      <c r="Q190" s="57"/>
      <c r="R190" s="57"/>
    </row>
    <row r="191" spans="1:18" s="155" customFormat="1" x14ac:dyDescent="0.25">
      <c r="A191" s="193" t="s">
        <v>223</v>
      </c>
      <c r="B191" s="193"/>
      <c r="C191" s="193"/>
      <c r="D191" s="193"/>
      <c r="E191" s="193"/>
      <c r="F191" s="193"/>
      <c r="G191" s="193"/>
      <c r="H191" s="193"/>
      <c r="I191" s="193"/>
      <c r="J191" s="193"/>
      <c r="K191" s="193"/>
      <c r="L191" s="193"/>
      <c r="M191" s="193"/>
      <c r="N191" s="193"/>
      <c r="O191" s="193"/>
      <c r="P191" s="193"/>
      <c r="Q191" s="193"/>
      <c r="R191" s="193"/>
    </row>
    <row r="192" spans="1:18" s="155" customFormat="1" x14ac:dyDescent="0.25">
      <c r="A192" s="194" t="s">
        <v>84</v>
      </c>
      <c r="B192" s="193"/>
      <c r="C192" s="193"/>
      <c r="D192" s="193"/>
      <c r="E192" s="193"/>
      <c r="F192" s="193"/>
      <c r="G192" s="193"/>
      <c r="H192" s="193"/>
      <c r="I192" s="193"/>
      <c r="J192" s="194"/>
      <c r="K192" s="193"/>
      <c r="L192" s="193"/>
      <c r="M192" s="193"/>
      <c r="N192" s="193"/>
      <c r="O192" s="193"/>
      <c r="P192" s="193"/>
      <c r="Q192" s="193"/>
      <c r="R192" s="193"/>
    </row>
    <row r="193" spans="1:18" s="155" customFormat="1" x14ac:dyDescent="0.25">
      <c r="A193" s="193" t="s">
        <v>67</v>
      </c>
      <c r="B193" s="193"/>
      <c r="C193" s="193"/>
      <c r="D193" s="193"/>
      <c r="E193" s="193"/>
      <c r="F193" s="193"/>
      <c r="G193" s="193"/>
      <c r="H193" s="193"/>
      <c r="I193" s="193"/>
      <c r="J193" s="194"/>
      <c r="K193" s="193"/>
      <c r="L193" s="193"/>
      <c r="M193" s="193"/>
      <c r="N193" s="193"/>
      <c r="O193" s="193"/>
      <c r="P193" s="193"/>
      <c r="Q193" s="193"/>
      <c r="R193" s="193"/>
    </row>
    <row r="194" spans="1:18" s="155" customFormat="1" ht="15.75" thickBot="1" x14ac:dyDescent="0.3">
      <c r="A194" s="195" t="s">
        <v>207</v>
      </c>
      <c r="B194" s="195"/>
      <c r="C194" s="195"/>
      <c r="D194" s="195"/>
      <c r="E194" s="195"/>
      <c r="F194" s="195"/>
      <c r="G194" s="195"/>
      <c r="H194" s="195"/>
      <c r="I194" s="195"/>
      <c r="J194" s="196"/>
      <c r="K194" s="195"/>
      <c r="L194" s="195"/>
      <c r="M194" s="195"/>
      <c r="N194" s="195"/>
      <c r="O194" s="195" t="s">
        <v>68</v>
      </c>
      <c r="P194" s="195"/>
      <c r="Q194" s="195"/>
      <c r="R194" s="195"/>
    </row>
    <row r="195" spans="1:18" x14ac:dyDescent="0.25">
      <c r="A195" s="197" t="s">
        <v>2</v>
      </c>
      <c r="B195" s="198" t="s">
        <v>69</v>
      </c>
      <c r="C195" s="199" t="s">
        <v>224</v>
      </c>
      <c r="D195" s="199"/>
      <c r="E195" s="199"/>
      <c r="F195" s="199"/>
      <c r="G195" s="199"/>
      <c r="H195" s="199"/>
      <c r="I195" s="200"/>
      <c r="J195" s="201" t="s">
        <v>49</v>
      </c>
      <c r="K195" s="199" t="s">
        <v>225</v>
      </c>
      <c r="L195" s="199"/>
      <c r="M195" s="199"/>
      <c r="N195" s="199"/>
      <c r="O195" s="199"/>
      <c r="P195" s="200"/>
      <c r="Q195" s="201" t="s">
        <v>49</v>
      </c>
      <c r="R195" s="201" t="s">
        <v>49</v>
      </c>
    </row>
    <row r="196" spans="1:18" x14ac:dyDescent="0.25">
      <c r="A196" s="197"/>
      <c r="B196" s="198" t="s">
        <v>70</v>
      </c>
      <c r="C196" s="201" t="s">
        <v>71</v>
      </c>
      <c r="D196" s="201" t="s">
        <v>72</v>
      </c>
      <c r="E196" s="201" t="s">
        <v>73</v>
      </c>
      <c r="F196" s="201" t="s">
        <v>49</v>
      </c>
      <c r="G196" s="201" t="s">
        <v>74</v>
      </c>
      <c r="H196" s="201" t="s">
        <v>75</v>
      </c>
      <c r="I196" s="201" t="s">
        <v>76</v>
      </c>
      <c r="J196" s="201" t="s">
        <v>208</v>
      </c>
      <c r="K196" s="201" t="s">
        <v>209</v>
      </c>
      <c r="L196" s="201" t="s">
        <v>77</v>
      </c>
      <c r="M196" s="201" t="s">
        <v>78</v>
      </c>
      <c r="N196" s="201" t="s">
        <v>79</v>
      </c>
      <c r="O196" s="201" t="s">
        <v>62</v>
      </c>
      <c r="P196" s="201" t="s">
        <v>80</v>
      </c>
      <c r="Q196" s="201" t="s">
        <v>208</v>
      </c>
      <c r="R196" s="201" t="s">
        <v>5</v>
      </c>
    </row>
    <row r="197" spans="1:18" x14ac:dyDescent="0.25">
      <c r="A197" s="202"/>
      <c r="B197" s="202"/>
      <c r="C197" s="203"/>
      <c r="D197" s="203"/>
      <c r="E197" s="203"/>
      <c r="F197" s="274" t="s">
        <v>210</v>
      </c>
      <c r="G197" s="203"/>
      <c r="H197" s="203"/>
      <c r="I197" s="203"/>
      <c r="J197" s="274" t="s">
        <v>226</v>
      </c>
      <c r="K197" s="203"/>
      <c r="L197" s="203"/>
      <c r="M197" s="203"/>
      <c r="N197" s="203"/>
      <c r="O197" s="203"/>
      <c r="P197" s="203"/>
      <c r="Q197" s="274">
        <v>2020</v>
      </c>
      <c r="R197" s="274">
        <v>2020</v>
      </c>
    </row>
    <row r="198" spans="1:18" x14ac:dyDescent="0.25">
      <c r="A198" s="204">
        <v>1</v>
      </c>
      <c r="B198" s="204" t="s">
        <v>22</v>
      </c>
      <c r="C198" s="205">
        <v>279</v>
      </c>
      <c r="D198" s="205">
        <v>258</v>
      </c>
      <c r="E198" s="205">
        <v>252</v>
      </c>
      <c r="F198" s="206">
        <v>789</v>
      </c>
      <c r="G198" s="205">
        <v>208</v>
      </c>
      <c r="H198" s="205">
        <v>269</v>
      </c>
      <c r="I198" s="205">
        <v>241</v>
      </c>
      <c r="J198" s="207">
        <v>1507</v>
      </c>
      <c r="K198" s="205">
        <v>274</v>
      </c>
      <c r="L198" s="205">
        <v>275</v>
      </c>
      <c r="M198" s="205">
        <v>213</v>
      </c>
      <c r="N198" s="205">
        <v>220</v>
      </c>
      <c r="O198" s="205">
        <v>225</v>
      </c>
      <c r="P198" s="205">
        <v>178</v>
      </c>
      <c r="Q198" s="207">
        <v>1385</v>
      </c>
      <c r="R198" s="207">
        <v>2892</v>
      </c>
    </row>
    <row r="199" spans="1:18" s="155" customFormat="1" x14ac:dyDescent="0.25">
      <c r="A199" s="208">
        <v>2</v>
      </c>
      <c r="B199" s="208" t="s">
        <v>23</v>
      </c>
      <c r="C199" s="209">
        <v>15</v>
      </c>
      <c r="D199" s="209">
        <v>111</v>
      </c>
      <c r="E199" s="209">
        <v>157</v>
      </c>
      <c r="F199" s="210">
        <v>283</v>
      </c>
      <c r="G199" s="209">
        <v>92</v>
      </c>
      <c r="H199" s="209">
        <v>64</v>
      </c>
      <c r="I199" s="209">
        <v>78</v>
      </c>
      <c r="J199" s="211">
        <v>517</v>
      </c>
      <c r="K199" s="209">
        <v>187</v>
      </c>
      <c r="L199" s="209">
        <v>73</v>
      </c>
      <c r="M199" s="209">
        <v>52</v>
      </c>
      <c r="N199" s="209">
        <v>31</v>
      </c>
      <c r="O199" s="209">
        <v>28</v>
      </c>
      <c r="P199" s="209">
        <v>47</v>
      </c>
      <c r="Q199" s="211">
        <v>418</v>
      </c>
      <c r="R199" s="211">
        <v>935</v>
      </c>
    </row>
    <row r="200" spans="1:18" s="155" customFormat="1" x14ac:dyDescent="0.25">
      <c r="A200" s="208">
        <v>3</v>
      </c>
      <c r="B200" s="208" t="s">
        <v>24</v>
      </c>
      <c r="C200" s="209">
        <v>19</v>
      </c>
      <c r="D200" s="209">
        <v>63</v>
      </c>
      <c r="E200" s="209">
        <v>84</v>
      </c>
      <c r="F200" s="210">
        <v>166</v>
      </c>
      <c r="G200" s="209">
        <v>49</v>
      </c>
      <c r="H200" s="209">
        <v>35</v>
      </c>
      <c r="I200" s="209">
        <v>61</v>
      </c>
      <c r="J200" s="211">
        <v>311</v>
      </c>
      <c r="K200" s="209">
        <v>37</v>
      </c>
      <c r="L200" s="209">
        <v>49</v>
      </c>
      <c r="M200" s="209">
        <v>51</v>
      </c>
      <c r="N200" s="209">
        <v>32</v>
      </c>
      <c r="O200" s="209">
        <v>26</v>
      </c>
      <c r="P200" s="209">
        <v>42</v>
      </c>
      <c r="Q200" s="211">
        <v>237</v>
      </c>
      <c r="R200" s="211">
        <v>548</v>
      </c>
    </row>
    <row r="201" spans="1:18" s="155" customFormat="1" x14ac:dyDescent="0.25">
      <c r="A201" s="208">
        <v>4</v>
      </c>
      <c r="B201" s="208" t="s">
        <v>25</v>
      </c>
      <c r="C201" s="209">
        <v>28</v>
      </c>
      <c r="D201" s="209">
        <v>104</v>
      </c>
      <c r="E201" s="209">
        <v>369</v>
      </c>
      <c r="F201" s="210">
        <v>501</v>
      </c>
      <c r="G201" s="209">
        <v>153</v>
      </c>
      <c r="H201" s="209">
        <v>384</v>
      </c>
      <c r="I201" s="209">
        <v>193</v>
      </c>
      <c r="J201" s="211">
        <v>1231</v>
      </c>
      <c r="K201" s="209">
        <v>235</v>
      </c>
      <c r="L201" s="209">
        <v>219</v>
      </c>
      <c r="M201" s="209">
        <v>194</v>
      </c>
      <c r="N201" s="209">
        <v>284</v>
      </c>
      <c r="O201" s="209">
        <v>51</v>
      </c>
      <c r="P201" s="209">
        <v>33</v>
      </c>
      <c r="Q201" s="211">
        <v>1016</v>
      </c>
      <c r="R201" s="211">
        <v>2247</v>
      </c>
    </row>
    <row r="202" spans="1:18" s="155" customFormat="1" x14ac:dyDescent="0.25">
      <c r="A202" s="208">
        <v>5</v>
      </c>
      <c r="B202" s="208" t="s">
        <v>26</v>
      </c>
      <c r="C202" s="209">
        <v>410</v>
      </c>
      <c r="D202" s="209">
        <v>735</v>
      </c>
      <c r="E202" s="209">
        <v>801</v>
      </c>
      <c r="F202" s="210">
        <v>1946</v>
      </c>
      <c r="G202" s="209">
        <v>504</v>
      </c>
      <c r="H202" s="209">
        <v>560</v>
      </c>
      <c r="I202" s="209">
        <v>633</v>
      </c>
      <c r="J202" s="211">
        <v>3643</v>
      </c>
      <c r="K202" s="209">
        <v>557</v>
      </c>
      <c r="L202" s="209">
        <v>441</v>
      </c>
      <c r="M202" s="209">
        <v>227</v>
      </c>
      <c r="N202" s="209">
        <v>168</v>
      </c>
      <c r="O202" s="209">
        <v>99</v>
      </c>
      <c r="P202" s="209">
        <v>39</v>
      </c>
      <c r="Q202" s="211">
        <v>1531</v>
      </c>
      <c r="R202" s="211">
        <v>5174</v>
      </c>
    </row>
    <row r="203" spans="1:18" s="155" customFormat="1" x14ac:dyDescent="0.25">
      <c r="A203" s="208">
        <v>6</v>
      </c>
      <c r="B203" s="208" t="s">
        <v>27</v>
      </c>
      <c r="C203" s="209">
        <v>26</v>
      </c>
      <c r="D203" s="209">
        <v>57</v>
      </c>
      <c r="E203" s="209">
        <v>107</v>
      </c>
      <c r="F203" s="210">
        <v>190</v>
      </c>
      <c r="G203" s="209">
        <v>89</v>
      </c>
      <c r="H203" s="209">
        <v>80</v>
      </c>
      <c r="I203" s="209">
        <v>65</v>
      </c>
      <c r="J203" s="211">
        <v>424</v>
      </c>
      <c r="K203" s="209">
        <v>73</v>
      </c>
      <c r="L203" s="209">
        <v>72</v>
      </c>
      <c r="M203" s="209">
        <v>88</v>
      </c>
      <c r="N203" s="209">
        <v>69</v>
      </c>
      <c r="O203" s="209">
        <v>62</v>
      </c>
      <c r="P203" s="209">
        <v>73</v>
      </c>
      <c r="Q203" s="211">
        <v>437</v>
      </c>
      <c r="R203" s="211">
        <v>861</v>
      </c>
    </row>
    <row r="204" spans="1:18" s="155" customFormat="1" x14ac:dyDescent="0.25">
      <c r="A204" s="208">
        <v>7</v>
      </c>
      <c r="B204" s="208" t="s">
        <v>28</v>
      </c>
      <c r="C204" s="209">
        <v>1</v>
      </c>
      <c r="D204" s="209">
        <v>12</v>
      </c>
      <c r="E204" s="209">
        <v>23</v>
      </c>
      <c r="F204" s="210">
        <v>36</v>
      </c>
      <c r="G204" s="209">
        <v>49</v>
      </c>
      <c r="H204" s="209">
        <v>15</v>
      </c>
      <c r="I204" s="209">
        <v>36</v>
      </c>
      <c r="J204" s="211">
        <v>136</v>
      </c>
      <c r="K204" s="209">
        <v>11</v>
      </c>
      <c r="L204" s="209">
        <v>9</v>
      </c>
      <c r="M204" s="209">
        <v>14</v>
      </c>
      <c r="N204" s="209">
        <v>16</v>
      </c>
      <c r="O204" s="209">
        <v>4</v>
      </c>
      <c r="P204" s="209">
        <v>10</v>
      </c>
      <c r="Q204" s="211">
        <v>64</v>
      </c>
      <c r="R204" s="211">
        <v>200</v>
      </c>
    </row>
    <row r="205" spans="1:18" x14ac:dyDescent="0.25">
      <c r="A205" s="208">
        <v>8</v>
      </c>
      <c r="B205" s="208" t="s">
        <v>29</v>
      </c>
      <c r="C205" s="209">
        <v>364</v>
      </c>
      <c r="D205" s="209">
        <v>348</v>
      </c>
      <c r="E205" s="209">
        <v>349</v>
      </c>
      <c r="F205" s="210">
        <v>1061</v>
      </c>
      <c r="G205" s="209">
        <v>417</v>
      </c>
      <c r="H205" s="209">
        <v>351</v>
      </c>
      <c r="I205" s="209">
        <v>293</v>
      </c>
      <c r="J205" s="211">
        <v>2122</v>
      </c>
      <c r="K205" s="209">
        <v>367</v>
      </c>
      <c r="L205" s="209">
        <v>375</v>
      </c>
      <c r="M205" s="209">
        <v>462</v>
      </c>
      <c r="N205" s="209">
        <v>309</v>
      </c>
      <c r="O205" s="209">
        <v>420</v>
      </c>
      <c r="P205" s="209">
        <v>454</v>
      </c>
      <c r="Q205" s="211">
        <v>2387</v>
      </c>
      <c r="R205" s="211">
        <v>4509</v>
      </c>
    </row>
    <row r="206" spans="1:18" x14ac:dyDescent="0.25">
      <c r="A206" s="208">
        <v>9</v>
      </c>
      <c r="B206" s="208" t="s">
        <v>30</v>
      </c>
      <c r="C206" s="209">
        <v>0</v>
      </c>
      <c r="D206" s="209">
        <v>23</v>
      </c>
      <c r="E206" s="209">
        <v>86</v>
      </c>
      <c r="F206" s="210">
        <v>109</v>
      </c>
      <c r="G206" s="209">
        <v>133</v>
      </c>
      <c r="H206" s="209">
        <v>0</v>
      </c>
      <c r="I206" s="209">
        <v>7</v>
      </c>
      <c r="J206" s="211">
        <v>249</v>
      </c>
      <c r="K206" s="209">
        <v>24</v>
      </c>
      <c r="L206" s="209">
        <v>48</v>
      </c>
      <c r="M206" s="209">
        <v>0</v>
      </c>
      <c r="N206" s="209">
        <v>0</v>
      </c>
      <c r="O206" s="209">
        <v>9</v>
      </c>
      <c r="P206" s="209">
        <v>14</v>
      </c>
      <c r="Q206" s="211">
        <v>95</v>
      </c>
      <c r="R206" s="211">
        <v>344</v>
      </c>
    </row>
    <row r="207" spans="1:18" x14ac:dyDescent="0.25">
      <c r="A207" s="208">
        <v>10</v>
      </c>
      <c r="B207" s="208" t="s">
        <v>31</v>
      </c>
      <c r="C207" s="209">
        <v>79</v>
      </c>
      <c r="D207" s="209">
        <v>6</v>
      </c>
      <c r="E207" s="209">
        <v>56</v>
      </c>
      <c r="F207" s="210">
        <v>141</v>
      </c>
      <c r="G207" s="209">
        <v>57</v>
      </c>
      <c r="H207" s="209">
        <v>29</v>
      </c>
      <c r="I207" s="209">
        <v>11</v>
      </c>
      <c r="J207" s="211">
        <v>238</v>
      </c>
      <c r="K207" s="209">
        <v>23</v>
      </c>
      <c r="L207" s="209">
        <v>53</v>
      </c>
      <c r="M207" s="209">
        <v>21</v>
      </c>
      <c r="N207" s="209">
        <v>16</v>
      </c>
      <c r="O207" s="209">
        <v>41</v>
      </c>
      <c r="P207" s="209">
        <v>86</v>
      </c>
      <c r="Q207" s="211">
        <v>240</v>
      </c>
      <c r="R207" s="211">
        <v>478</v>
      </c>
    </row>
    <row r="208" spans="1:18" x14ac:dyDescent="0.25">
      <c r="A208" s="208">
        <v>11</v>
      </c>
      <c r="B208" s="208" t="s">
        <v>32</v>
      </c>
      <c r="C208" s="209">
        <v>5</v>
      </c>
      <c r="D208" s="209">
        <v>210</v>
      </c>
      <c r="E208" s="209">
        <v>266</v>
      </c>
      <c r="F208" s="210">
        <v>481</v>
      </c>
      <c r="G208" s="209">
        <v>49</v>
      </c>
      <c r="H208" s="209">
        <v>97</v>
      </c>
      <c r="I208" s="209">
        <v>39</v>
      </c>
      <c r="J208" s="211">
        <v>666</v>
      </c>
      <c r="K208" s="209">
        <v>41</v>
      </c>
      <c r="L208" s="209">
        <v>26</v>
      </c>
      <c r="M208" s="209">
        <v>118</v>
      </c>
      <c r="N208" s="209">
        <v>57</v>
      </c>
      <c r="O208" s="209">
        <v>57</v>
      </c>
      <c r="P208" s="209">
        <v>27</v>
      </c>
      <c r="Q208" s="211">
        <v>326</v>
      </c>
      <c r="R208" s="211">
        <v>992</v>
      </c>
    </row>
    <row r="209" spans="1:18" s="155" customFormat="1" x14ac:dyDescent="0.25">
      <c r="A209" s="208">
        <v>12</v>
      </c>
      <c r="B209" s="208" t="s">
        <v>33</v>
      </c>
      <c r="C209" s="209">
        <v>0</v>
      </c>
      <c r="D209" s="209">
        <v>0</v>
      </c>
      <c r="E209" s="209">
        <v>0</v>
      </c>
      <c r="F209" s="210">
        <v>0</v>
      </c>
      <c r="G209" s="209">
        <v>0</v>
      </c>
      <c r="H209" s="209">
        <v>0</v>
      </c>
      <c r="I209" s="209">
        <v>0</v>
      </c>
      <c r="J209" s="211">
        <v>0</v>
      </c>
      <c r="K209" s="209">
        <v>0</v>
      </c>
      <c r="L209" s="209">
        <v>0</v>
      </c>
      <c r="M209" s="209">
        <v>0</v>
      </c>
      <c r="N209" s="209">
        <v>0</v>
      </c>
      <c r="O209" s="209">
        <v>0</v>
      </c>
      <c r="P209" s="209">
        <v>0</v>
      </c>
      <c r="Q209" s="211">
        <v>0</v>
      </c>
      <c r="R209" s="211">
        <v>0</v>
      </c>
    </row>
    <row r="210" spans="1:18" s="155" customFormat="1" x14ac:dyDescent="0.25">
      <c r="A210" s="208">
        <v>13</v>
      </c>
      <c r="B210" s="208" t="s">
        <v>34</v>
      </c>
      <c r="C210" s="209">
        <v>2</v>
      </c>
      <c r="D210" s="209">
        <v>3</v>
      </c>
      <c r="E210" s="209">
        <v>12</v>
      </c>
      <c r="F210" s="210">
        <v>17</v>
      </c>
      <c r="G210" s="209">
        <v>10</v>
      </c>
      <c r="H210" s="209">
        <v>2</v>
      </c>
      <c r="I210" s="209">
        <v>3</v>
      </c>
      <c r="J210" s="211">
        <v>32</v>
      </c>
      <c r="K210" s="209">
        <v>6</v>
      </c>
      <c r="L210" s="209">
        <v>13</v>
      </c>
      <c r="M210" s="209">
        <v>21</v>
      </c>
      <c r="N210" s="209">
        <v>10</v>
      </c>
      <c r="O210" s="209">
        <v>3</v>
      </c>
      <c r="P210" s="209">
        <v>1</v>
      </c>
      <c r="Q210" s="211">
        <v>54</v>
      </c>
      <c r="R210" s="211">
        <v>86</v>
      </c>
    </row>
    <row r="211" spans="1:18" s="155" customFormat="1" x14ac:dyDescent="0.25">
      <c r="A211" s="208">
        <v>14</v>
      </c>
      <c r="B211" s="208" t="s">
        <v>35</v>
      </c>
      <c r="C211" s="209">
        <v>6</v>
      </c>
      <c r="D211" s="209">
        <v>15</v>
      </c>
      <c r="E211" s="209">
        <v>12</v>
      </c>
      <c r="F211" s="210">
        <v>33</v>
      </c>
      <c r="G211" s="209">
        <v>7</v>
      </c>
      <c r="H211" s="209">
        <v>10</v>
      </c>
      <c r="I211" s="209">
        <v>7</v>
      </c>
      <c r="J211" s="211">
        <v>57</v>
      </c>
      <c r="K211" s="209">
        <v>17</v>
      </c>
      <c r="L211" s="209">
        <v>13</v>
      </c>
      <c r="M211" s="209">
        <v>12</v>
      </c>
      <c r="N211" s="209">
        <v>12</v>
      </c>
      <c r="O211" s="209">
        <v>15</v>
      </c>
      <c r="P211" s="209">
        <v>11</v>
      </c>
      <c r="Q211" s="211">
        <v>80</v>
      </c>
      <c r="R211" s="211">
        <v>137</v>
      </c>
    </row>
    <row r="212" spans="1:18" s="155" customFormat="1" x14ac:dyDescent="0.25">
      <c r="A212" s="208">
        <v>15</v>
      </c>
      <c r="B212" s="208" t="s">
        <v>36</v>
      </c>
      <c r="C212" s="209">
        <v>0</v>
      </c>
      <c r="D212" s="209">
        <v>0</v>
      </c>
      <c r="E212" s="209">
        <v>0</v>
      </c>
      <c r="F212" s="210">
        <v>0</v>
      </c>
      <c r="G212" s="209">
        <v>0</v>
      </c>
      <c r="H212" s="209">
        <v>0</v>
      </c>
      <c r="I212" s="209">
        <v>0</v>
      </c>
      <c r="J212" s="211">
        <v>0</v>
      </c>
      <c r="K212" s="209">
        <v>0</v>
      </c>
      <c r="L212" s="209">
        <v>0</v>
      </c>
      <c r="M212" s="209">
        <v>0</v>
      </c>
      <c r="N212" s="209">
        <v>0</v>
      </c>
      <c r="O212" s="209">
        <v>0</v>
      </c>
      <c r="P212" s="209">
        <v>0</v>
      </c>
      <c r="Q212" s="211">
        <v>0</v>
      </c>
      <c r="R212" s="211">
        <v>0</v>
      </c>
    </row>
    <row r="213" spans="1:18" s="155" customFormat="1" x14ac:dyDescent="0.25">
      <c r="A213" s="208">
        <v>16</v>
      </c>
      <c r="B213" s="208" t="s">
        <v>37</v>
      </c>
      <c r="C213" s="209">
        <v>0</v>
      </c>
      <c r="D213" s="209">
        <v>0</v>
      </c>
      <c r="E213" s="209">
        <v>0</v>
      </c>
      <c r="F213" s="210">
        <v>0</v>
      </c>
      <c r="G213" s="209">
        <v>0</v>
      </c>
      <c r="H213" s="209">
        <v>0</v>
      </c>
      <c r="I213" s="209">
        <v>0</v>
      </c>
      <c r="J213" s="211">
        <v>0</v>
      </c>
      <c r="K213" s="209">
        <v>0</v>
      </c>
      <c r="L213" s="209">
        <v>0</v>
      </c>
      <c r="M213" s="209">
        <v>0</v>
      </c>
      <c r="N213" s="209">
        <v>0</v>
      </c>
      <c r="O213" s="209">
        <v>0</v>
      </c>
      <c r="P213" s="209">
        <v>0</v>
      </c>
      <c r="Q213" s="211">
        <v>0</v>
      </c>
      <c r="R213" s="211">
        <v>0</v>
      </c>
    </row>
    <row r="214" spans="1:18" s="155" customFormat="1" x14ac:dyDescent="0.25">
      <c r="A214" s="208">
        <v>17</v>
      </c>
      <c r="B214" s="208" t="s">
        <v>38</v>
      </c>
      <c r="C214" s="209">
        <v>32</v>
      </c>
      <c r="D214" s="209">
        <v>31</v>
      </c>
      <c r="E214" s="209">
        <v>34</v>
      </c>
      <c r="F214" s="210">
        <v>97</v>
      </c>
      <c r="G214" s="209">
        <v>25</v>
      </c>
      <c r="H214" s="209">
        <v>24</v>
      </c>
      <c r="I214" s="209">
        <v>56</v>
      </c>
      <c r="J214" s="211">
        <v>202</v>
      </c>
      <c r="K214" s="209">
        <v>45</v>
      </c>
      <c r="L214" s="209">
        <v>25</v>
      </c>
      <c r="M214" s="209">
        <v>37</v>
      </c>
      <c r="N214" s="209">
        <v>23</v>
      </c>
      <c r="O214" s="209">
        <v>23</v>
      </c>
      <c r="P214" s="209">
        <v>8</v>
      </c>
      <c r="Q214" s="211">
        <v>161</v>
      </c>
      <c r="R214" s="211">
        <v>363</v>
      </c>
    </row>
    <row r="215" spans="1:18" x14ac:dyDescent="0.25">
      <c r="A215" s="208">
        <v>18</v>
      </c>
      <c r="B215" s="208" t="s">
        <v>39</v>
      </c>
      <c r="C215" s="209">
        <v>3</v>
      </c>
      <c r="D215" s="209">
        <v>3</v>
      </c>
      <c r="E215" s="209">
        <v>16</v>
      </c>
      <c r="F215" s="210">
        <v>22</v>
      </c>
      <c r="G215" s="209">
        <v>6</v>
      </c>
      <c r="H215" s="209">
        <v>0</v>
      </c>
      <c r="I215" s="209">
        <v>0</v>
      </c>
      <c r="J215" s="211">
        <v>28</v>
      </c>
      <c r="K215" s="209">
        <v>3</v>
      </c>
      <c r="L215" s="209">
        <v>3</v>
      </c>
      <c r="M215" s="209">
        <v>2</v>
      </c>
      <c r="N215" s="209">
        <v>1</v>
      </c>
      <c r="O215" s="209">
        <v>0</v>
      </c>
      <c r="P215" s="209">
        <v>8</v>
      </c>
      <c r="Q215" s="211">
        <v>17</v>
      </c>
      <c r="R215" s="211">
        <v>45</v>
      </c>
    </row>
    <row r="216" spans="1:18" x14ac:dyDescent="0.25">
      <c r="A216" s="208">
        <v>19</v>
      </c>
      <c r="B216" s="208" t="s">
        <v>40</v>
      </c>
      <c r="C216" s="209">
        <v>18</v>
      </c>
      <c r="D216" s="209">
        <v>7</v>
      </c>
      <c r="E216" s="209">
        <v>6</v>
      </c>
      <c r="F216" s="210">
        <v>31</v>
      </c>
      <c r="G216" s="209">
        <v>20</v>
      </c>
      <c r="H216" s="209">
        <v>16</v>
      </c>
      <c r="I216" s="209">
        <v>3</v>
      </c>
      <c r="J216" s="211">
        <v>70</v>
      </c>
      <c r="K216" s="209">
        <v>12</v>
      </c>
      <c r="L216" s="209">
        <v>26</v>
      </c>
      <c r="M216" s="209">
        <v>13</v>
      </c>
      <c r="N216" s="209">
        <v>16</v>
      </c>
      <c r="O216" s="209">
        <v>17</v>
      </c>
      <c r="P216" s="209">
        <v>37</v>
      </c>
      <c r="Q216" s="211">
        <v>121</v>
      </c>
      <c r="R216" s="211">
        <v>191</v>
      </c>
    </row>
    <row r="217" spans="1:18" x14ac:dyDescent="0.25">
      <c r="A217" s="208">
        <v>20</v>
      </c>
      <c r="B217" s="208" t="s">
        <v>41</v>
      </c>
      <c r="C217" s="209">
        <v>0</v>
      </c>
      <c r="D217" s="209">
        <v>2</v>
      </c>
      <c r="E217" s="209">
        <v>1</v>
      </c>
      <c r="F217" s="210">
        <v>3</v>
      </c>
      <c r="G217" s="209">
        <v>2</v>
      </c>
      <c r="H217" s="209">
        <v>2</v>
      </c>
      <c r="I217" s="209">
        <v>2</v>
      </c>
      <c r="J217" s="211">
        <v>9</v>
      </c>
      <c r="K217" s="209">
        <v>0</v>
      </c>
      <c r="L217" s="209">
        <v>0</v>
      </c>
      <c r="M217" s="209">
        <v>0</v>
      </c>
      <c r="N217" s="209">
        <v>3</v>
      </c>
      <c r="O217" s="209">
        <v>1</v>
      </c>
      <c r="P217" s="209">
        <v>0</v>
      </c>
      <c r="Q217" s="211">
        <v>4</v>
      </c>
      <c r="R217" s="211">
        <v>13</v>
      </c>
    </row>
    <row r="218" spans="1:18" x14ac:dyDescent="0.25">
      <c r="A218" s="208">
        <v>21</v>
      </c>
      <c r="B218" s="208" t="s">
        <v>42</v>
      </c>
      <c r="C218" s="209">
        <v>1</v>
      </c>
      <c r="D218" s="209">
        <v>0</v>
      </c>
      <c r="E218" s="209">
        <v>0</v>
      </c>
      <c r="F218" s="210">
        <v>1</v>
      </c>
      <c r="G218" s="209">
        <v>3</v>
      </c>
      <c r="H218" s="209">
        <v>0</v>
      </c>
      <c r="I218" s="209">
        <v>1</v>
      </c>
      <c r="J218" s="211">
        <v>5</v>
      </c>
      <c r="K218" s="209">
        <v>0</v>
      </c>
      <c r="L218" s="209">
        <v>0</v>
      </c>
      <c r="M218" s="209">
        <v>5</v>
      </c>
      <c r="N218" s="209">
        <v>0</v>
      </c>
      <c r="O218" s="209">
        <v>0</v>
      </c>
      <c r="P218" s="209">
        <v>0</v>
      </c>
      <c r="Q218" s="211">
        <v>5</v>
      </c>
      <c r="R218" s="211">
        <v>10</v>
      </c>
    </row>
    <row r="219" spans="1:18" s="155" customFormat="1" x14ac:dyDescent="0.25">
      <c r="A219" s="208">
        <v>22</v>
      </c>
      <c r="B219" s="208" t="s">
        <v>43</v>
      </c>
      <c r="C219" s="209">
        <v>0</v>
      </c>
      <c r="D219" s="209">
        <v>0</v>
      </c>
      <c r="E219" s="209">
        <v>0</v>
      </c>
      <c r="F219" s="210">
        <v>0</v>
      </c>
      <c r="G219" s="209">
        <v>0</v>
      </c>
      <c r="H219" s="209">
        <v>0</v>
      </c>
      <c r="I219" s="209">
        <v>0</v>
      </c>
      <c r="J219" s="211">
        <v>0</v>
      </c>
      <c r="K219" s="209">
        <v>0</v>
      </c>
      <c r="L219" s="209">
        <v>0</v>
      </c>
      <c r="M219" s="209">
        <v>0</v>
      </c>
      <c r="N219" s="209">
        <v>0</v>
      </c>
      <c r="O219" s="209">
        <v>0</v>
      </c>
      <c r="P219" s="209">
        <v>0</v>
      </c>
      <c r="Q219" s="211">
        <v>0</v>
      </c>
      <c r="R219" s="211">
        <v>0</v>
      </c>
    </row>
    <row r="220" spans="1:18" s="155" customFormat="1" x14ac:dyDescent="0.25">
      <c r="A220" s="208">
        <v>23</v>
      </c>
      <c r="B220" s="208" t="s">
        <v>44</v>
      </c>
      <c r="C220" s="209">
        <v>0</v>
      </c>
      <c r="D220" s="209">
        <v>0</v>
      </c>
      <c r="E220" s="209">
        <v>0</v>
      </c>
      <c r="F220" s="210">
        <v>0</v>
      </c>
      <c r="G220" s="209">
        <v>0</v>
      </c>
      <c r="H220" s="209">
        <v>0</v>
      </c>
      <c r="I220" s="209">
        <v>0</v>
      </c>
      <c r="J220" s="211">
        <v>0</v>
      </c>
      <c r="K220" s="209">
        <v>0</v>
      </c>
      <c r="L220" s="209">
        <v>0</v>
      </c>
      <c r="M220" s="209">
        <v>0</v>
      </c>
      <c r="N220" s="209">
        <v>0</v>
      </c>
      <c r="O220" s="209">
        <v>0</v>
      </c>
      <c r="P220" s="209">
        <v>0</v>
      </c>
      <c r="Q220" s="211">
        <v>0</v>
      </c>
      <c r="R220" s="211">
        <v>0</v>
      </c>
    </row>
    <row r="221" spans="1:18" s="155" customFormat="1" x14ac:dyDescent="0.25">
      <c r="A221" s="208">
        <v>24</v>
      </c>
      <c r="B221" s="208" t="s">
        <v>45</v>
      </c>
      <c r="C221" s="209">
        <v>0</v>
      </c>
      <c r="D221" s="209">
        <v>2</v>
      </c>
      <c r="E221" s="209">
        <v>0</v>
      </c>
      <c r="F221" s="210">
        <v>2</v>
      </c>
      <c r="G221" s="209">
        <v>1</v>
      </c>
      <c r="H221" s="209">
        <v>1</v>
      </c>
      <c r="I221" s="209">
        <v>2</v>
      </c>
      <c r="J221" s="211">
        <v>6</v>
      </c>
      <c r="K221" s="209">
        <v>0</v>
      </c>
      <c r="L221" s="209">
        <v>0</v>
      </c>
      <c r="M221" s="209">
        <v>1</v>
      </c>
      <c r="N221" s="209">
        <v>1</v>
      </c>
      <c r="O221" s="209">
        <v>2</v>
      </c>
      <c r="P221" s="209">
        <v>0</v>
      </c>
      <c r="Q221" s="211">
        <v>4</v>
      </c>
      <c r="R221" s="211">
        <v>10</v>
      </c>
    </row>
    <row r="222" spans="1:18" s="155" customFormat="1" x14ac:dyDescent="0.25">
      <c r="A222" s="208">
        <v>25</v>
      </c>
      <c r="B222" s="208" t="s">
        <v>46</v>
      </c>
      <c r="C222" s="209">
        <v>0</v>
      </c>
      <c r="D222" s="209">
        <v>0</v>
      </c>
      <c r="E222" s="209">
        <v>1</v>
      </c>
      <c r="F222" s="210">
        <v>1</v>
      </c>
      <c r="G222" s="209">
        <v>1</v>
      </c>
      <c r="H222" s="209">
        <v>2</v>
      </c>
      <c r="I222" s="209">
        <v>0</v>
      </c>
      <c r="J222" s="211">
        <v>4</v>
      </c>
      <c r="K222" s="209">
        <v>1</v>
      </c>
      <c r="L222" s="209">
        <v>2</v>
      </c>
      <c r="M222" s="209">
        <v>0</v>
      </c>
      <c r="N222" s="209">
        <v>0</v>
      </c>
      <c r="O222" s="209">
        <v>1</v>
      </c>
      <c r="P222" s="209">
        <v>0</v>
      </c>
      <c r="Q222" s="211">
        <v>4</v>
      </c>
      <c r="R222" s="211">
        <v>8</v>
      </c>
    </row>
    <row r="223" spans="1:18" s="155" customFormat="1" x14ac:dyDescent="0.25">
      <c r="A223" s="208">
        <v>26</v>
      </c>
      <c r="B223" s="208" t="s">
        <v>81</v>
      </c>
      <c r="C223" s="209">
        <v>0</v>
      </c>
      <c r="D223" s="209">
        <v>0</v>
      </c>
      <c r="E223" s="209">
        <v>3</v>
      </c>
      <c r="F223" s="210">
        <v>3</v>
      </c>
      <c r="G223" s="209">
        <v>2</v>
      </c>
      <c r="H223" s="209">
        <v>3</v>
      </c>
      <c r="I223" s="209">
        <v>2</v>
      </c>
      <c r="J223" s="211">
        <v>10</v>
      </c>
      <c r="K223" s="209">
        <v>4</v>
      </c>
      <c r="L223" s="209">
        <v>1</v>
      </c>
      <c r="M223" s="209">
        <v>2</v>
      </c>
      <c r="N223" s="209">
        <v>7</v>
      </c>
      <c r="O223" s="209">
        <v>1</v>
      </c>
      <c r="P223" s="209">
        <v>1</v>
      </c>
      <c r="Q223" s="211">
        <v>16</v>
      </c>
      <c r="R223" s="211">
        <v>26</v>
      </c>
    </row>
    <row r="224" spans="1:18" s="155" customFormat="1" x14ac:dyDescent="0.25">
      <c r="A224" s="212">
        <v>27</v>
      </c>
      <c r="B224" s="212" t="s">
        <v>48</v>
      </c>
      <c r="C224" s="213">
        <v>1</v>
      </c>
      <c r="D224" s="213">
        <v>3</v>
      </c>
      <c r="E224" s="213">
        <v>0</v>
      </c>
      <c r="F224" s="214">
        <v>4</v>
      </c>
      <c r="G224" s="213">
        <v>38</v>
      </c>
      <c r="H224" s="213">
        <v>2</v>
      </c>
      <c r="I224" s="213">
        <v>14</v>
      </c>
      <c r="J224" s="215">
        <v>58</v>
      </c>
      <c r="K224" s="213">
        <v>13</v>
      </c>
      <c r="L224" s="213">
        <v>12</v>
      </c>
      <c r="M224" s="213">
        <v>9</v>
      </c>
      <c r="N224" s="213">
        <v>10</v>
      </c>
      <c r="O224" s="213">
        <v>1</v>
      </c>
      <c r="P224" s="213">
        <v>6</v>
      </c>
      <c r="Q224" s="215">
        <v>51</v>
      </c>
      <c r="R224" s="215">
        <v>109</v>
      </c>
    </row>
    <row r="225" spans="1:18" ht="15.75" thickBot="1" x14ac:dyDescent="0.3">
      <c r="A225" s="216"/>
      <c r="B225" s="217" t="s">
        <v>49</v>
      </c>
      <c r="C225" s="218">
        <v>1289</v>
      </c>
      <c r="D225" s="218">
        <v>1993</v>
      </c>
      <c r="E225" s="218">
        <v>2635</v>
      </c>
      <c r="F225" s="218">
        <v>5917</v>
      </c>
      <c r="G225" s="218">
        <v>1915</v>
      </c>
      <c r="H225" s="218">
        <v>1946</v>
      </c>
      <c r="I225" s="218">
        <v>1747</v>
      </c>
      <c r="J225" s="218">
        <v>11525</v>
      </c>
      <c r="K225" s="218">
        <v>1930</v>
      </c>
      <c r="L225" s="218">
        <v>1735</v>
      </c>
      <c r="M225" s="218">
        <v>1542</v>
      </c>
      <c r="N225" s="218">
        <v>1285</v>
      </c>
      <c r="O225" s="218">
        <v>1086</v>
      </c>
      <c r="P225" s="218">
        <v>1075</v>
      </c>
      <c r="Q225" s="218">
        <v>8653</v>
      </c>
      <c r="R225" s="218">
        <v>20178</v>
      </c>
    </row>
  </sheetData>
  <pageMargins left="0.70866141732283472" right="1.1811023622047245" top="0.74803149606299213" bottom="0.74803149606299213" header="0.31496062992125984" footer="0.31496062992125984"/>
  <pageSetup paperSize="5" scale="91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4"/>
  <sheetViews>
    <sheetView topLeftCell="A100" zoomScaleNormal="100" workbookViewId="0">
      <selection activeCell="M121" sqref="M121"/>
    </sheetView>
  </sheetViews>
  <sheetFormatPr defaultRowHeight="15" x14ac:dyDescent="0.25"/>
  <cols>
    <col min="1" max="1" width="5.5703125" customWidth="1"/>
    <col min="2" max="2" width="17" customWidth="1"/>
    <col min="7" max="7" width="9.140625" style="95"/>
    <col min="8" max="9" width="8.7109375" customWidth="1"/>
    <col min="10" max="10" width="7.85546875" customWidth="1"/>
    <col min="12" max="12" width="9.140625" style="95"/>
    <col min="13" max="13" width="8.28515625" customWidth="1"/>
    <col min="14" max="14" width="8.5703125" customWidth="1"/>
    <col min="15" max="15" width="8.140625" customWidth="1"/>
    <col min="17" max="18" width="9.140625" style="95"/>
  </cols>
  <sheetData>
    <row r="1" spans="1:18" x14ac:dyDescent="0.25">
      <c r="A1" s="309" t="s">
        <v>239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</row>
    <row r="2" spans="1:18" x14ac:dyDescent="0.25">
      <c r="A2" s="310" t="s">
        <v>85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</row>
    <row r="3" spans="1:18" x14ac:dyDescent="0.25">
      <c r="A3" s="309" t="s">
        <v>67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</row>
    <row r="4" spans="1:18" ht="15.75" thickBot="1" x14ac:dyDescent="0.3">
      <c r="A4" s="223" t="s">
        <v>86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 t="s">
        <v>68</v>
      </c>
      <c r="P4" s="223"/>
      <c r="Q4" s="223"/>
      <c r="R4" s="223"/>
    </row>
    <row r="5" spans="1:18" ht="15.75" thickTop="1" x14ac:dyDescent="0.25">
      <c r="A5" s="224" t="s">
        <v>2</v>
      </c>
      <c r="B5" s="225" t="s">
        <v>69</v>
      </c>
      <c r="C5" s="312" t="s">
        <v>87</v>
      </c>
      <c r="D5" s="312"/>
      <c r="E5" s="312"/>
      <c r="F5" s="312"/>
      <c r="G5" s="312"/>
      <c r="H5" s="312" t="s">
        <v>88</v>
      </c>
      <c r="I5" s="312"/>
      <c r="J5" s="312"/>
      <c r="K5" s="312"/>
      <c r="L5" s="312"/>
      <c r="M5" s="312" t="s">
        <v>89</v>
      </c>
      <c r="N5" s="312"/>
      <c r="O5" s="312"/>
      <c r="P5" s="312"/>
      <c r="Q5" s="312"/>
      <c r="R5" s="225" t="s">
        <v>49</v>
      </c>
    </row>
    <row r="6" spans="1:18" x14ac:dyDescent="0.25">
      <c r="A6" s="226"/>
      <c r="B6" s="227" t="s">
        <v>90</v>
      </c>
      <c r="C6" s="228" t="s">
        <v>74</v>
      </c>
      <c r="D6" s="228" t="s">
        <v>75</v>
      </c>
      <c r="E6" s="228" t="s">
        <v>76</v>
      </c>
      <c r="F6" s="228" t="s">
        <v>91</v>
      </c>
      <c r="G6" s="228" t="s">
        <v>49</v>
      </c>
      <c r="H6" s="228" t="s">
        <v>77</v>
      </c>
      <c r="I6" s="228" t="s">
        <v>78</v>
      </c>
      <c r="J6" s="228" t="s">
        <v>79</v>
      </c>
      <c r="K6" s="228" t="s">
        <v>92</v>
      </c>
      <c r="L6" s="228" t="s">
        <v>49</v>
      </c>
      <c r="M6" s="228" t="s">
        <v>80</v>
      </c>
      <c r="N6" s="228" t="s">
        <v>71</v>
      </c>
      <c r="O6" s="228" t="s">
        <v>72</v>
      </c>
      <c r="P6" s="228" t="s">
        <v>73</v>
      </c>
      <c r="Q6" s="228" t="s">
        <v>49</v>
      </c>
      <c r="R6" s="227" t="s">
        <v>5</v>
      </c>
    </row>
    <row r="7" spans="1:18" x14ac:dyDescent="0.25">
      <c r="A7" s="229"/>
      <c r="B7" s="229"/>
      <c r="C7" s="229"/>
      <c r="D7" s="229"/>
      <c r="E7" s="229"/>
      <c r="F7" s="229"/>
      <c r="G7" s="229" t="s">
        <v>93</v>
      </c>
      <c r="H7" s="229"/>
      <c r="I7" s="229"/>
      <c r="J7" s="229"/>
      <c r="K7" s="229"/>
      <c r="L7" s="229" t="s">
        <v>94</v>
      </c>
      <c r="M7" s="229"/>
      <c r="N7" s="229"/>
      <c r="O7" s="229"/>
      <c r="P7" s="229"/>
      <c r="Q7" s="273" t="s">
        <v>95</v>
      </c>
      <c r="R7" s="273">
        <v>2020</v>
      </c>
    </row>
    <row r="8" spans="1:18" x14ac:dyDescent="0.25">
      <c r="A8" s="230">
        <v>1</v>
      </c>
      <c r="B8" s="230" t="s">
        <v>22</v>
      </c>
      <c r="C8" s="231">
        <v>12</v>
      </c>
      <c r="D8" s="231">
        <v>83</v>
      </c>
      <c r="E8" s="231">
        <v>68</v>
      </c>
      <c r="F8" s="231">
        <v>7</v>
      </c>
      <c r="G8" s="232">
        <v>170</v>
      </c>
      <c r="H8" s="231">
        <v>0</v>
      </c>
      <c r="I8" s="231">
        <v>0</v>
      </c>
      <c r="J8" s="231">
        <v>3</v>
      </c>
      <c r="K8" s="231">
        <v>32</v>
      </c>
      <c r="L8" s="232">
        <v>35</v>
      </c>
      <c r="M8" s="231">
        <v>39.901600000000002</v>
      </c>
      <c r="N8" s="231"/>
      <c r="O8" s="231"/>
      <c r="P8" s="231"/>
      <c r="Q8" s="232">
        <v>39.901600000000002</v>
      </c>
      <c r="R8" s="232">
        <v>244.9016</v>
      </c>
    </row>
    <row r="9" spans="1:18" x14ac:dyDescent="0.25">
      <c r="A9" s="230">
        <v>2</v>
      </c>
      <c r="B9" s="230" t="s">
        <v>23</v>
      </c>
      <c r="C9" s="231">
        <v>440</v>
      </c>
      <c r="D9" s="231">
        <v>1817</v>
      </c>
      <c r="E9" s="231">
        <v>8626.7875000000004</v>
      </c>
      <c r="F9" s="231">
        <v>2530</v>
      </c>
      <c r="G9" s="232">
        <v>13413.7875</v>
      </c>
      <c r="H9" s="231">
        <v>231</v>
      </c>
      <c r="I9" s="231">
        <v>245</v>
      </c>
      <c r="J9" s="231">
        <v>7780.8125</v>
      </c>
      <c r="K9" s="231">
        <v>6717.7775000000001</v>
      </c>
      <c r="L9" s="232">
        <v>14974.59</v>
      </c>
      <c r="M9" s="231">
        <v>448.51249999999999</v>
      </c>
      <c r="N9" s="231"/>
      <c r="O9" s="231"/>
      <c r="P9" s="231"/>
      <c r="Q9" s="232">
        <v>448.51249999999999</v>
      </c>
      <c r="R9" s="232">
        <v>28836.89</v>
      </c>
    </row>
    <row r="10" spans="1:18" x14ac:dyDescent="0.25">
      <c r="A10" s="230">
        <v>3</v>
      </c>
      <c r="B10" s="230" t="s">
        <v>24</v>
      </c>
      <c r="C10" s="231">
        <v>299</v>
      </c>
      <c r="D10" s="231">
        <v>444.91500000000002</v>
      </c>
      <c r="E10" s="231">
        <v>1676.9575</v>
      </c>
      <c r="F10" s="231">
        <v>1001.915</v>
      </c>
      <c r="G10" s="232">
        <v>3422.7874999999999</v>
      </c>
      <c r="H10" s="231">
        <v>107</v>
      </c>
      <c r="I10" s="231">
        <v>353</v>
      </c>
      <c r="J10" s="231">
        <v>2528.0749999999998</v>
      </c>
      <c r="K10" s="231">
        <v>2627.6174999999998</v>
      </c>
      <c r="L10" s="232">
        <v>5615.6924999999992</v>
      </c>
      <c r="M10" s="231">
        <v>768.28250000000003</v>
      </c>
      <c r="N10" s="231"/>
      <c r="O10" s="231"/>
      <c r="P10" s="231"/>
      <c r="Q10" s="232">
        <v>768.28250000000003</v>
      </c>
      <c r="R10" s="232">
        <v>9806.7624999999989</v>
      </c>
    </row>
    <row r="11" spans="1:18" x14ac:dyDescent="0.25">
      <c r="A11" s="230">
        <v>4</v>
      </c>
      <c r="B11" s="230" t="s">
        <v>25</v>
      </c>
      <c r="C11" s="231">
        <v>232</v>
      </c>
      <c r="D11" s="231">
        <v>816</v>
      </c>
      <c r="E11" s="231">
        <v>2671</v>
      </c>
      <c r="F11" s="231">
        <v>940</v>
      </c>
      <c r="G11" s="232">
        <v>4659</v>
      </c>
      <c r="H11" s="231">
        <v>364</v>
      </c>
      <c r="I11" s="231">
        <v>77</v>
      </c>
      <c r="J11" s="231">
        <v>3104</v>
      </c>
      <c r="K11" s="231">
        <v>2892</v>
      </c>
      <c r="L11" s="232">
        <v>6437</v>
      </c>
      <c r="M11" s="231">
        <v>149</v>
      </c>
      <c r="N11" s="231"/>
      <c r="O11" s="231"/>
      <c r="P11" s="231"/>
      <c r="Q11" s="232">
        <v>149</v>
      </c>
      <c r="R11" s="232">
        <v>11245</v>
      </c>
    </row>
    <row r="12" spans="1:18" x14ac:dyDescent="0.25">
      <c r="A12" s="230">
        <v>5</v>
      </c>
      <c r="B12" s="230" t="s">
        <v>26</v>
      </c>
      <c r="C12" s="231">
        <v>1644</v>
      </c>
      <c r="D12" s="231">
        <v>9217</v>
      </c>
      <c r="E12" s="231">
        <v>20075</v>
      </c>
      <c r="F12" s="231">
        <v>6033</v>
      </c>
      <c r="G12" s="232">
        <v>36969</v>
      </c>
      <c r="H12" s="231">
        <v>6632</v>
      </c>
      <c r="I12" s="231">
        <v>4805</v>
      </c>
      <c r="J12" s="231">
        <v>11740</v>
      </c>
      <c r="K12" s="231">
        <v>10451</v>
      </c>
      <c r="L12" s="232">
        <v>33628</v>
      </c>
      <c r="M12" s="231">
        <v>5112.0583999999999</v>
      </c>
      <c r="N12" s="231"/>
      <c r="O12" s="231"/>
      <c r="P12" s="231"/>
      <c r="Q12" s="232">
        <v>5112.0583999999999</v>
      </c>
      <c r="R12" s="232">
        <v>75709.058400000009</v>
      </c>
    </row>
    <row r="13" spans="1:18" x14ac:dyDescent="0.25">
      <c r="A13" s="230">
        <v>6</v>
      </c>
      <c r="B13" s="230" t="s">
        <v>27</v>
      </c>
      <c r="C13" s="231">
        <v>123</v>
      </c>
      <c r="D13" s="231">
        <v>1438.1813999999999</v>
      </c>
      <c r="E13" s="231">
        <v>1594.9014</v>
      </c>
      <c r="F13" s="231">
        <v>573.60559999999998</v>
      </c>
      <c r="G13" s="232">
        <v>3729.6884</v>
      </c>
      <c r="H13" s="231">
        <v>383.90140000000002</v>
      </c>
      <c r="I13" s="231">
        <v>579</v>
      </c>
      <c r="J13" s="231">
        <v>2796.056</v>
      </c>
      <c r="K13" s="231">
        <v>3354.4083999999998</v>
      </c>
      <c r="L13" s="232">
        <v>7113.3657999999996</v>
      </c>
      <c r="M13" s="231">
        <v>1323.4717000000001</v>
      </c>
      <c r="N13" s="231"/>
      <c r="O13" s="231"/>
      <c r="P13" s="231"/>
      <c r="Q13" s="232">
        <v>1323.4717000000001</v>
      </c>
      <c r="R13" s="232">
        <v>12166.525900000001</v>
      </c>
    </row>
    <row r="14" spans="1:18" x14ac:dyDescent="0.25">
      <c r="A14" s="230">
        <v>7</v>
      </c>
      <c r="B14" s="230" t="s">
        <v>28</v>
      </c>
      <c r="C14" s="231">
        <v>1</v>
      </c>
      <c r="D14" s="231">
        <v>121</v>
      </c>
      <c r="E14" s="231">
        <v>1005.1882000000001</v>
      </c>
      <c r="F14" s="231">
        <v>958.76430000000005</v>
      </c>
      <c r="G14" s="232">
        <v>2085.9525000000003</v>
      </c>
      <c r="H14" s="231">
        <v>245.7414</v>
      </c>
      <c r="I14" s="231">
        <v>114</v>
      </c>
      <c r="J14" s="231">
        <v>405.8707</v>
      </c>
      <c r="K14" s="231">
        <v>1832.4337</v>
      </c>
      <c r="L14" s="232">
        <v>2598.0457999999999</v>
      </c>
      <c r="M14" s="231">
        <v>934.53679999999997</v>
      </c>
      <c r="N14" s="231"/>
      <c r="O14" s="231"/>
      <c r="P14" s="231"/>
      <c r="Q14" s="232">
        <v>934.53679999999997</v>
      </c>
      <c r="R14" s="232">
        <v>5618.5351000000001</v>
      </c>
    </row>
    <row r="15" spans="1:18" x14ac:dyDescent="0.25">
      <c r="A15" s="230">
        <v>8</v>
      </c>
      <c r="B15" s="230" t="s">
        <v>29</v>
      </c>
      <c r="C15" s="231">
        <v>56.7639</v>
      </c>
      <c r="D15" s="231">
        <v>148.96209999999999</v>
      </c>
      <c r="E15" s="231">
        <v>1140.2040999999999</v>
      </c>
      <c r="F15" s="231">
        <v>247.8484</v>
      </c>
      <c r="G15" s="232">
        <v>1593.7785000000001</v>
      </c>
      <c r="H15" s="231">
        <v>3</v>
      </c>
      <c r="I15" s="231">
        <v>152.8484</v>
      </c>
      <c r="J15" s="231">
        <v>359.90089999999998</v>
      </c>
      <c r="K15" s="231">
        <v>613.43150000000003</v>
      </c>
      <c r="L15" s="232">
        <v>1129.1808000000001</v>
      </c>
      <c r="M15" s="231">
        <v>120.74930000000001</v>
      </c>
      <c r="N15" s="231"/>
      <c r="O15" s="231"/>
      <c r="P15" s="231"/>
      <c r="Q15" s="232">
        <v>120.74930000000001</v>
      </c>
      <c r="R15" s="232">
        <v>2843.7085999999999</v>
      </c>
    </row>
    <row r="16" spans="1:18" x14ac:dyDescent="0.25">
      <c r="A16" s="230">
        <v>9</v>
      </c>
      <c r="B16" s="230" t="s">
        <v>30</v>
      </c>
      <c r="C16" s="231">
        <v>6.7640999999999991</v>
      </c>
      <c r="D16" s="231">
        <v>1.9325999999999999</v>
      </c>
      <c r="E16" s="231">
        <v>18.3597</v>
      </c>
      <c r="F16" s="231">
        <v>21.292299999999997</v>
      </c>
      <c r="G16" s="232">
        <v>48.348699999999994</v>
      </c>
      <c r="H16" s="231">
        <v>51</v>
      </c>
      <c r="I16" s="231">
        <v>7.7303999999999995</v>
      </c>
      <c r="J16" s="231">
        <v>0.96629999999999994</v>
      </c>
      <c r="K16" s="231">
        <v>87.3934</v>
      </c>
      <c r="L16" s="232">
        <v>147.09010000000001</v>
      </c>
      <c r="M16" s="231">
        <v>2</v>
      </c>
      <c r="N16" s="231"/>
      <c r="O16" s="231"/>
      <c r="P16" s="231"/>
      <c r="Q16" s="232">
        <v>2</v>
      </c>
      <c r="R16" s="232">
        <v>197.43880000000001</v>
      </c>
    </row>
    <row r="17" spans="1:18" x14ac:dyDescent="0.25">
      <c r="A17" s="230">
        <v>10</v>
      </c>
      <c r="B17" s="230" t="s">
        <v>31</v>
      </c>
      <c r="C17" s="231">
        <v>495.47680000000003</v>
      </c>
      <c r="D17" s="231">
        <v>1872.7311999999999</v>
      </c>
      <c r="E17" s="231">
        <v>4080.9263999999998</v>
      </c>
      <c r="F17" s="231">
        <v>1517</v>
      </c>
      <c r="G17" s="232">
        <v>7966.1343999999999</v>
      </c>
      <c r="H17" s="231">
        <v>129.80959999999999</v>
      </c>
      <c r="I17" s="231">
        <v>546</v>
      </c>
      <c r="J17" s="231">
        <v>6161.9808000000003</v>
      </c>
      <c r="K17" s="231">
        <v>2022.8208</v>
      </c>
      <c r="L17" s="232">
        <v>8860.6111999999994</v>
      </c>
      <c r="M17" s="231">
        <v>309.27519999999998</v>
      </c>
      <c r="N17" s="231"/>
      <c r="O17" s="231"/>
      <c r="P17" s="231"/>
      <c r="Q17" s="232">
        <v>309.27519999999998</v>
      </c>
      <c r="R17" s="232">
        <v>17136.020799999998</v>
      </c>
    </row>
    <row r="18" spans="1:18" x14ac:dyDescent="0.25">
      <c r="A18" s="230">
        <v>11</v>
      </c>
      <c r="B18" s="230" t="s">
        <v>32</v>
      </c>
      <c r="C18" s="231">
        <v>0</v>
      </c>
      <c r="D18" s="231">
        <v>1280.4312</v>
      </c>
      <c r="E18" s="231">
        <v>6339.9525999999996</v>
      </c>
      <c r="F18" s="231">
        <v>1268</v>
      </c>
      <c r="G18" s="232">
        <v>8888.3837999999996</v>
      </c>
      <c r="H18" s="231">
        <v>811.81039999999996</v>
      </c>
      <c r="I18" s="231">
        <v>845</v>
      </c>
      <c r="J18" s="231">
        <v>3812.7768000000001</v>
      </c>
      <c r="K18" s="231">
        <v>535.90840000000003</v>
      </c>
      <c r="L18" s="232">
        <v>6005.4956000000002</v>
      </c>
      <c r="M18" s="231">
        <v>410.3732</v>
      </c>
      <c r="N18" s="231"/>
      <c r="O18" s="231"/>
      <c r="P18" s="231"/>
      <c r="Q18" s="232">
        <v>410.3732</v>
      </c>
      <c r="R18" s="232">
        <v>15304.2526</v>
      </c>
    </row>
    <row r="19" spans="1:18" x14ac:dyDescent="0.25">
      <c r="A19" s="230">
        <v>12</v>
      </c>
      <c r="B19" s="230" t="s">
        <v>33</v>
      </c>
      <c r="C19" s="231">
        <v>0</v>
      </c>
      <c r="D19" s="231">
        <v>0</v>
      </c>
      <c r="E19" s="231">
        <v>265</v>
      </c>
      <c r="F19" s="231">
        <v>543</v>
      </c>
      <c r="G19" s="232">
        <v>808</v>
      </c>
      <c r="H19" s="231">
        <v>25</v>
      </c>
      <c r="I19" s="231">
        <v>0</v>
      </c>
      <c r="J19" s="231">
        <v>300</v>
      </c>
      <c r="K19" s="231">
        <v>818</v>
      </c>
      <c r="L19" s="232">
        <v>1143</v>
      </c>
      <c r="M19" s="231">
        <v>0</v>
      </c>
      <c r="N19" s="231"/>
      <c r="O19" s="231"/>
      <c r="P19" s="231"/>
      <c r="Q19" s="232">
        <v>0</v>
      </c>
      <c r="R19" s="232">
        <v>1951</v>
      </c>
    </row>
    <row r="20" spans="1:18" x14ac:dyDescent="0.25">
      <c r="A20" s="230">
        <v>13</v>
      </c>
      <c r="B20" s="230" t="s">
        <v>34</v>
      </c>
      <c r="C20" s="231">
        <v>5</v>
      </c>
      <c r="D20" s="231">
        <v>54.949199999999998</v>
      </c>
      <c r="E20" s="231">
        <v>172.74600000000001</v>
      </c>
      <c r="F20" s="231">
        <v>55.949199999999998</v>
      </c>
      <c r="G20" s="232">
        <v>288.64440000000002</v>
      </c>
      <c r="H20" s="231">
        <v>8</v>
      </c>
      <c r="I20" s="231">
        <v>22</v>
      </c>
      <c r="J20" s="231">
        <v>137.45999999999998</v>
      </c>
      <c r="K20" s="231">
        <v>107.8984</v>
      </c>
      <c r="L20" s="232">
        <v>275.35839999999996</v>
      </c>
      <c r="M20" s="231">
        <v>94.745999999999995</v>
      </c>
      <c r="N20" s="231"/>
      <c r="O20" s="231"/>
      <c r="P20" s="231"/>
      <c r="Q20" s="232">
        <v>94.745999999999995</v>
      </c>
      <c r="R20" s="232">
        <v>658.74879999999996</v>
      </c>
    </row>
    <row r="21" spans="1:18" x14ac:dyDescent="0.25">
      <c r="A21" s="230">
        <v>14</v>
      </c>
      <c r="B21" s="230" t="s">
        <v>35</v>
      </c>
      <c r="C21" s="231">
        <v>85.873000000000005</v>
      </c>
      <c r="D21" s="231">
        <v>230.619</v>
      </c>
      <c r="E21" s="231">
        <v>179.97460000000001</v>
      </c>
      <c r="F21" s="231">
        <v>15</v>
      </c>
      <c r="G21" s="232">
        <v>511.46660000000003</v>
      </c>
      <c r="H21" s="231">
        <v>6</v>
      </c>
      <c r="I21" s="231">
        <v>30</v>
      </c>
      <c r="J21" s="231">
        <v>184</v>
      </c>
      <c r="K21" s="231">
        <v>156.87299999999999</v>
      </c>
      <c r="L21" s="232">
        <v>376.87299999999999</v>
      </c>
      <c r="M21" s="231">
        <v>111.3904</v>
      </c>
      <c r="N21" s="231"/>
      <c r="O21" s="231"/>
      <c r="P21" s="231"/>
      <c r="Q21" s="232">
        <v>111.3904</v>
      </c>
      <c r="R21" s="232">
        <v>999.73</v>
      </c>
    </row>
    <row r="22" spans="1:18" x14ac:dyDescent="0.25">
      <c r="A22" s="230">
        <v>15</v>
      </c>
      <c r="B22" s="230" t="s">
        <v>36</v>
      </c>
      <c r="C22" s="231">
        <v>0</v>
      </c>
      <c r="D22" s="231">
        <v>0</v>
      </c>
      <c r="E22" s="231">
        <v>125</v>
      </c>
      <c r="F22" s="231">
        <v>0</v>
      </c>
      <c r="G22" s="232">
        <v>125</v>
      </c>
      <c r="H22" s="231">
        <v>2.8748999999999998</v>
      </c>
      <c r="I22" s="231">
        <v>0</v>
      </c>
      <c r="J22" s="231">
        <v>2</v>
      </c>
      <c r="K22" s="231">
        <v>0</v>
      </c>
      <c r="L22" s="232">
        <v>4.8749000000000002</v>
      </c>
      <c r="M22" s="231">
        <v>99.498799999999989</v>
      </c>
      <c r="N22" s="231"/>
      <c r="O22" s="231"/>
      <c r="P22" s="231"/>
      <c r="Q22" s="232">
        <v>99.498799999999989</v>
      </c>
      <c r="R22" s="232">
        <v>229.37369999999999</v>
      </c>
    </row>
    <row r="23" spans="1:18" x14ac:dyDescent="0.25">
      <c r="A23" s="230">
        <v>16</v>
      </c>
      <c r="B23" s="230" t="s">
        <v>37</v>
      </c>
      <c r="C23" s="231">
        <v>0</v>
      </c>
      <c r="D23" s="231">
        <v>0</v>
      </c>
      <c r="E23" s="231">
        <v>0</v>
      </c>
      <c r="F23" s="231">
        <v>0</v>
      </c>
      <c r="G23" s="232">
        <v>0</v>
      </c>
      <c r="H23" s="231">
        <v>0</v>
      </c>
      <c r="I23" s="231">
        <v>0</v>
      </c>
      <c r="J23" s="231">
        <v>0</v>
      </c>
      <c r="K23" s="231">
        <v>0</v>
      </c>
      <c r="L23" s="232">
        <v>0</v>
      </c>
      <c r="M23" s="231">
        <v>0</v>
      </c>
      <c r="N23" s="231"/>
      <c r="O23" s="231"/>
      <c r="P23" s="231"/>
      <c r="Q23" s="232">
        <v>0</v>
      </c>
      <c r="R23" s="232">
        <v>0</v>
      </c>
    </row>
    <row r="24" spans="1:18" x14ac:dyDescent="0.25">
      <c r="A24" s="230">
        <v>17</v>
      </c>
      <c r="B24" s="230" t="s">
        <v>38</v>
      </c>
      <c r="C24" s="231">
        <v>16</v>
      </c>
      <c r="D24" s="231">
        <v>379.19450000000001</v>
      </c>
      <c r="E24" s="231">
        <v>640.97969999999998</v>
      </c>
      <c r="F24" s="231">
        <v>312.89260000000002</v>
      </c>
      <c r="G24" s="232">
        <v>1349.0668000000001</v>
      </c>
      <c r="H24" s="231">
        <v>190.94630000000001</v>
      </c>
      <c r="I24" s="231">
        <v>642</v>
      </c>
      <c r="J24" s="231">
        <v>1473</v>
      </c>
      <c r="K24" s="231">
        <v>1024.9259999999999</v>
      </c>
      <c r="L24" s="232">
        <v>3330.8723</v>
      </c>
      <c r="M24" s="231">
        <v>374.68369999999999</v>
      </c>
      <c r="N24" s="231"/>
      <c r="O24" s="231"/>
      <c r="P24" s="231"/>
      <c r="Q24" s="232">
        <v>374.68369999999999</v>
      </c>
      <c r="R24" s="232">
        <v>5054.6228000000001</v>
      </c>
    </row>
    <row r="25" spans="1:18" x14ac:dyDescent="0.25">
      <c r="A25" s="230">
        <v>18</v>
      </c>
      <c r="B25" s="230" t="s">
        <v>39</v>
      </c>
      <c r="C25" s="231">
        <v>0</v>
      </c>
      <c r="D25" s="231">
        <v>136</v>
      </c>
      <c r="E25" s="231">
        <v>352</v>
      </c>
      <c r="F25" s="231">
        <v>27</v>
      </c>
      <c r="G25" s="232">
        <v>515</v>
      </c>
      <c r="H25" s="231">
        <v>13</v>
      </c>
      <c r="I25" s="231">
        <v>16</v>
      </c>
      <c r="J25" s="231">
        <v>1</v>
      </c>
      <c r="K25" s="231">
        <v>161.90180000000001</v>
      </c>
      <c r="L25" s="232">
        <v>191.90180000000001</v>
      </c>
      <c r="M25" s="231">
        <v>514</v>
      </c>
      <c r="N25" s="231"/>
      <c r="O25" s="231"/>
      <c r="P25" s="231"/>
      <c r="Q25" s="232">
        <v>514</v>
      </c>
      <c r="R25" s="232">
        <v>1220.9018000000001</v>
      </c>
    </row>
    <row r="26" spans="1:18" x14ac:dyDescent="0.25">
      <c r="A26" s="230">
        <v>19</v>
      </c>
      <c r="B26" s="230" t="s">
        <v>40</v>
      </c>
      <c r="C26" s="231">
        <v>0</v>
      </c>
      <c r="D26" s="231">
        <v>0</v>
      </c>
      <c r="E26" s="231">
        <v>0</v>
      </c>
      <c r="F26" s="231">
        <v>0</v>
      </c>
      <c r="G26" s="232">
        <v>0</v>
      </c>
      <c r="H26" s="231">
        <v>0</v>
      </c>
      <c r="I26" s="231">
        <v>0</v>
      </c>
      <c r="J26" s="231">
        <v>0</v>
      </c>
      <c r="K26" s="231">
        <v>0</v>
      </c>
      <c r="L26" s="232">
        <v>0</v>
      </c>
      <c r="M26" s="231">
        <v>0</v>
      </c>
      <c r="N26" s="231"/>
      <c r="O26" s="231"/>
      <c r="P26" s="231"/>
      <c r="Q26" s="232">
        <v>0</v>
      </c>
      <c r="R26" s="232">
        <v>0</v>
      </c>
    </row>
    <row r="27" spans="1:18" x14ac:dyDescent="0.25">
      <c r="A27" s="230">
        <v>20</v>
      </c>
      <c r="B27" s="230" t="s">
        <v>41</v>
      </c>
      <c r="C27" s="231">
        <v>0</v>
      </c>
      <c r="D27" s="231">
        <v>0</v>
      </c>
      <c r="E27" s="231">
        <v>0</v>
      </c>
      <c r="F27" s="231">
        <v>0</v>
      </c>
      <c r="G27" s="232">
        <v>0</v>
      </c>
      <c r="H27" s="231">
        <v>8</v>
      </c>
      <c r="I27" s="231">
        <v>7</v>
      </c>
      <c r="J27" s="231">
        <v>4</v>
      </c>
      <c r="K27" s="231">
        <v>1</v>
      </c>
      <c r="L27" s="232">
        <v>20</v>
      </c>
      <c r="M27" s="231">
        <v>2</v>
      </c>
      <c r="N27" s="231"/>
      <c r="O27" s="231"/>
      <c r="P27" s="231"/>
      <c r="Q27" s="232">
        <v>2</v>
      </c>
      <c r="R27" s="232">
        <v>22</v>
      </c>
    </row>
    <row r="28" spans="1:18" x14ac:dyDescent="0.25">
      <c r="A28" s="230">
        <v>21</v>
      </c>
      <c r="B28" s="230" t="s">
        <v>42</v>
      </c>
      <c r="C28" s="231">
        <v>0</v>
      </c>
      <c r="D28" s="231">
        <v>0</v>
      </c>
      <c r="E28" s="231">
        <v>0</v>
      </c>
      <c r="F28" s="231">
        <v>0</v>
      </c>
      <c r="G28" s="232">
        <v>0</v>
      </c>
      <c r="H28" s="231">
        <v>0</v>
      </c>
      <c r="I28" s="231">
        <v>0</v>
      </c>
      <c r="J28" s="231">
        <v>0</v>
      </c>
      <c r="K28" s="231">
        <v>0</v>
      </c>
      <c r="L28" s="232">
        <v>0</v>
      </c>
      <c r="M28" s="231">
        <v>0</v>
      </c>
      <c r="N28" s="231"/>
      <c r="O28" s="231"/>
      <c r="P28" s="231"/>
      <c r="Q28" s="232">
        <v>0</v>
      </c>
      <c r="R28" s="232">
        <v>0</v>
      </c>
    </row>
    <row r="29" spans="1:18" x14ac:dyDescent="0.25">
      <c r="A29" s="230">
        <v>22</v>
      </c>
      <c r="B29" s="230" t="s">
        <v>43</v>
      </c>
      <c r="C29" s="231">
        <v>0</v>
      </c>
      <c r="D29" s="231">
        <v>0</v>
      </c>
      <c r="E29" s="231">
        <v>0</v>
      </c>
      <c r="F29" s="231">
        <v>0</v>
      </c>
      <c r="G29" s="232">
        <v>0</v>
      </c>
      <c r="H29" s="231">
        <v>0</v>
      </c>
      <c r="I29" s="231">
        <v>0</v>
      </c>
      <c r="J29" s="231">
        <v>0</v>
      </c>
      <c r="K29" s="231">
        <v>0</v>
      </c>
      <c r="L29" s="232">
        <v>0</v>
      </c>
      <c r="M29" s="231">
        <v>0</v>
      </c>
      <c r="N29" s="231"/>
      <c r="O29" s="231"/>
      <c r="P29" s="231"/>
      <c r="Q29" s="232">
        <v>0</v>
      </c>
      <c r="R29" s="232">
        <v>0</v>
      </c>
    </row>
    <row r="30" spans="1:18" x14ac:dyDescent="0.25">
      <c r="A30" s="230">
        <v>23</v>
      </c>
      <c r="B30" s="230" t="s">
        <v>44</v>
      </c>
      <c r="C30" s="231">
        <v>0</v>
      </c>
      <c r="D30" s="231">
        <v>0</v>
      </c>
      <c r="E30" s="231">
        <v>3</v>
      </c>
      <c r="F30" s="231">
        <v>1</v>
      </c>
      <c r="G30" s="232">
        <v>4</v>
      </c>
      <c r="H30" s="231">
        <v>3</v>
      </c>
      <c r="I30" s="231">
        <v>2</v>
      </c>
      <c r="J30" s="231">
        <v>3</v>
      </c>
      <c r="K30" s="231">
        <v>1</v>
      </c>
      <c r="L30" s="232">
        <v>9</v>
      </c>
      <c r="M30" s="231">
        <v>4</v>
      </c>
      <c r="N30" s="231"/>
      <c r="O30" s="231"/>
      <c r="P30" s="231"/>
      <c r="Q30" s="232">
        <v>4</v>
      </c>
      <c r="R30" s="232">
        <v>17</v>
      </c>
    </row>
    <row r="31" spans="1:18" x14ac:dyDescent="0.25">
      <c r="A31" s="230">
        <v>24</v>
      </c>
      <c r="B31" s="230" t="s">
        <v>45</v>
      </c>
      <c r="C31" s="231">
        <v>0</v>
      </c>
      <c r="D31" s="231">
        <v>5</v>
      </c>
      <c r="E31" s="231">
        <v>1</v>
      </c>
      <c r="F31" s="231">
        <v>0</v>
      </c>
      <c r="G31" s="232">
        <v>6</v>
      </c>
      <c r="H31" s="231">
        <v>1</v>
      </c>
      <c r="I31" s="231">
        <v>0</v>
      </c>
      <c r="J31" s="231">
        <v>0</v>
      </c>
      <c r="K31" s="231">
        <v>0</v>
      </c>
      <c r="L31" s="232">
        <v>1</v>
      </c>
      <c r="M31" s="231">
        <v>0</v>
      </c>
      <c r="N31" s="231"/>
      <c r="O31" s="231"/>
      <c r="P31" s="231"/>
      <c r="Q31" s="232">
        <v>0</v>
      </c>
      <c r="R31" s="232">
        <v>7</v>
      </c>
    </row>
    <row r="32" spans="1:18" x14ac:dyDescent="0.25">
      <c r="A32" s="230">
        <v>25</v>
      </c>
      <c r="B32" s="230" t="s">
        <v>46</v>
      </c>
      <c r="C32" s="231">
        <v>0</v>
      </c>
      <c r="D32" s="231">
        <v>0</v>
      </c>
      <c r="E32" s="231">
        <v>0</v>
      </c>
      <c r="F32" s="231">
        <v>1</v>
      </c>
      <c r="G32" s="232">
        <v>1</v>
      </c>
      <c r="H32" s="231">
        <v>1</v>
      </c>
      <c r="I32" s="231">
        <v>0</v>
      </c>
      <c r="J32" s="231">
        <v>0</v>
      </c>
      <c r="K32" s="231">
        <v>0</v>
      </c>
      <c r="L32" s="232">
        <v>1</v>
      </c>
      <c r="M32" s="231">
        <v>0</v>
      </c>
      <c r="N32" s="231"/>
      <c r="O32" s="231"/>
      <c r="P32" s="231"/>
      <c r="Q32" s="232">
        <v>0</v>
      </c>
      <c r="R32" s="232">
        <v>2</v>
      </c>
    </row>
    <row r="33" spans="1:18" x14ac:dyDescent="0.25">
      <c r="A33" s="230">
        <v>26</v>
      </c>
      <c r="B33" s="230" t="s">
        <v>81</v>
      </c>
      <c r="C33" s="231">
        <v>0</v>
      </c>
      <c r="D33" s="231">
        <v>23</v>
      </c>
      <c r="E33" s="231">
        <v>3</v>
      </c>
      <c r="F33" s="231">
        <v>0</v>
      </c>
      <c r="G33" s="232">
        <v>26</v>
      </c>
      <c r="H33" s="231">
        <v>1</v>
      </c>
      <c r="I33" s="231">
        <v>0</v>
      </c>
      <c r="J33" s="231">
        <v>2</v>
      </c>
      <c r="K33" s="231">
        <v>5</v>
      </c>
      <c r="L33" s="232">
        <v>8</v>
      </c>
      <c r="M33" s="231">
        <v>5</v>
      </c>
      <c r="N33" s="231"/>
      <c r="O33" s="231"/>
      <c r="P33" s="231"/>
      <c r="Q33" s="232">
        <v>5</v>
      </c>
      <c r="R33" s="232">
        <v>39</v>
      </c>
    </row>
    <row r="34" spans="1:18" x14ac:dyDescent="0.25">
      <c r="A34" s="230">
        <v>27</v>
      </c>
      <c r="B34" s="230" t="s">
        <v>48</v>
      </c>
      <c r="C34" s="231">
        <v>0</v>
      </c>
      <c r="D34" s="231">
        <v>25</v>
      </c>
      <c r="E34" s="231">
        <v>35</v>
      </c>
      <c r="F34" s="231">
        <v>34</v>
      </c>
      <c r="G34" s="232">
        <v>94</v>
      </c>
      <c r="H34" s="231">
        <v>23</v>
      </c>
      <c r="I34" s="231">
        <v>17</v>
      </c>
      <c r="J34" s="231">
        <v>40</v>
      </c>
      <c r="K34" s="231">
        <v>79</v>
      </c>
      <c r="L34" s="232">
        <v>159</v>
      </c>
      <c r="M34" s="231">
        <v>19</v>
      </c>
      <c r="N34" s="231"/>
      <c r="O34" s="231"/>
      <c r="P34" s="231"/>
      <c r="Q34" s="232">
        <v>19</v>
      </c>
      <c r="R34" s="232">
        <v>272</v>
      </c>
    </row>
    <row r="35" spans="1:18" x14ac:dyDescent="0.25">
      <c r="A35" s="230"/>
      <c r="B35" s="230" t="s">
        <v>49</v>
      </c>
      <c r="C35" s="232">
        <v>3416.8777999999998</v>
      </c>
      <c r="D35" s="232">
        <v>18094.9162</v>
      </c>
      <c r="E35" s="232">
        <v>49074.977700000003</v>
      </c>
      <c r="F35" s="232">
        <v>16088.267400000001</v>
      </c>
      <c r="G35" s="232">
        <v>86675.039099999995</v>
      </c>
      <c r="H35" s="232">
        <v>9242.0839999999989</v>
      </c>
      <c r="I35" s="232">
        <v>8460.5787999999993</v>
      </c>
      <c r="J35" s="232">
        <v>40839.898999999998</v>
      </c>
      <c r="K35" s="232">
        <v>33522.390400000004</v>
      </c>
      <c r="L35" s="232">
        <v>92064.9522</v>
      </c>
      <c r="M35" s="232">
        <v>10842.480099999999</v>
      </c>
      <c r="N35" s="232"/>
      <c r="O35" s="232"/>
      <c r="P35" s="232"/>
      <c r="Q35" s="232">
        <v>10842.480099999999</v>
      </c>
      <c r="R35" s="232">
        <v>189582.47140000007</v>
      </c>
    </row>
    <row r="36" spans="1:18" x14ac:dyDescent="0.25">
      <c r="A36" s="311" t="s">
        <v>50</v>
      </c>
      <c r="B36" s="311"/>
      <c r="C36" s="233" t="s">
        <v>50</v>
      </c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4"/>
    </row>
    <row r="37" spans="1:18" x14ac:dyDescent="0.25">
      <c r="A37" s="59"/>
      <c r="B37" s="59"/>
      <c r="C37" s="59" t="s">
        <v>50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</row>
    <row r="38" spans="1:18" s="155" customFormat="1" x14ac:dyDescent="0.25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</row>
    <row r="39" spans="1:18" s="155" customFormat="1" x14ac:dyDescent="0.25">
      <c r="A39" s="308" t="s">
        <v>240</v>
      </c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</row>
    <row r="40" spans="1:18" s="155" customFormat="1" x14ac:dyDescent="0.25">
      <c r="A40" s="313" t="s">
        <v>85</v>
      </c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</row>
    <row r="41" spans="1:18" s="155" customFormat="1" x14ac:dyDescent="0.25">
      <c r="A41" s="308" t="s">
        <v>96</v>
      </c>
      <c r="B41" s="308"/>
      <c r="C41" s="308"/>
      <c r="D41" s="308"/>
      <c r="E41" s="308"/>
      <c r="F41" s="308"/>
      <c r="G41" s="308"/>
      <c r="H41" s="308"/>
      <c r="I41" s="308"/>
      <c r="J41" s="308"/>
      <c r="K41" s="308"/>
      <c r="L41" s="308"/>
      <c r="M41" s="308"/>
      <c r="N41" s="308"/>
      <c r="O41" s="308"/>
      <c r="P41" s="308"/>
      <c r="Q41" s="308"/>
      <c r="R41" s="308"/>
    </row>
    <row r="42" spans="1:18" s="155" customFormat="1" ht="15.75" thickBot="1" x14ac:dyDescent="0.3">
      <c r="A42" s="235" t="s">
        <v>86</v>
      </c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 t="s">
        <v>68</v>
      </c>
      <c r="P42" s="235"/>
      <c r="Q42" s="235"/>
      <c r="R42" s="235"/>
    </row>
    <row r="43" spans="1:18" s="155" customFormat="1" ht="15.75" thickTop="1" x14ac:dyDescent="0.25">
      <c r="A43" s="202" t="s">
        <v>2</v>
      </c>
      <c r="B43" s="272" t="s">
        <v>69</v>
      </c>
      <c r="C43" s="314" t="s">
        <v>87</v>
      </c>
      <c r="D43" s="314"/>
      <c r="E43" s="314"/>
      <c r="F43" s="314"/>
      <c r="G43" s="314"/>
      <c r="H43" s="314" t="s">
        <v>88</v>
      </c>
      <c r="I43" s="314"/>
      <c r="J43" s="314"/>
      <c r="K43" s="314"/>
      <c r="L43" s="314"/>
      <c r="M43" s="314" t="s">
        <v>89</v>
      </c>
      <c r="N43" s="314"/>
      <c r="O43" s="314"/>
      <c r="P43" s="314"/>
      <c r="Q43" s="314"/>
      <c r="R43" s="225" t="s">
        <v>49</v>
      </c>
    </row>
    <row r="44" spans="1:18" s="155" customFormat="1" x14ac:dyDescent="0.25">
      <c r="A44" s="264"/>
      <c r="B44" s="265" t="s">
        <v>90</v>
      </c>
      <c r="C44" s="265" t="s">
        <v>74</v>
      </c>
      <c r="D44" s="265" t="s">
        <v>75</v>
      </c>
      <c r="E44" s="265" t="s">
        <v>76</v>
      </c>
      <c r="F44" s="265" t="s">
        <v>91</v>
      </c>
      <c r="G44" s="265" t="s">
        <v>49</v>
      </c>
      <c r="H44" s="265" t="s">
        <v>77</v>
      </c>
      <c r="I44" s="265" t="s">
        <v>78</v>
      </c>
      <c r="J44" s="265" t="s">
        <v>79</v>
      </c>
      <c r="K44" s="265" t="s">
        <v>92</v>
      </c>
      <c r="L44" s="265" t="s">
        <v>49</v>
      </c>
      <c r="M44" s="265" t="s">
        <v>80</v>
      </c>
      <c r="N44" s="265" t="s">
        <v>71</v>
      </c>
      <c r="O44" s="265" t="s">
        <v>72</v>
      </c>
      <c r="P44" s="265" t="s">
        <v>73</v>
      </c>
      <c r="Q44" s="265" t="s">
        <v>49</v>
      </c>
      <c r="R44" s="227" t="s">
        <v>5</v>
      </c>
    </row>
    <row r="45" spans="1:18" s="155" customFormat="1" x14ac:dyDescent="0.25">
      <c r="A45" s="202"/>
      <c r="B45" s="202"/>
      <c r="C45" s="202"/>
      <c r="D45" s="202"/>
      <c r="E45" s="202"/>
      <c r="F45" s="202"/>
      <c r="G45" s="202" t="s">
        <v>93</v>
      </c>
      <c r="H45" s="202"/>
      <c r="I45" s="202"/>
      <c r="J45" s="202"/>
      <c r="K45" s="202"/>
      <c r="L45" s="202" t="s">
        <v>94</v>
      </c>
      <c r="M45" s="202"/>
      <c r="N45" s="202"/>
      <c r="O45" s="202"/>
      <c r="P45" s="202"/>
      <c r="Q45" s="272" t="s">
        <v>95</v>
      </c>
      <c r="R45" s="273">
        <v>2020</v>
      </c>
    </row>
    <row r="46" spans="1:18" s="155" customFormat="1" x14ac:dyDescent="0.25">
      <c r="A46" s="236">
        <v>1</v>
      </c>
      <c r="B46" s="236" t="s">
        <v>22</v>
      </c>
      <c r="C46" s="237">
        <v>46.43</v>
      </c>
      <c r="D46" s="237">
        <v>55.23</v>
      </c>
      <c r="E46" s="237">
        <v>55.23</v>
      </c>
      <c r="F46" s="237">
        <v>92.27000000000001</v>
      </c>
      <c r="G46" s="237">
        <v>56.134</v>
      </c>
      <c r="H46" s="237">
        <v>0</v>
      </c>
      <c r="I46" s="237">
        <v>0</v>
      </c>
      <c r="J46" s="237">
        <v>55.67</v>
      </c>
      <c r="K46" s="237">
        <v>55.72</v>
      </c>
      <c r="L46" s="237">
        <v>55.715714285714284</v>
      </c>
      <c r="M46" s="237">
        <v>55.98472241714618</v>
      </c>
      <c r="N46" s="231"/>
      <c r="O46" s="231"/>
      <c r="P46" s="231"/>
      <c r="Q46" s="238">
        <v>55.98472241714618</v>
      </c>
      <c r="R46" s="238">
        <v>56.049899224831528</v>
      </c>
    </row>
    <row r="47" spans="1:18" s="155" customFormat="1" x14ac:dyDescent="0.25">
      <c r="A47" s="236">
        <v>2</v>
      </c>
      <c r="B47" s="236" t="s">
        <v>23</v>
      </c>
      <c r="C47" s="237">
        <v>65.42</v>
      </c>
      <c r="D47" s="237">
        <v>65.42</v>
      </c>
      <c r="E47" s="237">
        <v>65.421611463131555</v>
      </c>
      <c r="F47" s="237">
        <v>65.42</v>
      </c>
      <c r="G47" s="237">
        <v>65.421036377682299</v>
      </c>
      <c r="H47" s="237">
        <v>76.36999999999999</v>
      </c>
      <c r="I47" s="237">
        <v>76.370000000000019</v>
      </c>
      <c r="J47" s="237">
        <v>66.602354188588919</v>
      </c>
      <c r="K47" s="237">
        <v>76.474844544940638</v>
      </c>
      <c r="L47" s="237">
        <v>71.341755600654167</v>
      </c>
      <c r="M47" s="237">
        <v>61.212340793177447</v>
      </c>
      <c r="N47" s="231"/>
      <c r="O47" s="231"/>
      <c r="P47" s="231"/>
      <c r="Q47" s="238">
        <v>61.212340793177447</v>
      </c>
      <c r="R47" s="238">
        <v>68.430122665793704</v>
      </c>
    </row>
    <row r="48" spans="1:18" s="155" customFormat="1" x14ac:dyDescent="0.25">
      <c r="A48" s="236">
        <v>3</v>
      </c>
      <c r="B48" s="236" t="s">
        <v>24</v>
      </c>
      <c r="C48" s="237">
        <v>60.021906354515046</v>
      </c>
      <c r="D48" s="237">
        <v>59.946394255082431</v>
      </c>
      <c r="E48" s="237">
        <v>59.809822252501938</v>
      </c>
      <c r="F48" s="237">
        <v>59.867932908480263</v>
      </c>
      <c r="G48" s="237">
        <v>59.863111572073926</v>
      </c>
      <c r="H48" s="237">
        <v>58.800373831775701</v>
      </c>
      <c r="I48" s="237">
        <v>59.958980169971682</v>
      </c>
      <c r="J48" s="237">
        <v>52.55430317534092</v>
      </c>
      <c r="K48" s="237">
        <v>59.981652580712378</v>
      </c>
      <c r="L48" s="237">
        <v>56.614072084609333</v>
      </c>
      <c r="M48" s="237">
        <v>60.850806832122295</v>
      </c>
      <c r="N48" s="231"/>
      <c r="O48" s="231"/>
      <c r="P48" s="231"/>
      <c r="Q48" s="238">
        <v>60.850806832122295</v>
      </c>
      <c r="R48" s="238">
        <v>58.07997695467796</v>
      </c>
    </row>
    <row r="49" spans="1:18" s="155" customFormat="1" x14ac:dyDescent="0.25">
      <c r="A49" s="236">
        <v>4</v>
      </c>
      <c r="B49" s="236" t="s">
        <v>25</v>
      </c>
      <c r="C49" s="237">
        <v>68.580000000000013</v>
      </c>
      <c r="D49" s="237">
        <v>68.579999999999984</v>
      </c>
      <c r="E49" s="237">
        <v>68.580000000000013</v>
      </c>
      <c r="F49" s="237">
        <v>68.58</v>
      </c>
      <c r="G49" s="237">
        <v>68.580000000000013</v>
      </c>
      <c r="H49" s="237">
        <v>68.040000000000006</v>
      </c>
      <c r="I49" s="237">
        <v>68.040000000000006</v>
      </c>
      <c r="J49" s="237">
        <v>68.04000000000002</v>
      </c>
      <c r="K49" s="237">
        <v>68.040000000000006</v>
      </c>
      <c r="L49" s="237">
        <v>68.04000000000002</v>
      </c>
      <c r="M49" s="237">
        <v>81.319999999999993</v>
      </c>
      <c r="N49" s="231"/>
      <c r="O49" s="231"/>
      <c r="P49" s="231"/>
      <c r="Q49" s="238">
        <v>81.319999999999993</v>
      </c>
      <c r="R49" s="238">
        <v>68.439695864828821</v>
      </c>
    </row>
    <row r="50" spans="1:18" s="155" customFormat="1" x14ac:dyDescent="0.25">
      <c r="A50" s="236">
        <v>5</v>
      </c>
      <c r="B50" s="236" t="s">
        <v>26</v>
      </c>
      <c r="C50" s="237">
        <v>78.819574209245744</v>
      </c>
      <c r="D50" s="237">
        <v>74.052160138873816</v>
      </c>
      <c r="E50" s="237">
        <v>75.021078455790786</v>
      </c>
      <c r="F50" s="237">
        <v>76.029990054699155</v>
      </c>
      <c r="G50" s="237">
        <v>75.113073656306625</v>
      </c>
      <c r="H50" s="237">
        <v>76.199996984318446</v>
      </c>
      <c r="I50" s="237">
        <v>76.272693028095716</v>
      </c>
      <c r="J50" s="237">
        <v>76.341227427597943</v>
      </c>
      <c r="K50" s="237">
        <v>76.409989474691415</v>
      </c>
      <c r="L50" s="237">
        <v>76.324951825859401</v>
      </c>
      <c r="M50" s="237">
        <v>76.539370129261442</v>
      </c>
      <c r="N50" s="231"/>
      <c r="O50" s="231"/>
      <c r="P50" s="231"/>
      <c r="Q50" s="238">
        <v>76.539370129261442</v>
      </c>
      <c r="R50" s="238">
        <v>75.747665486749725</v>
      </c>
    </row>
    <row r="51" spans="1:18" s="155" customFormat="1" x14ac:dyDescent="0.25">
      <c r="A51" s="236">
        <v>6</v>
      </c>
      <c r="B51" s="236" t="s">
        <v>27</v>
      </c>
      <c r="C51" s="237">
        <v>68.11</v>
      </c>
      <c r="D51" s="237">
        <v>69.048577599459975</v>
      </c>
      <c r="E51" s="237">
        <v>68.114210696661246</v>
      </c>
      <c r="F51" s="237">
        <v>68.156831104856707</v>
      </c>
      <c r="G51" s="237">
        <v>68.480921891490979</v>
      </c>
      <c r="H51" s="237">
        <v>66.447061667396895</v>
      </c>
      <c r="I51" s="237">
        <v>53.069999999999993</v>
      </c>
      <c r="J51" s="237">
        <v>66.523703387914978</v>
      </c>
      <c r="K51" s="237">
        <v>66.441715922247283</v>
      </c>
      <c r="L51" s="237">
        <v>65.385826214645121</v>
      </c>
      <c r="M51" s="237">
        <v>60.089309049827051</v>
      </c>
      <c r="N51" s="231"/>
      <c r="O51" s="231"/>
      <c r="P51" s="231"/>
      <c r="Q51" s="238">
        <v>60.089309049827051</v>
      </c>
      <c r="R51" s="238">
        <v>65.758484104324296</v>
      </c>
    </row>
    <row r="52" spans="1:18" s="155" customFormat="1" x14ac:dyDescent="0.25">
      <c r="A52" s="236">
        <v>7</v>
      </c>
      <c r="B52" s="236" t="s">
        <v>28</v>
      </c>
      <c r="C52" s="237">
        <v>70</v>
      </c>
      <c r="D52" s="237">
        <v>65.37</v>
      </c>
      <c r="E52" s="237">
        <v>74.369675250863452</v>
      </c>
      <c r="F52" s="237">
        <v>74.161105080779492</v>
      </c>
      <c r="G52" s="237">
        <v>73.749670713978361</v>
      </c>
      <c r="H52" s="237">
        <v>67.835293524005337</v>
      </c>
      <c r="I52" s="237">
        <v>64.650000000000006</v>
      </c>
      <c r="J52" s="237">
        <v>71.794687322834605</v>
      </c>
      <c r="K52" s="237">
        <v>72.523409714632493</v>
      </c>
      <c r="L52" s="237">
        <v>71.62065426252299</v>
      </c>
      <c r="M52" s="237">
        <v>71.29281586343096</v>
      </c>
      <c r="N52" s="231"/>
      <c r="O52" s="231"/>
      <c r="P52" s="231"/>
      <c r="Q52" s="238">
        <v>71.29281586343096</v>
      </c>
      <c r="R52" s="238">
        <v>72.356548951700944</v>
      </c>
    </row>
    <row r="53" spans="1:18" s="155" customFormat="1" x14ac:dyDescent="0.25">
      <c r="A53" s="236">
        <v>8</v>
      </c>
      <c r="B53" s="236" t="s">
        <v>29</v>
      </c>
      <c r="C53" s="237">
        <v>62.71239291169212</v>
      </c>
      <c r="D53" s="237">
        <v>53.708292243463269</v>
      </c>
      <c r="E53" s="237">
        <v>66.099692151606902</v>
      </c>
      <c r="F53" s="237">
        <v>62.058903749227355</v>
      </c>
      <c r="G53" s="237">
        <v>64.192508557494037</v>
      </c>
      <c r="H53" s="237">
        <v>46.67</v>
      </c>
      <c r="I53" s="237">
        <v>56.12966835112438</v>
      </c>
      <c r="J53" s="237">
        <v>56.491245228894954</v>
      </c>
      <c r="K53" s="237">
        <v>60.641587528517853</v>
      </c>
      <c r="L53" s="237">
        <v>58.670896635862029</v>
      </c>
      <c r="M53" s="237">
        <v>59.627674860226925</v>
      </c>
      <c r="N53" s="231"/>
      <c r="O53" s="231"/>
      <c r="P53" s="231"/>
      <c r="Q53" s="238">
        <v>59.627674860226925</v>
      </c>
      <c r="R53" s="238">
        <v>61.806153415297203</v>
      </c>
    </row>
    <row r="54" spans="1:18" s="155" customFormat="1" x14ac:dyDescent="0.25">
      <c r="A54" s="236">
        <v>9</v>
      </c>
      <c r="B54" s="236" t="s">
        <v>30</v>
      </c>
      <c r="C54" s="237">
        <v>66.532132877988218</v>
      </c>
      <c r="D54" s="237">
        <v>67.266894339232124</v>
      </c>
      <c r="E54" s="237">
        <v>65.360545106946191</v>
      </c>
      <c r="F54" s="237">
        <v>65.752408147546305</v>
      </c>
      <c r="G54" s="237">
        <v>65.773226581066297</v>
      </c>
      <c r="H54" s="237">
        <v>62.940000000000005</v>
      </c>
      <c r="I54" s="237">
        <v>65.973300217323811</v>
      </c>
      <c r="J54" s="237">
        <v>62.092517851598885</v>
      </c>
      <c r="K54" s="237">
        <v>63.463030389022506</v>
      </c>
      <c r="L54" s="237">
        <v>63.404607108160235</v>
      </c>
      <c r="M54" s="237">
        <v>65</v>
      </c>
      <c r="N54" s="231"/>
      <c r="O54" s="231"/>
      <c r="P54" s="231"/>
      <c r="Q54" s="238">
        <v>65</v>
      </c>
      <c r="R54" s="238">
        <v>64.000794170142839</v>
      </c>
    </row>
    <row r="55" spans="1:18" s="155" customFormat="1" x14ac:dyDescent="0.25">
      <c r="A55" s="236">
        <v>10</v>
      </c>
      <c r="B55" s="236" t="s">
        <v>31</v>
      </c>
      <c r="C55" s="237">
        <v>76.112221601495776</v>
      </c>
      <c r="D55" s="237">
        <v>75.626256453675779</v>
      </c>
      <c r="E55" s="237">
        <v>76.722765693593487</v>
      </c>
      <c r="F55" s="237">
        <v>78.127883981542524</v>
      </c>
      <c r="G55" s="237">
        <v>76.694594808744384</v>
      </c>
      <c r="H55" s="237">
        <v>79.999707263561405</v>
      </c>
      <c r="I55" s="237">
        <v>75.089999999999989</v>
      </c>
      <c r="J55" s="237">
        <v>77.405580361431831</v>
      </c>
      <c r="K55" s="237">
        <v>77.840251593220714</v>
      </c>
      <c r="L55" s="237">
        <v>77.400129011416283</v>
      </c>
      <c r="M55" s="237">
        <v>76.705083369115926</v>
      </c>
      <c r="N55" s="231"/>
      <c r="O55" s="231"/>
      <c r="P55" s="231"/>
      <c r="Q55" s="238">
        <v>76.705083369115926</v>
      </c>
      <c r="R55" s="238">
        <v>77.059598340356828</v>
      </c>
    </row>
    <row r="56" spans="1:18" x14ac:dyDescent="0.25">
      <c r="A56" s="236">
        <v>11</v>
      </c>
      <c r="B56" s="236" t="s">
        <v>32</v>
      </c>
      <c r="C56" s="237">
        <v>0</v>
      </c>
      <c r="D56" s="237">
        <v>59.941065166172152</v>
      </c>
      <c r="E56" s="237">
        <v>78.240584953269206</v>
      </c>
      <c r="F56" s="237">
        <v>71.908738170346993</v>
      </c>
      <c r="G56" s="237">
        <v>74.70112732980769</v>
      </c>
      <c r="H56" s="237">
        <v>52.018784189017538</v>
      </c>
      <c r="I56" s="237">
        <v>67.280887573964506</v>
      </c>
      <c r="J56" s="237">
        <v>63.140805934404554</v>
      </c>
      <c r="K56" s="237">
        <v>55.418593923886988</v>
      </c>
      <c r="L56" s="237">
        <v>61.530780240684877</v>
      </c>
      <c r="M56" s="237">
        <v>67.500923549588535</v>
      </c>
      <c r="N56" s="231"/>
      <c r="O56" s="231"/>
      <c r="P56" s="231"/>
      <c r="Q56" s="238">
        <v>67.500923549588535</v>
      </c>
      <c r="R56" s="238">
        <v>69.339922551984017</v>
      </c>
    </row>
    <row r="57" spans="1:18" x14ac:dyDescent="0.25">
      <c r="A57" s="236">
        <v>12</v>
      </c>
      <c r="B57" s="236" t="s">
        <v>33</v>
      </c>
      <c r="C57" s="237">
        <v>0</v>
      </c>
      <c r="D57" s="237">
        <v>0</v>
      </c>
      <c r="E57" s="237">
        <v>46.604905660377362</v>
      </c>
      <c r="F57" s="237">
        <v>59.585930018416207</v>
      </c>
      <c r="G57" s="237">
        <v>55.328539603960401</v>
      </c>
      <c r="H57" s="237">
        <v>48</v>
      </c>
      <c r="I57" s="237">
        <v>0</v>
      </c>
      <c r="J57" s="237">
        <v>50</v>
      </c>
      <c r="K57" s="237">
        <v>55.55012224938875</v>
      </c>
      <c r="L57" s="237">
        <v>53.928258967629048</v>
      </c>
      <c r="M57" s="237">
        <v>0</v>
      </c>
      <c r="N57" s="231"/>
      <c r="O57" s="231"/>
      <c r="P57" s="231"/>
      <c r="Q57" s="238">
        <v>0</v>
      </c>
      <c r="R57" s="238">
        <v>54.508180420297279</v>
      </c>
    </row>
    <row r="58" spans="1:18" x14ac:dyDescent="0.25">
      <c r="A58" s="236">
        <v>13</v>
      </c>
      <c r="B58" s="236" t="s">
        <v>34</v>
      </c>
      <c r="C58" s="237">
        <v>52.73</v>
      </c>
      <c r="D58" s="237">
        <v>58.539159805784251</v>
      </c>
      <c r="E58" s="237">
        <v>61.709677792828771</v>
      </c>
      <c r="F58" s="237">
        <v>53.408449093105901</v>
      </c>
      <c r="G58" s="237">
        <v>59.341494239971404</v>
      </c>
      <c r="H58" s="237">
        <v>62.952499999999993</v>
      </c>
      <c r="I58" s="237">
        <v>59.54545454545454</v>
      </c>
      <c r="J58" s="237">
        <v>65.913574858140564</v>
      </c>
      <c r="K58" s="237">
        <v>54.062340127379088</v>
      </c>
      <c r="L58" s="237">
        <v>60.674887709980887</v>
      </c>
      <c r="M58" s="237">
        <v>48.680155362759379</v>
      </c>
      <c r="N58" s="231"/>
      <c r="O58" s="231"/>
      <c r="P58" s="231"/>
      <c r="Q58" s="238">
        <v>48.680155362759379</v>
      </c>
      <c r="R58" s="238">
        <v>58.365464954167663</v>
      </c>
    </row>
    <row r="59" spans="1:18" x14ac:dyDescent="0.25">
      <c r="A59" s="236">
        <v>14</v>
      </c>
      <c r="B59" s="236" t="s">
        <v>35</v>
      </c>
      <c r="C59" s="237">
        <v>68.290848112910922</v>
      </c>
      <c r="D59" s="237">
        <v>68.302655028423501</v>
      </c>
      <c r="E59" s="237">
        <v>68.199623724681132</v>
      </c>
      <c r="F59" s="237">
        <v>68.19</v>
      </c>
      <c r="G59" s="237">
        <v>68.261114215473683</v>
      </c>
      <c r="H59" s="237">
        <v>68.290000000000006</v>
      </c>
      <c r="I59" s="237">
        <v>68.289999999999992</v>
      </c>
      <c r="J59" s="237">
        <v>68.290000000000006</v>
      </c>
      <c r="K59" s="237">
        <v>68.34528567694889</v>
      </c>
      <c r="L59" s="237">
        <v>68.313012606368744</v>
      </c>
      <c r="M59" s="237">
        <v>60.599836251597985</v>
      </c>
      <c r="N59" s="231"/>
      <c r="O59" s="231"/>
      <c r="P59" s="231"/>
      <c r="Q59" s="238">
        <v>60.599836251597985</v>
      </c>
      <c r="R59" s="238">
        <v>67.427055304932338</v>
      </c>
    </row>
    <row r="60" spans="1:18" x14ac:dyDescent="0.25">
      <c r="A60" s="236">
        <v>15</v>
      </c>
      <c r="B60" s="236" t="s">
        <v>36</v>
      </c>
      <c r="C60" s="237">
        <v>0</v>
      </c>
      <c r="D60" s="237">
        <v>0</v>
      </c>
      <c r="E60" s="237">
        <v>89.800000000000011</v>
      </c>
      <c r="F60" s="237">
        <v>0</v>
      </c>
      <c r="G60" s="237">
        <v>89.800000000000011</v>
      </c>
      <c r="H60" s="237">
        <v>67.504956694145875</v>
      </c>
      <c r="I60" s="237">
        <v>0</v>
      </c>
      <c r="J60" s="237">
        <v>64.69</v>
      </c>
      <c r="K60" s="237">
        <v>0</v>
      </c>
      <c r="L60" s="237">
        <v>66.350078975978988</v>
      </c>
      <c r="M60" s="237">
        <v>63.45312707288933</v>
      </c>
      <c r="N60" s="231"/>
      <c r="O60" s="231"/>
      <c r="P60" s="231"/>
      <c r="Q60" s="238">
        <v>63.45312707288933</v>
      </c>
      <c r="R60" s="238">
        <v>77.872746526737814</v>
      </c>
    </row>
    <row r="61" spans="1:18" x14ac:dyDescent="0.25">
      <c r="A61" s="236">
        <v>16</v>
      </c>
      <c r="B61" s="236" t="s">
        <v>37</v>
      </c>
      <c r="C61" s="237">
        <v>0</v>
      </c>
      <c r="D61" s="237">
        <v>0</v>
      </c>
      <c r="E61" s="237">
        <v>0</v>
      </c>
      <c r="F61" s="237">
        <v>0</v>
      </c>
      <c r="G61" s="237">
        <v>0</v>
      </c>
      <c r="H61" s="237">
        <v>0</v>
      </c>
      <c r="I61" s="237">
        <v>0</v>
      </c>
      <c r="J61" s="237">
        <v>0</v>
      </c>
      <c r="K61" s="237">
        <v>0</v>
      </c>
      <c r="L61" s="237">
        <v>0</v>
      </c>
      <c r="M61" s="237">
        <v>0</v>
      </c>
      <c r="N61" s="231"/>
      <c r="O61" s="231"/>
      <c r="P61" s="231"/>
      <c r="Q61" s="238">
        <v>0</v>
      </c>
      <c r="R61" s="238">
        <v>0</v>
      </c>
    </row>
    <row r="62" spans="1:18" x14ac:dyDescent="0.25">
      <c r="A62" s="236">
        <v>17</v>
      </c>
      <c r="B62" s="236" t="s">
        <v>38</v>
      </c>
      <c r="C62" s="237">
        <v>69.290000000000006</v>
      </c>
      <c r="D62" s="237">
        <v>69.437188566817284</v>
      </c>
      <c r="E62" s="237">
        <v>69.400294580311993</v>
      </c>
      <c r="F62" s="237">
        <v>69.313783707252895</v>
      </c>
      <c r="G62" s="237">
        <v>69.389291916456628</v>
      </c>
      <c r="H62" s="237">
        <v>94.02643570469813</v>
      </c>
      <c r="I62" s="237">
        <v>49.389999999999993</v>
      </c>
      <c r="J62" s="237">
        <v>93.999999999999986</v>
      </c>
      <c r="K62" s="237">
        <v>94.098500769811665</v>
      </c>
      <c r="L62" s="237">
        <v>85.433590474182978</v>
      </c>
      <c r="M62" s="237">
        <v>49.096878246905327</v>
      </c>
      <c r="N62" s="231"/>
      <c r="O62" s="231"/>
      <c r="P62" s="231"/>
      <c r="Q62" s="238">
        <v>49.096878246905327</v>
      </c>
      <c r="R62" s="238">
        <v>78.457876223721385</v>
      </c>
    </row>
    <row r="63" spans="1:18" x14ac:dyDescent="0.25">
      <c r="A63" s="236">
        <v>18</v>
      </c>
      <c r="B63" s="236" t="s">
        <v>39</v>
      </c>
      <c r="C63" s="237">
        <v>0</v>
      </c>
      <c r="D63" s="237">
        <v>57.400000000000006</v>
      </c>
      <c r="E63" s="237">
        <v>59.6</v>
      </c>
      <c r="F63" s="237">
        <v>56.259259259259252</v>
      </c>
      <c r="G63" s="237">
        <v>58.843883495145633</v>
      </c>
      <c r="H63" s="237">
        <v>64</v>
      </c>
      <c r="I63" s="237">
        <v>64.8125</v>
      </c>
      <c r="J63" s="237">
        <v>46</v>
      </c>
      <c r="K63" s="237">
        <v>63.08984829075402</v>
      </c>
      <c r="L63" s="237">
        <v>63.206077274939574</v>
      </c>
      <c r="M63" s="237">
        <v>64.196498054474702</v>
      </c>
      <c r="N63" s="231"/>
      <c r="O63" s="231"/>
      <c r="P63" s="231"/>
      <c r="Q63" s="238">
        <v>64.196498054474702</v>
      </c>
      <c r="R63" s="238">
        <v>61.782986969140346</v>
      </c>
    </row>
    <row r="64" spans="1:18" x14ac:dyDescent="0.25">
      <c r="A64" s="236">
        <v>19</v>
      </c>
      <c r="B64" s="236" t="s">
        <v>40</v>
      </c>
      <c r="C64" s="237">
        <v>0</v>
      </c>
      <c r="D64" s="237">
        <v>0</v>
      </c>
      <c r="E64" s="237">
        <v>0</v>
      </c>
      <c r="F64" s="237">
        <v>0</v>
      </c>
      <c r="G64" s="237">
        <v>0</v>
      </c>
      <c r="H64" s="237">
        <v>0</v>
      </c>
      <c r="I64" s="237">
        <v>0</v>
      </c>
      <c r="J64" s="237">
        <v>0</v>
      </c>
      <c r="K64" s="237">
        <v>0</v>
      </c>
      <c r="L64" s="237">
        <v>0</v>
      </c>
      <c r="M64" s="237">
        <v>0</v>
      </c>
      <c r="N64" s="231"/>
      <c r="O64" s="231"/>
      <c r="P64" s="231"/>
      <c r="Q64" s="238">
        <v>0</v>
      </c>
      <c r="R64" s="238">
        <v>0</v>
      </c>
    </row>
    <row r="65" spans="1:18" x14ac:dyDescent="0.25">
      <c r="A65" s="236">
        <v>20</v>
      </c>
      <c r="B65" s="236" t="s">
        <v>41</v>
      </c>
      <c r="C65" s="237">
        <v>0</v>
      </c>
      <c r="D65" s="237">
        <v>0</v>
      </c>
      <c r="E65" s="237">
        <v>0</v>
      </c>
      <c r="F65" s="237">
        <v>0</v>
      </c>
      <c r="G65" s="237">
        <v>0</v>
      </c>
      <c r="H65" s="237">
        <v>80</v>
      </c>
      <c r="I65" s="237">
        <v>80</v>
      </c>
      <c r="J65" s="237">
        <v>80</v>
      </c>
      <c r="K65" s="237">
        <v>80</v>
      </c>
      <c r="L65" s="237">
        <v>80</v>
      </c>
      <c r="M65" s="237">
        <v>56</v>
      </c>
      <c r="N65" s="231"/>
      <c r="O65" s="231"/>
      <c r="P65" s="231"/>
      <c r="Q65" s="238">
        <v>56</v>
      </c>
      <c r="R65" s="238">
        <v>77.818181818181813</v>
      </c>
    </row>
    <row r="66" spans="1:18" x14ac:dyDescent="0.25">
      <c r="A66" s="236">
        <v>21</v>
      </c>
      <c r="B66" s="236" t="s">
        <v>42</v>
      </c>
      <c r="C66" s="237">
        <v>0</v>
      </c>
      <c r="D66" s="237">
        <v>0</v>
      </c>
      <c r="E66" s="237">
        <v>0</v>
      </c>
      <c r="F66" s="237">
        <v>0</v>
      </c>
      <c r="G66" s="237">
        <v>0</v>
      </c>
      <c r="H66" s="237">
        <v>0</v>
      </c>
      <c r="I66" s="237">
        <v>0</v>
      </c>
      <c r="J66" s="237">
        <v>0</v>
      </c>
      <c r="K66" s="237">
        <v>0</v>
      </c>
      <c r="L66" s="237">
        <v>0</v>
      </c>
      <c r="M66" s="237">
        <v>0</v>
      </c>
      <c r="N66" s="231"/>
      <c r="O66" s="231"/>
      <c r="P66" s="231"/>
      <c r="Q66" s="238">
        <v>0</v>
      </c>
      <c r="R66" s="238">
        <v>0</v>
      </c>
    </row>
    <row r="67" spans="1:18" x14ac:dyDescent="0.25">
      <c r="A67" s="236">
        <v>22</v>
      </c>
      <c r="B67" s="236" t="s">
        <v>43</v>
      </c>
      <c r="C67" s="237">
        <v>0</v>
      </c>
      <c r="D67" s="237">
        <v>0</v>
      </c>
      <c r="E67" s="237">
        <v>0</v>
      </c>
      <c r="F67" s="237">
        <v>0</v>
      </c>
      <c r="G67" s="237">
        <v>0</v>
      </c>
      <c r="H67" s="237">
        <v>0</v>
      </c>
      <c r="I67" s="237">
        <v>0</v>
      </c>
      <c r="J67" s="237">
        <v>0</v>
      </c>
      <c r="K67" s="237">
        <v>0</v>
      </c>
      <c r="L67" s="237">
        <v>0</v>
      </c>
      <c r="M67" s="237">
        <v>0</v>
      </c>
      <c r="N67" s="231"/>
      <c r="O67" s="231"/>
      <c r="P67" s="231"/>
      <c r="Q67" s="238">
        <v>0</v>
      </c>
      <c r="R67" s="238">
        <v>0</v>
      </c>
    </row>
    <row r="68" spans="1:18" x14ac:dyDescent="0.25">
      <c r="A68" s="236">
        <v>23</v>
      </c>
      <c r="B68" s="236" t="s">
        <v>44</v>
      </c>
      <c r="C68" s="237">
        <v>0</v>
      </c>
      <c r="D68" s="237">
        <v>0</v>
      </c>
      <c r="E68" s="237">
        <v>47.14</v>
      </c>
      <c r="F68" s="237">
        <v>47.14</v>
      </c>
      <c r="G68" s="237">
        <v>47.14</v>
      </c>
      <c r="H68" s="237">
        <v>48.179999999999993</v>
      </c>
      <c r="I68" s="237">
        <v>48.179999999999993</v>
      </c>
      <c r="J68" s="237">
        <v>48.179999999999993</v>
      </c>
      <c r="K68" s="237">
        <v>48.179999999999993</v>
      </c>
      <c r="L68" s="237">
        <v>0</v>
      </c>
      <c r="M68" s="237">
        <v>50</v>
      </c>
      <c r="N68" s="231"/>
      <c r="O68" s="231"/>
      <c r="P68" s="231"/>
      <c r="Q68" s="238">
        <v>50</v>
      </c>
      <c r="R68" s="238">
        <v>48.363529411764702</v>
      </c>
    </row>
    <row r="69" spans="1:18" x14ac:dyDescent="0.25">
      <c r="A69" s="236">
        <v>24</v>
      </c>
      <c r="B69" s="236" t="s">
        <v>45</v>
      </c>
      <c r="C69" s="237">
        <v>0</v>
      </c>
      <c r="D69" s="237">
        <v>50</v>
      </c>
      <c r="E69" s="237">
        <v>50</v>
      </c>
      <c r="F69" s="237">
        <v>0</v>
      </c>
      <c r="G69" s="237">
        <v>50</v>
      </c>
      <c r="H69" s="237">
        <v>50</v>
      </c>
      <c r="I69" s="237">
        <v>0</v>
      </c>
      <c r="J69" s="237">
        <v>0</v>
      </c>
      <c r="K69" s="237">
        <v>0</v>
      </c>
      <c r="L69" s="237">
        <v>0</v>
      </c>
      <c r="M69" s="237">
        <v>0</v>
      </c>
      <c r="N69" s="231"/>
      <c r="O69" s="231"/>
      <c r="P69" s="231"/>
      <c r="Q69" s="238">
        <v>0</v>
      </c>
      <c r="R69" s="238">
        <v>50</v>
      </c>
    </row>
    <row r="70" spans="1:18" x14ac:dyDescent="0.25">
      <c r="A70" s="236">
        <v>25</v>
      </c>
      <c r="B70" s="236" t="s">
        <v>46</v>
      </c>
      <c r="C70" s="237">
        <v>0</v>
      </c>
      <c r="D70" s="237">
        <v>0</v>
      </c>
      <c r="E70" s="237">
        <v>0</v>
      </c>
      <c r="F70" s="237">
        <v>60</v>
      </c>
      <c r="G70" s="237">
        <v>60</v>
      </c>
      <c r="H70" s="237">
        <v>60</v>
      </c>
      <c r="I70" s="237">
        <v>0</v>
      </c>
      <c r="J70" s="237">
        <v>0</v>
      </c>
      <c r="K70" s="237">
        <v>0</v>
      </c>
      <c r="L70" s="237">
        <v>0</v>
      </c>
      <c r="M70" s="237">
        <v>0</v>
      </c>
      <c r="N70" s="231"/>
      <c r="O70" s="231"/>
      <c r="P70" s="231"/>
      <c r="Q70" s="238">
        <v>0</v>
      </c>
      <c r="R70" s="238">
        <v>60</v>
      </c>
    </row>
    <row r="71" spans="1:18" x14ac:dyDescent="0.25">
      <c r="A71" s="236">
        <v>26</v>
      </c>
      <c r="B71" s="236" t="s">
        <v>81</v>
      </c>
      <c r="C71" s="237">
        <v>0</v>
      </c>
      <c r="D71" s="237">
        <v>45</v>
      </c>
      <c r="E71" s="237">
        <v>45</v>
      </c>
      <c r="F71" s="237">
        <v>0</v>
      </c>
      <c r="G71" s="237">
        <v>45</v>
      </c>
      <c r="H71" s="237">
        <v>45.86</v>
      </c>
      <c r="I71" s="237">
        <v>0</v>
      </c>
      <c r="J71" s="237">
        <v>45.86</v>
      </c>
      <c r="K71" s="237">
        <v>41.3</v>
      </c>
      <c r="L71" s="237">
        <v>43.010000000000005</v>
      </c>
      <c r="M71" s="237">
        <v>50</v>
      </c>
      <c r="N71" s="231"/>
      <c r="O71" s="231"/>
      <c r="P71" s="231"/>
      <c r="Q71" s="238">
        <v>50</v>
      </c>
      <c r="R71" s="238">
        <v>45.232820512820517</v>
      </c>
    </row>
    <row r="72" spans="1:18" x14ac:dyDescent="0.25">
      <c r="A72" s="236">
        <v>27</v>
      </c>
      <c r="B72" s="236" t="s">
        <v>48</v>
      </c>
      <c r="C72" s="237">
        <v>0</v>
      </c>
      <c r="D72" s="237">
        <v>50</v>
      </c>
      <c r="E72" s="237">
        <v>50</v>
      </c>
      <c r="F72" s="237">
        <v>52.058823529411768</v>
      </c>
      <c r="G72" s="237">
        <v>50.744680851063826</v>
      </c>
      <c r="H72" s="237">
        <v>42.65</v>
      </c>
      <c r="I72" s="237">
        <v>55.294117647058826</v>
      </c>
      <c r="J72" s="237">
        <v>70.249999999999986</v>
      </c>
      <c r="K72" s="237">
        <v>69.74683544303798</v>
      </c>
      <c r="L72" s="237">
        <v>64.408490566037727</v>
      </c>
      <c r="M72" s="237">
        <v>60</v>
      </c>
      <c r="N72" s="231"/>
      <c r="O72" s="231"/>
      <c r="P72" s="231"/>
      <c r="Q72" s="238">
        <v>60</v>
      </c>
      <c r="R72" s="238">
        <v>59.37849264705882</v>
      </c>
    </row>
    <row r="73" spans="1:18" x14ac:dyDescent="0.25">
      <c r="A73" s="239"/>
      <c r="B73" s="239" t="s">
        <v>49</v>
      </c>
      <c r="C73" s="237">
        <v>73.220142669427645</v>
      </c>
      <c r="D73" s="237">
        <v>70.626809534492338</v>
      </c>
      <c r="E73" s="237">
        <v>72.15096319850187</v>
      </c>
      <c r="F73" s="237">
        <v>71.320603485245385</v>
      </c>
      <c r="G73" s="237">
        <v>71.720790605331274</v>
      </c>
      <c r="H73" s="237">
        <v>73.058842572735742</v>
      </c>
      <c r="I73" s="237">
        <v>70.248672584906359</v>
      </c>
      <c r="J73" s="237">
        <v>70.778050161191658</v>
      </c>
      <c r="K73" s="237">
        <v>72.448056389200673</v>
      </c>
      <c r="L73" s="237">
        <v>71.566439590244002</v>
      </c>
      <c r="M73" s="237">
        <v>69.680184149012206</v>
      </c>
      <c r="N73" s="232"/>
      <c r="O73" s="232"/>
      <c r="P73" s="232"/>
      <c r="Q73" s="238">
        <v>69.680184149012206</v>
      </c>
      <c r="R73" s="238">
        <v>71.529129670370949</v>
      </c>
    </row>
    <row r="74" spans="1:18" x14ac:dyDescent="0.25">
      <c r="A74" s="311" t="s">
        <v>50</v>
      </c>
      <c r="B74" s="311"/>
      <c r="C74" s="233" t="s">
        <v>50</v>
      </c>
      <c r="D74" s="234"/>
      <c r="E74" s="234"/>
      <c r="F74" s="234"/>
      <c r="G74" s="234"/>
      <c r="H74" s="234"/>
      <c r="I74" s="234"/>
      <c r="J74" s="234"/>
      <c r="K74" s="234"/>
      <c r="L74" s="234"/>
      <c r="M74" s="234"/>
      <c r="N74" s="234"/>
      <c r="O74" s="234"/>
      <c r="P74" s="234"/>
      <c r="Q74" s="234"/>
      <c r="R74" s="234"/>
    </row>
    <row r="75" spans="1:18" x14ac:dyDescent="0.25">
      <c r="A75" s="59"/>
      <c r="B75" s="59"/>
      <c r="C75" s="59" t="s">
        <v>50</v>
      </c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</row>
    <row r="76" spans="1:18" s="155" customFormat="1" x14ac:dyDescent="0.25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</row>
    <row r="77" spans="1:18" x14ac:dyDescent="0.25">
      <c r="A77" s="308" t="s">
        <v>241</v>
      </c>
      <c r="B77" s="308"/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08"/>
      <c r="P77" s="308"/>
      <c r="Q77" s="308"/>
      <c r="R77" s="308"/>
    </row>
    <row r="78" spans="1:18" s="155" customFormat="1" x14ac:dyDescent="0.25">
      <c r="A78" s="313" t="s">
        <v>85</v>
      </c>
      <c r="B78" s="313"/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</row>
    <row r="79" spans="1:18" x14ac:dyDescent="0.25">
      <c r="A79" s="308" t="s">
        <v>97</v>
      </c>
      <c r="B79" s="308"/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/>
      <c r="Q79" s="308"/>
      <c r="R79" s="308"/>
    </row>
    <row r="80" spans="1:18" s="155" customFormat="1" ht="15.75" thickBot="1" x14ac:dyDescent="0.3">
      <c r="A80" s="235" t="s">
        <v>86</v>
      </c>
      <c r="B80" s="235"/>
      <c r="C80" s="235"/>
      <c r="D80" s="240" t="s">
        <v>50</v>
      </c>
      <c r="E80" s="240" t="s">
        <v>50</v>
      </c>
      <c r="F80" s="240" t="s">
        <v>50</v>
      </c>
      <c r="G80" s="240"/>
      <c r="H80" s="240" t="s">
        <v>50</v>
      </c>
      <c r="I80" s="235"/>
      <c r="J80" s="235"/>
      <c r="K80" s="235"/>
      <c r="L80" s="235"/>
      <c r="M80" s="235"/>
      <c r="N80" s="235"/>
      <c r="O80" s="235" t="s">
        <v>68</v>
      </c>
      <c r="P80" s="235"/>
      <c r="Q80" s="235" t="s">
        <v>50</v>
      </c>
      <c r="R80" s="235"/>
    </row>
    <row r="81" spans="1:18" ht="15.75" thickTop="1" x14ac:dyDescent="0.25">
      <c r="A81" s="202" t="s">
        <v>2</v>
      </c>
      <c r="B81" s="272" t="s">
        <v>69</v>
      </c>
      <c r="C81" s="314" t="s">
        <v>87</v>
      </c>
      <c r="D81" s="314"/>
      <c r="E81" s="314"/>
      <c r="F81" s="314"/>
      <c r="G81" s="314"/>
      <c r="H81" s="314" t="s">
        <v>88</v>
      </c>
      <c r="I81" s="314"/>
      <c r="J81" s="314"/>
      <c r="K81" s="314"/>
      <c r="L81" s="314"/>
      <c r="M81" s="314" t="s">
        <v>89</v>
      </c>
      <c r="N81" s="314"/>
      <c r="O81" s="314"/>
      <c r="P81" s="314"/>
      <c r="Q81" s="314"/>
      <c r="R81" s="225" t="s">
        <v>49</v>
      </c>
    </row>
    <row r="82" spans="1:18" s="155" customFormat="1" x14ac:dyDescent="0.25">
      <c r="A82" s="264"/>
      <c r="B82" s="265" t="s">
        <v>90</v>
      </c>
      <c r="C82" s="265" t="s">
        <v>74</v>
      </c>
      <c r="D82" s="265" t="s">
        <v>75</v>
      </c>
      <c r="E82" s="265" t="s">
        <v>76</v>
      </c>
      <c r="F82" s="265" t="s">
        <v>91</v>
      </c>
      <c r="G82" s="265" t="s">
        <v>49</v>
      </c>
      <c r="H82" s="265" t="s">
        <v>77</v>
      </c>
      <c r="I82" s="265" t="s">
        <v>78</v>
      </c>
      <c r="J82" s="265" t="s">
        <v>79</v>
      </c>
      <c r="K82" s="265" t="s">
        <v>92</v>
      </c>
      <c r="L82" s="265" t="s">
        <v>49</v>
      </c>
      <c r="M82" s="265" t="s">
        <v>80</v>
      </c>
      <c r="N82" s="265" t="s">
        <v>71</v>
      </c>
      <c r="O82" s="265" t="s">
        <v>72</v>
      </c>
      <c r="P82" s="265" t="s">
        <v>73</v>
      </c>
      <c r="Q82" s="265" t="s">
        <v>49</v>
      </c>
      <c r="R82" s="227" t="s">
        <v>5</v>
      </c>
    </row>
    <row r="83" spans="1:18" s="95" customFormat="1" x14ac:dyDescent="0.25">
      <c r="A83" s="202"/>
      <c r="B83" s="202"/>
      <c r="C83" s="202"/>
      <c r="D83" s="202"/>
      <c r="E83" s="202"/>
      <c r="F83" s="202"/>
      <c r="G83" s="202" t="s">
        <v>93</v>
      </c>
      <c r="H83" s="202"/>
      <c r="I83" s="202"/>
      <c r="J83" s="202"/>
      <c r="K83" s="202"/>
      <c r="L83" s="202" t="s">
        <v>94</v>
      </c>
      <c r="M83" s="202"/>
      <c r="N83" s="202"/>
      <c r="O83" s="202"/>
      <c r="P83" s="202"/>
      <c r="Q83" s="272" t="s">
        <v>95</v>
      </c>
      <c r="R83" s="273">
        <v>2020</v>
      </c>
    </row>
    <row r="84" spans="1:18" s="95" customFormat="1" x14ac:dyDescent="0.25">
      <c r="A84" s="236">
        <v>1</v>
      </c>
      <c r="B84" s="236" t="s">
        <v>22</v>
      </c>
      <c r="C84" s="241">
        <v>55.715999999999994</v>
      </c>
      <c r="D84" s="241">
        <v>458.40899999999999</v>
      </c>
      <c r="E84" s="241">
        <v>375.56399999999996</v>
      </c>
      <c r="F84" s="241">
        <v>64.588999999999999</v>
      </c>
      <c r="G84" s="242">
        <v>954.27800000000002</v>
      </c>
      <c r="H84" s="241">
        <v>0</v>
      </c>
      <c r="I84" s="241">
        <v>0</v>
      </c>
      <c r="J84" s="241">
        <v>16.701000000000001</v>
      </c>
      <c r="K84" s="241">
        <v>178.304</v>
      </c>
      <c r="L84" s="242">
        <v>195.005</v>
      </c>
      <c r="M84" s="241">
        <v>223.38800000000001</v>
      </c>
      <c r="N84" s="231"/>
      <c r="O84" s="231"/>
      <c r="P84" s="231"/>
      <c r="Q84" s="242">
        <v>223.38800000000001</v>
      </c>
      <c r="R84" s="242">
        <v>1372.671</v>
      </c>
    </row>
    <row r="85" spans="1:18" x14ac:dyDescent="0.25">
      <c r="A85" s="236">
        <v>2</v>
      </c>
      <c r="B85" s="236" t="s">
        <v>23</v>
      </c>
      <c r="C85" s="241">
        <v>2878.4800000000005</v>
      </c>
      <c r="D85" s="241">
        <v>11886.814</v>
      </c>
      <c r="E85" s="241">
        <v>56437.834000000003</v>
      </c>
      <c r="F85" s="241">
        <v>16551.260000000002</v>
      </c>
      <c r="G85" s="242">
        <v>87754.388000000006</v>
      </c>
      <c r="H85" s="241">
        <v>1764.1469999999999</v>
      </c>
      <c r="I85" s="241">
        <v>1871.0650000000003</v>
      </c>
      <c r="J85" s="241">
        <v>51822.043000000005</v>
      </c>
      <c r="K85" s="241">
        <v>51374.098999999995</v>
      </c>
      <c r="L85" s="242">
        <v>106831.35399999999</v>
      </c>
      <c r="M85" s="241">
        <v>2745.45</v>
      </c>
      <c r="N85" s="231"/>
      <c r="O85" s="231"/>
      <c r="P85" s="231"/>
      <c r="Q85" s="242">
        <v>2745.45</v>
      </c>
      <c r="R85" s="242">
        <v>197331.19199999998</v>
      </c>
    </row>
    <row r="86" spans="1:18" s="155" customFormat="1" x14ac:dyDescent="0.25">
      <c r="A86" s="236">
        <v>3</v>
      </c>
      <c r="B86" s="236" t="s">
        <v>24</v>
      </c>
      <c r="C86" s="241">
        <v>1794.6549999999997</v>
      </c>
      <c r="D86" s="241">
        <v>2667.105</v>
      </c>
      <c r="E86" s="241">
        <v>10029.853000000001</v>
      </c>
      <c r="F86" s="241">
        <v>5998.2579999999998</v>
      </c>
      <c r="G86" s="242">
        <v>20489.870999999999</v>
      </c>
      <c r="H86" s="241">
        <v>629.16399999999999</v>
      </c>
      <c r="I86" s="241">
        <v>2116.5520000000006</v>
      </c>
      <c r="J86" s="241">
        <v>13286.121999999999</v>
      </c>
      <c r="K86" s="241">
        <v>15760.883999999998</v>
      </c>
      <c r="L86" s="242">
        <v>31792.721999999998</v>
      </c>
      <c r="M86" s="241">
        <v>4675.0609999999997</v>
      </c>
      <c r="N86" s="231"/>
      <c r="O86" s="231"/>
      <c r="P86" s="231"/>
      <c r="Q86" s="242">
        <v>4675.0609999999997</v>
      </c>
      <c r="R86" s="242">
        <v>56957.653999999995</v>
      </c>
    </row>
    <row r="87" spans="1:18" s="95" customFormat="1" x14ac:dyDescent="0.25">
      <c r="A87" s="236">
        <v>4</v>
      </c>
      <c r="B87" s="236" t="s">
        <v>25</v>
      </c>
      <c r="C87" s="241">
        <v>1591.056</v>
      </c>
      <c r="D87" s="241">
        <v>5596.1279999999988</v>
      </c>
      <c r="E87" s="241">
        <v>18317.718000000001</v>
      </c>
      <c r="F87" s="241">
        <v>6446.5199999999995</v>
      </c>
      <c r="G87" s="242">
        <v>31951.422000000002</v>
      </c>
      <c r="H87" s="241">
        <v>2476.6560000000004</v>
      </c>
      <c r="I87" s="241">
        <v>523.90800000000002</v>
      </c>
      <c r="J87" s="241">
        <v>21119.616000000005</v>
      </c>
      <c r="K87" s="241">
        <v>19677.168000000001</v>
      </c>
      <c r="L87" s="242">
        <v>43797.348000000013</v>
      </c>
      <c r="M87" s="241">
        <v>1211.6679999999999</v>
      </c>
      <c r="N87" s="231"/>
      <c r="O87" s="231"/>
      <c r="P87" s="231"/>
      <c r="Q87" s="242">
        <v>1211.6679999999999</v>
      </c>
      <c r="R87" s="242">
        <v>76960.438000000009</v>
      </c>
    </row>
    <row r="88" spans="1:18" s="95" customFormat="1" x14ac:dyDescent="0.25">
      <c r="A88" s="236">
        <v>5</v>
      </c>
      <c r="B88" s="236" t="s">
        <v>26</v>
      </c>
      <c r="C88" s="241">
        <v>12957.938</v>
      </c>
      <c r="D88" s="241">
        <v>68253.876000000004</v>
      </c>
      <c r="E88" s="241">
        <v>150604.815</v>
      </c>
      <c r="F88" s="241">
        <v>45868.893000000004</v>
      </c>
      <c r="G88" s="242">
        <v>277685.522</v>
      </c>
      <c r="H88" s="241">
        <v>50535.837999999996</v>
      </c>
      <c r="I88" s="241">
        <v>36649.028999999995</v>
      </c>
      <c r="J88" s="241">
        <v>89624.600999999981</v>
      </c>
      <c r="K88" s="241">
        <v>79856.08</v>
      </c>
      <c r="L88" s="242">
        <v>256665.54800000001</v>
      </c>
      <c r="M88" s="241">
        <v>39127.373</v>
      </c>
      <c r="N88" s="231"/>
      <c r="O88" s="231"/>
      <c r="P88" s="231"/>
      <c r="Q88" s="242">
        <v>39127.373</v>
      </c>
      <c r="R88" s="242">
        <v>573478.44299999997</v>
      </c>
    </row>
    <row r="89" spans="1:18" s="95" customFormat="1" x14ac:dyDescent="0.25">
      <c r="A89" s="236">
        <v>6</v>
      </c>
      <c r="B89" s="236" t="s">
        <v>27</v>
      </c>
      <c r="C89" s="241">
        <v>837.75300000000004</v>
      </c>
      <c r="D89" s="241">
        <v>9930.4379999999983</v>
      </c>
      <c r="E89" s="241">
        <v>10863.545</v>
      </c>
      <c r="F89" s="241">
        <v>3909.5139999999997</v>
      </c>
      <c r="G89" s="242">
        <v>25541.249999999996</v>
      </c>
      <c r="H89" s="241">
        <v>2550.9120000000003</v>
      </c>
      <c r="I89" s="241">
        <v>3072.7529999999997</v>
      </c>
      <c r="J89" s="241">
        <v>18600.400000000001</v>
      </c>
      <c r="K89" s="241">
        <v>22287.265000000003</v>
      </c>
      <c r="L89" s="242">
        <v>46511.33</v>
      </c>
      <c r="M89" s="241">
        <v>7952.65</v>
      </c>
      <c r="N89" s="231"/>
      <c r="O89" s="231"/>
      <c r="P89" s="231"/>
      <c r="Q89" s="242">
        <v>7952.65</v>
      </c>
      <c r="R89" s="242">
        <v>80005.23</v>
      </c>
    </row>
    <row r="90" spans="1:18" s="95" customFormat="1" x14ac:dyDescent="0.25">
      <c r="A90" s="236">
        <v>7</v>
      </c>
      <c r="B90" s="236" t="s">
        <v>28</v>
      </c>
      <c r="C90" s="241">
        <v>7</v>
      </c>
      <c r="D90" s="241">
        <v>790.97700000000009</v>
      </c>
      <c r="E90" s="241">
        <v>7475.5519999999988</v>
      </c>
      <c r="F90" s="241">
        <v>7110.3019999999997</v>
      </c>
      <c r="G90" s="242">
        <v>15383.830999999998</v>
      </c>
      <c r="H90" s="241">
        <v>1666.9940000000004</v>
      </c>
      <c r="I90" s="241">
        <v>737.0100000000001</v>
      </c>
      <c r="J90" s="241">
        <v>2913.9360000000006</v>
      </c>
      <c r="K90" s="241">
        <v>13289.433999999997</v>
      </c>
      <c r="L90" s="242">
        <v>18607.373999999996</v>
      </c>
      <c r="M90" s="241">
        <v>6662.5760000000009</v>
      </c>
      <c r="N90" s="231"/>
      <c r="O90" s="231"/>
      <c r="P90" s="231"/>
      <c r="Q90" s="242">
        <v>6662.5760000000009</v>
      </c>
      <c r="R90" s="242">
        <v>40653.780999999995</v>
      </c>
    </row>
    <row r="91" spans="1:18" s="247" customFormat="1" x14ac:dyDescent="0.25">
      <c r="A91" s="236">
        <v>8</v>
      </c>
      <c r="B91" s="236" t="s">
        <v>29</v>
      </c>
      <c r="C91" s="241">
        <v>355.98</v>
      </c>
      <c r="D91" s="241">
        <v>800.05</v>
      </c>
      <c r="E91" s="241">
        <v>7536.7139999999999</v>
      </c>
      <c r="F91" s="241">
        <v>1538.1200000000001</v>
      </c>
      <c r="G91" s="242">
        <v>10230.864000000001</v>
      </c>
      <c r="H91" s="241">
        <v>14.000999999999999</v>
      </c>
      <c r="I91" s="241">
        <v>857.93299999999999</v>
      </c>
      <c r="J91" s="241">
        <v>2033.125</v>
      </c>
      <c r="K91" s="241">
        <v>3719.9459999999999</v>
      </c>
      <c r="L91" s="242">
        <v>6625.0050000000001</v>
      </c>
      <c r="M91" s="241">
        <v>720</v>
      </c>
      <c r="N91" s="231"/>
      <c r="O91" s="231"/>
      <c r="P91" s="231"/>
      <c r="Q91" s="242">
        <v>720</v>
      </c>
      <c r="R91" s="242">
        <v>17575.869000000002</v>
      </c>
    </row>
    <row r="92" spans="1:18" s="247" customFormat="1" x14ac:dyDescent="0.25">
      <c r="A92" s="236">
        <v>9</v>
      </c>
      <c r="B92" s="236" t="s">
        <v>30</v>
      </c>
      <c r="C92" s="241">
        <v>45.003</v>
      </c>
      <c r="D92" s="241">
        <v>13</v>
      </c>
      <c r="E92" s="241">
        <v>120</v>
      </c>
      <c r="F92" s="241">
        <v>140.00200000000001</v>
      </c>
      <c r="G92" s="242">
        <v>318.005</v>
      </c>
      <c r="H92" s="241">
        <v>320.99400000000003</v>
      </c>
      <c r="I92" s="241">
        <v>51</v>
      </c>
      <c r="J92" s="241">
        <v>6</v>
      </c>
      <c r="K92" s="241">
        <v>554.625</v>
      </c>
      <c r="L92" s="242">
        <v>932.61900000000003</v>
      </c>
      <c r="M92" s="241">
        <v>13</v>
      </c>
      <c r="N92" s="231"/>
      <c r="O92" s="231"/>
      <c r="P92" s="231"/>
      <c r="Q92" s="242">
        <v>13</v>
      </c>
      <c r="R92" s="242">
        <v>1263.624</v>
      </c>
    </row>
    <row r="93" spans="1:18" s="247" customFormat="1" x14ac:dyDescent="0.25">
      <c r="A93" s="236">
        <v>10</v>
      </c>
      <c r="B93" s="236" t="s">
        <v>31</v>
      </c>
      <c r="C93" s="241">
        <v>3771.1840000000002</v>
      </c>
      <c r="D93" s="241">
        <v>14162.764999999999</v>
      </c>
      <c r="E93" s="241">
        <v>31309.995999999999</v>
      </c>
      <c r="F93" s="241">
        <v>11852</v>
      </c>
      <c r="G93" s="242">
        <v>61095.945</v>
      </c>
      <c r="H93" s="241">
        <v>1038.473</v>
      </c>
      <c r="I93" s="241">
        <v>4099.9139999999998</v>
      </c>
      <c r="J93" s="241">
        <v>47697.17</v>
      </c>
      <c r="K93" s="241">
        <v>15745.688</v>
      </c>
      <c r="L93" s="242">
        <v>68581.244999999995</v>
      </c>
      <c r="M93" s="241">
        <v>2372.2979999999998</v>
      </c>
      <c r="N93" s="231"/>
      <c r="O93" s="231"/>
      <c r="P93" s="231"/>
      <c r="Q93" s="242">
        <v>2372.2979999999998</v>
      </c>
      <c r="R93" s="242">
        <v>132049.48799999998</v>
      </c>
    </row>
    <row r="94" spans="1:18" s="247" customFormat="1" x14ac:dyDescent="0.25">
      <c r="A94" s="236">
        <v>11</v>
      </c>
      <c r="B94" s="236" t="s">
        <v>32</v>
      </c>
      <c r="C94" s="241">
        <v>0</v>
      </c>
      <c r="D94" s="241">
        <v>7675.0410000000002</v>
      </c>
      <c r="E94" s="241">
        <v>49604.159999999996</v>
      </c>
      <c r="F94" s="241">
        <v>9118.0279999999984</v>
      </c>
      <c r="G94" s="242">
        <v>66397.228999999992</v>
      </c>
      <c r="H94" s="241">
        <v>4222.9390000000003</v>
      </c>
      <c r="I94" s="241">
        <v>5685.2350000000006</v>
      </c>
      <c r="J94" s="241">
        <v>24074.18</v>
      </c>
      <c r="K94" s="241">
        <v>2969.9290000000001</v>
      </c>
      <c r="L94" s="242">
        <v>36952.282999999996</v>
      </c>
      <c r="M94" s="241">
        <v>2770.0570000000002</v>
      </c>
      <c r="N94" s="231"/>
      <c r="O94" s="231"/>
      <c r="P94" s="231"/>
      <c r="Q94" s="242">
        <v>2770.0570000000002</v>
      </c>
      <c r="R94" s="242">
        <v>106119.56899999999</v>
      </c>
    </row>
    <row r="95" spans="1:18" s="95" customFormat="1" x14ac:dyDescent="0.25">
      <c r="A95" s="236">
        <v>12</v>
      </c>
      <c r="B95" s="236" t="s">
        <v>33</v>
      </c>
      <c r="C95" s="241">
        <v>0</v>
      </c>
      <c r="D95" s="241">
        <v>0</v>
      </c>
      <c r="E95" s="241">
        <v>1235.03</v>
      </c>
      <c r="F95" s="241">
        <v>3235.5160000000001</v>
      </c>
      <c r="G95" s="242">
        <v>4470.5460000000003</v>
      </c>
      <c r="H95" s="241">
        <v>120</v>
      </c>
      <c r="I95" s="241">
        <v>0</v>
      </c>
      <c r="J95" s="241">
        <v>1500</v>
      </c>
      <c r="K95" s="241">
        <v>4544</v>
      </c>
      <c r="L95" s="242">
        <v>6164</v>
      </c>
      <c r="M95" s="241">
        <v>0</v>
      </c>
      <c r="N95" s="231"/>
      <c r="O95" s="231"/>
      <c r="P95" s="231"/>
      <c r="Q95" s="242">
        <v>0</v>
      </c>
      <c r="R95" s="242">
        <v>10634.546</v>
      </c>
    </row>
    <row r="96" spans="1:18" s="95" customFormat="1" x14ac:dyDescent="0.25">
      <c r="A96" s="236">
        <v>13</v>
      </c>
      <c r="B96" s="236" t="s">
        <v>34</v>
      </c>
      <c r="C96" s="241">
        <v>26.364999999999998</v>
      </c>
      <c r="D96" s="241">
        <v>321.66800000000001</v>
      </c>
      <c r="E96" s="241">
        <v>1066.01</v>
      </c>
      <c r="F96" s="241">
        <v>298.81600000000003</v>
      </c>
      <c r="G96" s="242">
        <v>1712.8590000000002</v>
      </c>
      <c r="H96" s="241">
        <v>50.361999999999995</v>
      </c>
      <c r="I96" s="241">
        <v>131</v>
      </c>
      <c r="J96" s="241">
        <v>906.048</v>
      </c>
      <c r="K96" s="241">
        <v>583.32399999999996</v>
      </c>
      <c r="L96" s="242">
        <v>1670.7339999999999</v>
      </c>
      <c r="M96" s="241">
        <v>461.22499999999997</v>
      </c>
      <c r="N96" s="231"/>
      <c r="O96" s="231"/>
      <c r="P96" s="231"/>
      <c r="Q96" s="242">
        <v>461.22499999999997</v>
      </c>
      <c r="R96" s="242">
        <v>3844.8180000000002</v>
      </c>
    </row>
    <row r="97" spans="1:18" s="95" customFormat="1" x14ac:dyDescent="0.25">
      <c r="A97" s="236">
        <v>14</v>
      </c>
      <c r="B97" s="236" t="s">
        <v>35</v>
      </c>
      <c r="C97" s="241">
        <v>586.43399999999997</v>
      </c>
      <c r="D97" s="241">
        <v>1575.1890000000001</v>
      </c>
      <c r="E97" s="241">
        <v>1227.4199999999996</v>
      </c>
      <c r="F97" s="241">
        <v>102.28499999999998</v>
      </c>
      <c r="G97" s="242">
        <v>3491.3279999999995</v>
      </c>
      <c r="H97" s="241">
        <v>40.974000000000004</v>
      </c>
      <c r="I97" s="241">
        <v>204.87</v>
      </c>
      <c r="J97" s="241">
        <v>1256.5360000000001</v>
      </c>
      <c r="K97" s="241">
        <v>1072.1530000000002</v>
      </c>
      <c r="L97" s="242">
        <v>2574.5330000000004</v>
      </c>
      <c r="M97" s="241">
        <v>675.024</v>
      </c>
      <c r="N97" s="231"/>
      <c r="O97" s="231"/>
      <c r="P97" s="231"/>
      <c r="Q97" s="242">
        <v>675.024</v>
      </c>
      <c r="R97" s="242">
        <v>6740.8850000000002</v>
      </c>
    </row>
    <row r="98" spans="1:18" s="95" customFormat="1" x14ac:dyDescent="0.25">
      <c r="A98" s="236">
        <v>15</v>
      </c>
      <c r="B98" s="236" t="s">
        <v>36</v>
      </c>
      <c r="C98" s="241">
        <v>0</v>
      </c>
      <c r="D98" s="241">
        <v>0</v>
      </c>
      <c r="E98" s="241">
        <v>1122.5</v>
      </c>
      <c r="F98" s="241">
        <v>0</v>
      </c>
      <c r="G98" s="242">
        <v>1122.5</v>
      </c>
      <c r="H98" s="241">
        <v>19.406999999999996</v>
      </c>
      <c r="I98" s="241">
        <v>0</v>
      </c>
      <c r="J98" s="241">
        <v>12.937999999999999</v>
      </c>
      <c r="K98" s="241">
        <v>0</v>
      </c>
      <c r="L98" s="242">
        <v>32.344999999999999</v>
      </c>
      <c r="M98" s="241">
        <v>631.351</v>
      </c>
      <c r="N98" s="231"/>
      <c r="O98" s="231"/>
      <c r="P98" s="231"/>
      <c r="Q98" s="242">
        <v>631.351</v>
      </c>
      <c r="R98" s="242">
        <v>1786.1959999999999</v>
      </c>
    </row>
    <row r="99" spans="1:18" s="95" customFormat="1" x14ac:dyDescent="0.25">
      <c r="A99" s="236">
        <v>16</v>
      </c>
      <c r="B99" s="236" t="s">
        <v>37</v>
      </c>
      <c r="C99" s="241">
        <v>0</v>
      </c>
      <c r="D99" s="241">
        <v>0</v>
      </c>
      <c r="E99" s="241">
        <v>0</v>
      </c>
      <c r="F99" s="241">
        <v>0</v>
      </c>
      <c r="G99" s="242">
        <v>0</v>
      </c>
      <c r="H99" s="241">
        <v>0</v>
      </c>
      <c r="I99" s="241">
        <v>0</v>
      </c>
      <c r="J99" s="241">
        <v>0</v>
      </c>
      <c r="K99" s="241">
        <v>0</v>
      </c>
      <c r="L99" s="242">
        <v>0</v>
      </c>
      <c r="M99" s="241">
        <v>0</v>
      </c>
      <c r="N99" s="231"/>
      <c r="O99" s="231"/>
      <c r="P99" s="231"/>
      <c r="Q99" s="242">
        <v>0</v>
      </c>
      <c r="R99" s="242">
        <v>0</v>
      </c>
    </row>
    <row r="100" spans="1:18" s="95" customFormat="1" x14ac:dyDescent="0.25">
      <c r="A100" s="236">
        <v>17</v>
      </c>
      <c r="B100" s="236" t="s">
        <v>38</v>
      </c>
      <c r="C100" s="241">
        <v>110.864</v>
      </c>
      <c r="D100" s="241">
        <v>2633.02</v>
      </c>
      <c r="E100" s="241">
        <v>4448.4180000000006</v>
      </c>
      <c r="F100" s="241">
        <v>2168.777</v>
      </c>
      <c r="G100" s="242">
        <v>9361.0790000000015</v>
      </c>
      <c r="H100" s="241">
        <v>1795.4</v>
      </c>
      <c r="I100" s="241">
        <v>3170.8379999999997</v>
      </c>
      <c r="J100" s="241">
        <v>13846.199999999999</v>
      </c>
      <c r="K100" s="241">
        <v>9644.4</v>
      </c>
      <c r="L100" s="242">
        <v>28456.837999999996</v>
      </c>
      <c r="M100" s="241">
        <v>1839.58</v>
      </c>
      <c r="N100" s="231"/>
      <c r="O100" s="231"/>
      <c r="P100" s="231"/>
      <c r="Q100" s="242">
        <v>1839.58</v>
      </c>
      <c r="R100" s="242">
        <v>39657.497000000003</v>
      </c>
    </row>
    <row r="101" spans="1:18" x14ac:dyDescent="0.25">
      <c r="A101" s="236">
        <v>18</v>
      </c>
      <c r="B101" s="236" t="s">
        <v>39</v>
      </c>
      <c r="C101" s="241">
        <v>0</v>
      </c>
      <c r="D101" s="241">
        <v>780.64</v>
      </c>
      <c r="E101" s="241">
        <v>2097.92</v>
      </c>
      <c r="F101" s="241">
        <v>151.89999999999998</v>
      </c>
      <c r="G101" s="242">
        <v>3030.46</v>
      </c>
      <c r="H101" s="241">
        <v>83.2</v>
      </c>
      <c r="I101" s="241">
        <v>103.69999999999999</v>
      </c>
      <c r="J101" s="241">
        <v>4.5999999999999996</v>
      </c>
      <c r="K101" s="241">
        <v>1021.4359999999999</v>
      </c>
      <c r="L101" s="242">
        <v>1212.9359999999999</v>
      </c>
      <c r="M101" s="241">
        <v>3299.7</v>
      </c>
      <c r="N101" s="231"/>
      <c r="O101" s="231"/>
      <c r="P101" s="231"/>
      <c r="Q101" s="242">
        <v>3299.7</v>
      </c>
      <c r="R101" s="242">
        <v>7543.0959999999995</v>
      </c>
    </row>
    <row r="102" spans="1:18" s="155" customFormat="1" x14ac:dyDescent="0.25">
      <c r="A102" s="236">
        <v>19</v>
      </c>
      <c r="B102" s="236" t="s">
        <v>40</v>
      </c>
      <c r="C102" s="241">
        <v>0</v>
      </c>
      <c r="D102" s="241">
        <v>0</v>
      </c>
      <c r="E102" s="241">
        <v>0</v>
      </c>
      <c r="F102" s="241">
        <v>0</v>
      </c>
      <c r="G102" s="242">
        <v>0</v>
      </c>
      <c r="H102" s="241">
        <v>0</v>
      </c>
      <c r="I102" s="241">
        <v>0</v>
      </c>
      <c r="J102" s="241">
        <v>0</v>
      </c>
      <c r="K102" s="241">
        <v>0</v>
      </c>
      <c r="L102" s="242">
        <v>0</v>
      </c>
      <c r="M102" s="241">
        <v>0</v>
      </c>
      <c r="N102" s="231"/>
      <c r="O102" s="231"/>
      <c r="P102" s="231"/>
      <c r="Q102" s="242">
        <v>0</v>
      </c>
      <c r="R102" s="242">
        <v>0</v>
      </c>
    </row>
    <row r="103" spans="1:18" x14ac:dyDescent="0.25">
      <c r="A103" s="236">
        <v>20</v>
      </c>
      <c r="B103" s="236" t="s">
        <v>41</v>
      </c>
      <c r="C103" s="241">
        <v>0</v>
      </c>
      <c r="D103" s="241">
        <v>0</v>
      </c>
      <c r="E103" s="241">
        <v>0</v>
      </c>
      <c r="F103" s="241">
        <v>0</v>
      </c>
      <c r="G103" s="242">
        <v>0</v>
      </c>
      <c r="H103" s="241">
        <v>64</v>
      </c>
      <c r="I103" s="241">
        <v>56</v>
      </c>
      <c r="J103" s="241">
        <v>32</v>
      </c>
      <c r="K103" s="241">
        <v>8</v>
      </c>
      <c r="L103" s="242">
        <v>160</v>
      </c>
      <c r="M103" s="241">
        <v>11.2</v>
      </c>
      <c r="N103" s="231"/>
      <c r="O103" s="231"/>
      <c r="P103" s="231"/>
      <c r="Q103" s="242">
        <v>11.2</v>
      </c>
      <c r="R103" s="242">
        <v>171.2</v>
      </c>
    </row>
    <row r="104" spans="1:18" s="155" customFormat="1" x14ac:dyDescent="0.25">
      <c r="A104" s="236">
        <v>21</v>
      </c>
      <c r="B104" s="236" t="s">
        <v>42</v>
      </c>
      <c r="C104" s="241">
        <v>0</v>
      </c>
      <c r="D104" s="241">
        <v>0</v>
      </c>
      <c r="E104" s="241">
        <v>0</v>
      </c>
      <c r="F104" s="241">
        <v>0</v>
      </c>
      <c r="G104" s="242">
        <v>0</v>
      </c>
      <c r="H104" s="241">
        <v>0</v>
      </c>
      <c r="I104" s="241">
        <v>0</v>
      </c>
      <c r="J104" s="241">
        <v>0</v>
      </c>
      <c r="K104" s="241">
        <v>0</v>
      </c>
      <c r="L104" s="242">
        <v>0</v>
      </c>
      <c r="M104" s="241">
        <v>0</v>
      </c>
      <c r="N104" s="231"/>
      <c r="O104" s="231"/>
      <c r="P104" s="231"/>
      <c r="Q104" s="242">
        <v>0</v>
      </c>
      <c r="R104" s="242">
        <v>0</v>
      </c>
    </row>
    <row r="105" spans="1:18" x14ac:dyDescent="0.25">
      <c r="A105" s="236">
        <v>22</v>
      </c>
      <c r="B105" s="236" t="s">
        <v>43</v>
      </c>
      <c r="C105" s="241">
        <v>0</v>
      </c>
      <c r="D105" s="241">
        <v>0</v>
      </c>
      <c r="E105" s="241">
        <v>0</v>
      </c>
      <c r="F105" s="241">
        <v>0</v>
      </c>
      <c r="G105" s="242">
        <v>0</v>
      </c>
      <c r="H105" s="241">
        <v>0</v>
      </c>
      <c r="I105" s="241">
        <v>0</v>
      </c>
      <c r="J105" s="241">
        <v>0</v>
      </c>
      <c r="K105" s="241">
        <v>0</v>
      </c>
      <c r="L105" s="242">
        <v>0</v>
      </c>
      <c r="M105" s="241">
        <v>0</v>
      </c>
      <c r="N105" s="231"/>
      <c r="O105" s="231"/>
      <c r="P105" s="231"/>
      <c r="Q105" s="242">
        <v>0</v>
      </c>
      <c r="R105" s="242">
        <v>0</v>
      </c>
    </row>
    <row r="106" spans="1:18" s="155" customFormat="1" x14ac:dyDescent="0.25">
      <c r="A106" s="236">
        <v>23</v>
      </c>
      <c r="B106" s="236" t="s">
        <v>44</v>
      </c>
      <c r="C106" s="241">
        <v>0</v>
      </c>
      <c r="D106" s="241">
        <v>0</v>
      </c>
      <c r="E106" s="241">
        <v>14.142000000000001</v>
      </c>
      <c r="F106" s="241">
        <v>4.7140000000000004</v>
      </c>
      <c r="G106" s="242">
        <v>18.856000000000002</v>
      </c>
      <c r="H106" s="241">
        <v>14.453999999999999</v>
      </c>
      <c r="I106" s="241">
        <v>9.6359999999999992</v>
      </c>
      <c r="J106" s="241">
        <v>14.453999999999999</v>
      </c>
      <c r="K106" s="241">
        <v>4.8179999999999996</v>
      </c>
      <c r="L106" s="242">
        <v>43.361999999999995</v>
      </c>
      <c r="M106" s="241">
        <v>20</v>
      </c>
      <c r="N106" s="231"/>
      <c r="O106" s="231"/>
      <c r="P106" s="231"/>
      <c r="Q106" s="242">
        <v>20</v>
      </c>
      <c r="R106" s="242">
        <v>82.217999999999989</v>
      </c>
    </row>
    <row r="107" spans="1:18" x14ac:dyDescent="0.25">
      <c r="A107" s="236">
        <v>24</v>
      </c>
      <c r="B107" s="236" t="s">
        <v>45</v>
      </c>
      <c r="C107" s="241">
        <v>0</v>
      </c>
      <c r="D107" s="241">
        <v>25</v>
      </c>
      <c r="E107" s="241">
        <v>5</v>
      </c>
      <c r="F107" s="241">
        <v>0</v>
      </c>
      <c r="G107" s="242">
        <v>30</v>
      </c>
      <c r="H107" s="241">
        <v>5</v>
      </c>
      <c r="I107" s="241">
        <v>0</v>
      </c>
      <c r="J107" s="241">
        <v>0</v>
      </c>
      <c r="K107" s="241">
        <v>0</v>
      </c>
      <c r="L107" s="242">
        <v>5</v>
      </c>
      <c r="M107" s="241">
        <v>0</v>
      </c>
      <c r="N107" s="231"/>
      <c r="O107" s="231"/>
      <c r="P107" s="231"/>
      <c r="Q107" s="242">
        <v>0</v>
      </c>
      <c r="R107" s="242">
        <v>35</v>
      </c>
    </row>
    <row r="108" spans="1:18" s="155" customFormat="1" x14ac:dyDescent="0.25">
      <c r="A108" s="236">
        <v>25</v>
      </c>
      <c r="B108" s="236" t="s">
        <v>46</v>
      </c>
      <c r="C108" s="241">
        <v>0</v>
      </c>
      <c r="D108" s="241">
        <v>0</v>
      </c>
      <c r="E108" s="241">
        <v>0</v>
      </c>
      <c r="F108" s="241">
        <v>6</v>
      </c>
      <c r="G108" s="242">
        <v>6</v>
      </c>
      <c r="H108" s="241">
        <v>6</v>
      </c>
      <c r="I108" s="241">
        <v>0</v>
      </c>
      <c r="J108" s="241">
        <v>0</v>
      </c>
      <c r="K108" s="241">
        <v>0</v>
      </c>
      <c r="L108" s="242">
        <v>6</v>
      </c>
      <c r="M108" s="241">
        <v>0</v>
      </c>
      <c r="N108" s="231"/>
      <c r="O108" s="231"/>
      <c r="P108" s="231"/>
      <c r="Q108" s="242">
        <v>0</v>
      </c>
      <c r="R108" s="242">
        <v>12</v>
      </c>
    </row>
    <row r="109" spans="1:18" x14ac:dyDescent="0.25">
      <c r="A109" s="236">
        <v>26</v>
      </c>
      <c r="B109" s="236" t="s">
        <v>81</v>
      </c>
      <c r="C109" s="241">
        <v>0</v>
      </c>
      <c r="D109" s="241">
        <v>103.5</v>
      </c>
      <c r="E109" s="241">
        <v>13.5</v>
      </c>
      <c r="F109" s="241">
        <v>0</v>
      </c>
      <c r="G109" s="242">
        <v>117</v>
      </c>
      <c r="H109" s="241">
        <v>4.5860000000000003</v>
      </c>
      <c r="I109" s="241">
        <v>0</v>
      </c>
      <c r="J109" s="241">
        <v>9.1720000000000006</v>
      </c>
      <c r="K109" s="241">
        <v>20.65</v>
      </c>
      <c r="L109" s="242">
        <v>34.408000000000001</v>
      </c>
      <c r="M109" s="241">
        <v>25</v>
      </c>
      <c r="N109" s="231"/>
      <c r="O109" s="231"/>
      <c r="P109" s="231"/>
      <c r="Q109" s="242">
        <v>25</v>
      </c>
      <c r="R109" s="242">
        <v>176.40800000000002</v>
      </c>
    </row>
    <row r="110" spans="1:18" s="155" customFormat="1" x14ac:dyDescent="0.25">
      <c r="A110" s="236">
        <v>27</v>
      </c>
      <c r="B110" s="236" t="s">
        <v>48</v>
      </c>
      <c r="C110" s="241">
        <v>0</v>
      </c>
      <c r="D110" s="241">
        <v>125</v>
      </c>
      <c r="E110" s="241">
        <v>175</v>
      </c>
      <c r="F110" s="241">
        <v>177</v>
      </c>
      <c r="G110" s="242">
        <v>477</v>
      </c>
      <c r="H110" s="241">
        <v>98.094999999999999</v>
      </c>
      <c r="I110" s="241">
        <v>94</v>
      </c>
      <c r="J110" s="241">
        <v>280.99999999999994</v>
      </c>
      <c r="K110" s="241">
        <v>551</v>
      </c>
      <c r="L110" s="242">
        <v>1024.0949999999998</v>
      </c>
      <c r="M110" s="241">
        <v>114</v>
      </c>
      <c r="N110" s="231"/>
      <c r="O110" s="231"/>
      <c r="P110" s="231"/>
      <c r="Q110" s="242">
        <v>114</v>
      </c>
      <c r="R110" s="242">
        <v>1615.0949999999998</v>
      </c>
    </row>
    <row r="111" spans="1:18" x14ac:dyDescent="0.25">
      <c r="A111" s="239"/>
      <c r="B111" s="239" t="s">
        <v>49</v>
      </c>
      <c r="C111" s="242">
        <v>25018.428000000007</v>
      </c>
      <c r="D111" s="242">
        <v>127798.62</v>
      </c>
      <c r="E111" s="242">
        <v>354080.69099999999</v>
      </c>
      <c r="F111" s="242">
        <v>114742.49399999999</v>
      </c>
      <c r="G111" s="242">
        <v>621640.23300000001</v>
      </c>
      <c r="H111" s="242">
        <v>67521.595999999976</v>
      </c>
      <c r="I111" s="242">
        <v>59434.442999999985</v>
      </c>
      <c r="J111" s="242">
        <v>289056.84200000006</v>
      </c>
      <c r="K111" s="242">
        <v>242863.20299999995</v>
      </c>
      <c r="L111" s="242">
        <v>658876.08400000015</v>
      </c>
      <c r="M111" s="242">
        <v>75550.60100000001</v>
      </c>
      <c r="N111" s="232"/>
      <c r="O111" s="232"/>
      <c r="P111" s="232"/>
      <c r="Q111" s="242">
        <v>75550.60100000001</v>
      </c>
      <c r="R111" s="242">
        <v>1356066.9179999998</v>
      </c>
    </row>
    <row r="112" spans="1:18" x14ac:dyDescent="0.25">
      <c r="A112" s="311" t="s">
        <v>50</v>
      </c>
      <c r="B112" s="311"/>
      <c r="C112" s="233" t="s">
        <v>50</v>
      </c>
      <c r="D112" s="234"/>
      <c r="E112" s="234"/>
      <c r="F112" s="234"/>
      <c r="G112" s="234"/>
      <c r="H112" s="234"/>
      <c r="I112" s="234"/>
      <c r="J112" s="234"/>
      <c r="K112" s="234"/>
      <c r="L112" s="234"/>
      <c r="M112" s="234"/>
      <c r="N112" s="234"/>
      <c r="O112" s="234"/>
      <c r="P112" s="234"/>
      <c r="Q112" s="234"/>
      <c r="R112" s="234"/>
    </row>
    <row r="113" spans="1:18" x14ac:dyDescent="0.25">
      <c r="A113" s="59"/>
      <c r="B113" s="59"/>
      <c r="C113" s="59" t="s">
        <v>50</v>
      </c>
      <c r="D113" s="59"/>
      <c r="E113" s="59"/>
      <c r="F113" s="59"/>
      <c r="G113" s="59"/>
      <c r="H113" s="59"/>
      <c r="I113" s="59"/>
      <c r="J113" s="71"/>
      <c r="K113" s="71"/>
      <c r="L113" s="71"/>
      <c r="M113" s="71"/>
      <c r="N113" s="71"/>
      <c r="O113" s="71"/>
      <c r="P113" s="71"/>
      <c r="Q113" s="60" t="s">
        <v>50</v>
      </c>
      <c r="R113" s="71" t="s">
        <v>50</v>
      </c>
    </row>
    <row r="114" spans="1:18" x14ac:dyDescent="0.25">
      <c r="A114" s="61"/>
      <c r="B114" s="65"/>
      <c r="C114" s="61"/>
      <c r="D114" s="62"/>
      <c r="E114" s="62"/>
      <c r="F114" s="62"/>
      <c r="G114" s="62"/>
      <c r="H114" s="62"/>
      <c r="I114" s="61"/>
      <c r="J114" s="61"/>
      <c r="K114" s="61"/>
      <c r="L114" s="61"/>
      <c r="M114" s="61"/>
      <c r="N114" s="61"/>
      <c r="O114" s="61"/>
      <c r="P114" s="61"/>
      <c r="Q114" s="61"/>
      <c r="R114" s="186"/>
    </row>
    <row r="115" spans="1:18" x14ac:dyDescent="0.25">
      <c r="A115" s="59"/>
      <c r="B115" s="59"/>
      <c r="C115" s="59" t="s">
        <v>50</v>
      </c>
      <c r="D115" s="59"/>
      <c r="E115" s="59"/>
      <c r="F115" s="59"/>
      <c r="G115" s="59"/>
      <c r="H115" s="59"/>
      <c r="I115" s="59"/>
      <c r="J115" s="71"/>
      <c r="K115" s="71"/>
      <c r="L115" s="71"/>
      <c r="M115" s="71"/>
      <c r="N115" s="71"/>
      <c r="O115" s="71"/>
      <c r="P115" s="71"/>
      <c r="Q115" s="60" t="s">
        <v>50</v>
      </c>
      <c r="R115" s="71" t="s">
        <v>50</v>
      </c>
    </row>
    <row r="116" spans="1:18" x14ac:dyDescent="0.25">
      <c r="A116" s="61"/>
      <c r="B116" s="65"/>
      <c r="C116" s="61"/>
      <c r="D116" s="62"/>
      <c r="E116" s="62"/>
      <c r="F116" s="62"/>
      <c r="G116" s="62"/>
      <c r="H116" s="62"/>
      <c r="I116" s="61"/>
      <c r="J116" s="61"/>
      <c r="K116" s="61"/>
      <c r="L116" s="61"/>
      <c r="M116" s="61"/>
      <c r="N116" s="61"/>
      <c r="O116" s="61"/>
      <c r="P116" s="61"/>
      <c r="Q116" s="61"/>
      <c r="R116" s="186"/>
    </row>
    <row r="117" spans="1:18" x14ac:dyDescent="0.25">
      <c r="A117" s="59"/>
      <c r="B117" s="59"/>
      <c r="C117" s="59" t="s">
        <v>50</v>
      </c>
      <c r="D117" s="59"/>
      <c r="E117" s="59"/>
      <c r="F117" s="59"/>
      <c r="G117" s="59"/>
      <c r="H117" s="59"/>
      <c r="I117" s="59"/>
      <c r="J117" s="71"/>
      <c r="K117" s="71"/>
      <c r="L117" s="71"/>
      <c r="M117" s="71"/>
      <c r="N117" s="71"/>
      <c r="O117" s="71"/>
      <c r="P117" s="71"/>
      <c r="Q117" s="60" t="s">
        <v>50</v>
      </c>
      <c r="R117" s="71" t="s">
        <v>50</v>
      </c>
    </row>
    <row r="118" spans="1:18" x14ac:dyDescent="0.25">
      <c r="A118" s="61"/>
      <c r="B118" s="65"/>
      <c r="C118" s="61"/>
      <c r="D118" s="62"/>
      <c r="E118" s="62"/>
      <c r="F118" s="62"/>
      <c r="G118" s="62"/>
      <c r="H118" s="62"/>
      <c r="I118" s="61"/>
      <c r="J118" s="61"/>
      <c r="K118" s="61"/>
      <c r="L118" s="61"/>
      <c r="M118" s="61"/>
      <c r="N118" s="61"/>
      <c r="O118" s="61"/>
      <c r="P118" s="61"/>
      <c r="Q118" s="61"/>
      <c r="R118" s="186"/>
    </row>
    <row r="119" spans="1:18" x14ac:dyDescent="0.25">
      <c r="A119" s="59"/>
      <c r="B119" s="59"/>
      <c r="C119" s="80"/>
      <c r="D119" s="80"/>
      <c r="E119" s="80"/>
      <c r="F119" s="80"/>
      <c r="G119" s="81"/>
      <c r="H119" s="80"/>
      <c r="I119" s="80"/>
      <c r="J119" s="80"/>
      <c r="K119" s="80"/>
      <c r="L119" s="81"/>
      <c r="M119" s="80"/>
      <c r="N119" s="80"/>
      <c r="O119" s="80"/>
      <c r="P119" s="80"/>
      <c r="Q119" s="81"/>
      <c r="R119" s="81"/>
    </row>
    <row r="120" spans="1:18" x14ac:dyDescent="0.25">
      <c r="A120" s="59"/>
      <c r="B120" s="59"/>
      <c r="C120" s="80"/>
      <c r="D120" s="80"/>
      <c r="E120" s="80"/>
      <c r="F120" s="80"/>
      <c r="G120" s="81"/>
      <c r="H120" s="80"/>
      <c r="I120" s="80"/>
      <c r="J120" s="80"/>
      <c r="K120" s="80"/>
      <c r="L120" s="81"/>
      <c r="M120" s="80"/>
      <c r="N120" s="80"/>
      <c r="O120" s="80"/>
      <c r="P120" s="80"/>
      <c r="Q120" s="81"/>
      <c r="R120" s="81"/>
    </row>
    <row r="121" spans="1:18" x14ac:dyDescent="0.25">
      <c r="A121" s="59"/>
      <c r="B121" s="59"/>
      <c r="C121" s="80"/>
      <c r="D121" s="80"/>
      <c r="E121" s="80"/>
      <c r="F121" s="80"/>
      <c r="G121" s="81"/>
      <c r="H121" s="80"/>
      <c r="I121" s="80"/>
      <c r="J121" s="80"/>
      <c r="K121" s="80"/>
      <c r="L121" s="81"/>
      <c r="M121" s="80"/>
      <c r="N121" s="80"/>
      <c r="O121" s="80"/>
      <c r="P121" s="80"/>
      <c r="Q121" s="81"/>
      <c r="R121" s="81"/>
    </row>
    <row r="122" spans="1:18" x14ac:dyDescent="0.25">
      <c r="A122" s="59"/>
      <c r="B122" s="59"/>
      <c r="C122" s="80"/>
      <c r="D122" s="80"/>
      <c r="E122" s="80"/>
      <c r="F122" s="80"/>
      <c r="G122" s="81"/>
      <c r="H122" s="80"/>
      <c r="I122" s="80"/>
      <c r="J122" s="80"/>
      <c r="K122" s="80"/>
      <c r="L122" s="81"/>
      <c r="M122" s="80"/>
      <c r="N122" s="80"/>
      <c r="O122" s="80"/>
      <c r="P122" s="80"/>
      <c r="Q122" s="81"/>
      <c r="R122" s="81"/>
    </row>
    <row r="123" spans="1:18" x14ac:dyDescent="0.25">
      <c r="A123" s="59"/>
      <c r="B123" s="59"/>
      <c r="C123" s="80"/>
      <c r="D123" s="80"/>
      <c r="E123" s="80"/>
      <c r="F123" s="80"/>
      <c r="G123" s="81"/>
      <c r="H123" s="80"/>
      <c r="I123" s="80"/>
      <c r="J123" s="80"/>
      <c r="K123" s="80"/>
      <c r="L123" s="81"/>
      <c r="M123" s="80"/>
      <c r="N123" s="80"/>
      <c r="O123" s="80"/>
      <c r="P123" s="80"/>
      <c r="Q123" s="81"/>
      <c r="R123" s="81"/>
    </row>
    <row r="124" spans="1:18" x14ac:dyDescent="0.25">
      <c r="A124" s="59"/>
      <c r="B124" s="59"/>
      <c r="C124" s="80"/>
      <c r="D124" s="80"/>
      <c r="E124" s="80"/>
      <c r="F124" s="80"/>
      <c r="G124" s="81"/>
      <c r="H124" s="80"/>
      <c r="I124" s="80"/>
      <c r="J124" s="80"/>
      <c r="K124" s="80"/>
      <c r="L124" s="81"/>
      <c r="M124" s="80"/>
      <c r="N124" s="80"/>
      <c r="O124" s="80"/>
      <c r="P124" s="80"/>
      <c r="Q124" s="81"/>
      <c r="R124" s="81"/>
    </row>
    <row r="125" spans="1:18" x14ac:dyDescent="0.25">
      <c r="A125" s="59"/>
      <c r="B125" s="59"/>
      <c r="C125" s="80"/>
      <c r="D125" s="80"/>
      <c r="E125" s="80"/>
      <c r="F125" s="80"/>
      <c r="G125" s="81"/>
      <c r="H125" s="80"/>
      <c r="I125" s="80"/>
      <c r="J125" s="80"/>
      <c r="K125" s="80"/>
      <c r="L125" s="81"/>
      <c r="M125" s="80"/>
      <c r="N125" s="80"/>
      <c r="O125" s="80"/>
      <c r="P125" s="80"/>
      <c r="Q125" s="81"/>
      <c r="R125" s="81"/>
    </row>
    <row r="126" spans="1:18" x14ac:dyDescent="0.25">
      <c r="A126" s="59"/>
      <c r="B126" s="59"/>
      <c r="C126" s="80"/>
      <c r="D126" s="244"/>
      <c r="E126" s="80"/>
      <c r="F126" s="80"/>
      <c r="G126" s="81"/>
      <c r="H126" s="80"/>
      <c r="I126" s="80"/>
      <c r="J126" s="80"/>
      <c r="K126" s="80"/>
      <c r="L126" s="81"/>
      <c r="M126" s="80"/>
      <c r="N126" s="80"/>
      <c r="O126" s="80"/>
      <c r="P126" s="80"/>
      <c r="Q126" s="81"/>
      <c r="R126" s="81"/>
    </row>
    <row r="127" spans="1:18" s="71" customFormat="1" x14ac:dyDescent="0.25">
      <c r="A127" s="59"/>
      <c r="B127" s="59"/>
      <c r="C127" s="80"/>
      <c r="D127" s="80"/>
      <c r="E127" s="80"/>
      <c r="F127" s="80"/>
      <c r="G127" s="81"/>
      <c r="H127" s="80"/>
      <c r="I127" s="80"/>
      <c r="J127" s="80"/>
      <c r="K127" s="80"/>
      <c r="L127" s="81"/>
      <c r="M127" s="80"/>
      <c r="N127" s="80"/>
      <c r="O127" s="80"/>
      <c r="P127" s="80"/>
      <c r="Q127" s="81"/>
      <c r="R127" s="81"/>
    </row>
    <row r="128" spans="1:18" s="71" customFormat="1" x14ac:dyDescent="0.25">
      <c r="A128" s="59"/>
      <c r="B128" s="59"/>
      <c r="C128" s="80"/>
      <c r="D128" s="80"/>
      <c r="E128" s="80"/>
      <c r="F128" s="80"/>
      <c r="G128" s="81"/>
      <c r="H128" s="80"/>
      <c r="I128" s="80"/>
      <c r="J128" s="80"/>
      <c r="K128" s="80"/>
      <c r="L128" s="81"/>
      <c r="M128" s="80"/>
      <c r="N128" s="80"/>
      <c r="O128" s="80"/>
      <c r="P128" s="80"/>
      <c r="Q128" s="81"/>
      <c r="R128" s="81"/>
    </row>
    <row r="129" spans="1:18" s="71" customFormat="1" x14ac:dyDescent="0.25">
      <c r="A129" s="59"/>
      <c r="B129" s="59"/>
      <c r="C129" s="80"/>
      <c r="D129" s="80"/>
      <c r="E129" s="80"/>
      <c r="F129" s="80"/>
      <c r="G129" s="81"/>
      <c r="H129" s="80"/>
      <c r="I129" s="80"/>
      <c r="J129" s="80"/>
      <c r="K129" s="80"/>
      <c r="L129" s="81"/>
      <c r="M129" s="80"/>
      <c r="N129" s="80"/>
      <c r="O129" s="80"/>
      <c r="P129" s="80"/>
      <c r="Q129" s="81"/>
      <c r="R129" s="81"/>
    </row>
    <row r="130" spans="1:18" s="71" customFormat="1" x14ac:dyDescent="0.25">
      <c r="A130" s="59"/>
      <c r="B130" s="59"/>
      <c r="C130" s="80"/>
      <c r="D130" s="80"/>
      <c r="E130" s="80"/>
      <c r="F130" s="80"/>
      <c r="G130" s="81"/>
      <c r="H130" s="80"/>
      <c r="I130" s="80"/>
      <c r="J130" s="80"/>
      <c r="K130" s="80"/>
      <c r="L130" s="81"/>
      <c r="M130" s="80"/>
      <c r="N130" s="80"/>
      <c r="O130" s="80"/>
      <c r="P130" s="80"/>
      <c r="Q130" s="81"/>
      <c r="R130" s="81"/>
    </row>
    <row r="131" spans="1:18" x14ac:dyDescent="0.25">
      <c r="A131" s="59"/>
      <c r="B131" s="59"/>
      <c r="C131" s="80"/>
      <c r="D131" s="80"/>
      <c r="E131" s="80"/>
      <c r="F131" s="80"/>
      <c r="G131" s="81"/>
      <c r="H131" s="80"/>
      <c r="I131" s="80"/>
      <c r="J131" s="80"/>
      <c r="K131" s="80"/>
      <c r="L131" s="81"/>
      <c r="M131" s="80"/>
      <c r="N131" s="80"/>
      <c r="O131" s="80"/>
      <c r="P131" s="80"/>
      <c r="Q131" s="81"/>
      <c r="R131" s="81"/>
    </row>
    <row r="132" spans="1:18" x14ac:dyDescent="0.25">
      <c r="A132" s="59"/>
      <c r="B132" s="59"/>
      <c r="C132" s="80"/>
      <c r="D132" s="80"/>
      <c r="E132" s="80"/>
      <c r="F132" s="80"/>
      <c r="G132" s="81"/>
      <c r="H132" s="80"/>
      <c r="I132" s="80"/>
      <c r="J132" s="80"/>
      <c r="K132" s="80"/>
      <c r="L132" s="81"/>
      <c r="M132" s="80"/>
      <c r="N132" s="80"/>
      <c r="O132" s="80"/>
      <c r="P132" s="80"/>
      <c r="Q132" s="81"/>
      <c r="R132" s="81"/>
    </row>
    <row r="133" spans="1:18" x14ac:dyDescent="0.25">
      <c r="A133" s="59"/>
      <c r="B133" s="59"/>
      <c r="C133" s="80"/>
      <c r="D133" s="80"/>
      <c r="E133" s="80"/>
      <c r="F133" s="80"/>
      <c r="G133" s="81"/>
      <c r="H133" s="80"/>
      <c r="I133" s="80"/>
      <c r="J133" s="80"/>
      <c r="K133" s="80"/>
      <c r="L133" s="81"/>
      <c r="M133" s="80"/>
      <c r="N133" s="80"/>
      <c r="O133" s="80"/>
      <c r="P133" s="80"/>
      <c r="Q133" s="81"/>
      <c r="R133" s="81"/>
    </row>
    <row r="134" spans="1:18" x14ac:dyDescent="0.25">
      <c r="A134" s="59"/>
      <c r="B134" s="59"/>
      <c r="C134" s="80"/>
      <c r="D134" s="80"/>
      <c r="E134" s="80"/>
      <c r="F134" s="80"/>
      <c r="G134" s="81"/>
      <c r="H134" s="80"/>
      <c r="I134" s="80"/>
      <c r="J134" s="80"/>
      <c r="K134" s="80"/>
      <c r="L134" s="81"/>
      <c r="M134" s="80"/>
      <c r="N134" s="80"/>
      <c r="O134" s="80"/>
      <c r="P134" s="80"/>
      <c r="Q134" s="81"/>
      <c r="R134" s="81"/>
    </row>
    <row r="135" spans="1:18" x14ac:dyDescent="0.25">
      <c r="A135" s="59"/>
      <c r="B135" s="59"/>
      <c r="C135" s="80"/>
      <c r="D135" s="80"/>
      <c r="E135" s="80"/>
      <c r="F135" s="80"/>
      <c r="G135" s="81"/>
      <c r="H135" s="80"/>
      <c r="I135" s="80"/>
      <c r="J135" s="80"/>
      <c r="K135" s="80"/>
      <c r="L135" s="81"/>
      <c r="M135" s="80"/>
      <c r="N135" s="80"/>
      <c r="O135" s="80"/>
      <c r="P135" s="80"/>
      <c r="Q135" s="81"/>
      <c r="R135" s="81"/>
    </row>
    <row r="136" spans="1:18" x14ac:dyDescent="0.25">
      <c r="A136" s="59"/>
      <c r="B136" s="59"/>
      <c r="C136" s="80"/>
      <c r="D136" s="80"/>
      <c r="E136" s="80"/>
      <c r="F136" s="80"/>
      <c r="G136" s="81"/>
      <c r="H136" s="80"/>
      <c r="I136" s="80"/>
      <c r="J136" s="80"/>
      <c r="K136" s="80"/>
      <c r="L136" s="81"/>
      <c r="M136" s="80"/>
      <c r="N136" s="80"/>
      <c r="O136" s="80"/>
      <c r="P136" s="80"/>
      <c r="Q136" s="81"/>
      <c r="R136" s="81"/>
    </row>
    <row r="137" spans="1:18" x14ac:dyDescent="0.25">
      <c r="A137" s="59"/>
      <c r="B137" s="59"/>
      <c r="C137" s="80"/>
      <c r="D137" s="80"/>
      <c r="E137" s="80"/>
      <c r="F137" s="80"/>
      <c r="G137" s="81"/>
      <c r="H137" s="80"/>
      <c r="I137" s="80"/>
      <c r="J137" s="80"/>
      <c r="K137" s="80"/>
      <c r="L137" s="81"/>
      <c r="M137" s="80"/>
      <c r="N137" s="80"/>
      <c r="O137" s="80"/>
      <c r="P137" s="80"/>
      <c r="Q137" s="81"/>
      <c r="R137" s="81"/>
    </row>
    <row r="138" spans="1:18" x14ac:dyDescent="0.25">
      <c r="A138" s="59"/>
      <c r="B138" s="59"/>
      <c r="C138" s="80"/>
      <c r="D138" s="80"/>
      <c r="E138" s="80"/>
      <c r="F138" s="80"/>
      <c r="G138" s="81"/>
      <c r="H138" s="80"/>
      <c r="I138" s="80"/>
      <c r="J138" s="80"/>
      <c r="K138" s="80"/>
      <c r="L138" s="81"/>
      <c r="M138" s="80"/>
      <c r="N138" s="80"/>
      <c r="O138" s="80"/>
      <c r="P138" s="80"/>
      <c r="Q138" s="81"/>
      <c r="R138" s="81"/>
    </row>
    <row r="139" spans="1:18" x14ac:dyDescent="0.25">
      <c r="A139" s="59"/>
      <c r="B139" s="59"/>
      <c r="C139" s="80"/>
      <c r="D139" s="80"/>
      <c r="E139" s="80"/>
      <c r="F139" s="80"/>
      <c r="G139" s="81"/>
      <c r="H139" s="80"/>
      <c r="I139" s="80"/>
      <c r="J139" s="80"/>
      <c r="K139" s="80"/>
      <c r="L139" s="81"/>
      <c r="M139" s="80"/>
      <c r="N139" s="80"/>
      <c r="O139" s="80"/>
      <c r="P139" s="80"/>
      <c r="Q139" s="81"/>
      <c r="R139" s="81"/>
    </row>
    <row r="140" spans="1:18" x14ac:dyDescent="0.25">
      <c r="A140" s="59"/>
      <c r="B140" s="59"/>
      <c r="C140" s="80"/>
      <c r="D140" s="80"/>
      <c r="E140" s="80"/>
      <c r="F140" s="80"/>
      <c r="G140" s="81"/>
      <c r="H140" s="80"/>
      <c r="I140" s="80"/>
      <c r="J140" s="80"/>
      <c r="K140" s="80"/>
      <c r="L140" s="81"/>
      <c r="M140" s="80"/>
      <c r="N140" s="80"/>
      <c r="O140" s="80"/>
      <c r="P140" s="80"/>
      <c r="Q140" s="81"/>
      <c r="R140" s="81"/>
    </row>
    <row r="141" spans="1:18" x14ac:dyDescent="0.25">
      <c r="A141" s="59"/>
      <c r="B141" s="59"/>
      <c r="C141" s="80"/>
      <c r="D141" s="80"/>
      <c r="E141" s="80"/>
      <c r="F141" s="80"/>
      <c r="G141" s="81"/>
      <c r="H141" s="80"/>
      <c r="I141" s="80"/>
      <c r="J141" s="80"/>
      <c r="K141" s="80"/>
      <c r="L141" s="81"/>
      <c r="M141" s="80"/>
      <c r="N141" s="80"/>
      <c r="O141" s="80"/>
      <c r="P141" s="80"/>
      <c r="Q141" s="81"/>
      <c r="R141" s="81"/>
    </row>
    <row r="142" spans="1:18" x14ac:dyDescent="0.25">
      <c r="A142" s="59"/>
      <c r="B142" s="59"/>
      <c r="C142" s="80"/>
      <c r="D142" s="80"/>
      <c r="E142" s="80"/>
      <c r="F142" s="80"/>
      <c r="G142" s="81"/>
      <c r="H142" s="80"/>
      <c r="I142" s="80"/>
      <c r="J142" s="80"/>
      <c r="K142" s="80"/>
      <c r="L142" s="81"/>
      <c r="M142" s="80"/>
      <c r="N142" s="80"/>
      <c r="O142" s="80"/>
      <c r="P142" s="80"/>
      <c r="Q142" s="81"/>
      <c r="R142" s="81"/>
    </row>
    <row r="143" spans="1:18" x14ac:dyDescent="0.25">
      <c r="A143" s="59"/>
      <c r="B143" s="59"/>
      <c r="C143" s="80"/>
      <c r="D143" s="80"/>
      <c r="E143" s="80"/>
      <c r="F143" s="80"/>
      <c r="G143" s="81"/>
      <c r="H143" s="80"/>
      <c r="I143" s="80"/>
      <c r="J143" s="80"/>
      <c r="K143" s="80"/>
      <c r="L143" s="81"/>
      <c r="M143" s="80"/>
      <c r="N143" s="80"/>
      <c r="O143" s="80"/>
      <c r="P143" s="80"/>
      <c r="Q143" s="81"/>
      <c r="R143" s="81"/>
    </row>
    <row r="144" spans="1:18" x14ac:dyDescent="0.25">
      <c r="A144" s="59"/>
      <c r="B144" s="59"/>
      <c r="C144" s="80"/>
      <c r="D144" s="80"/>
      <c r="E144" s="80"/>
      <c r="F144" s="80"/>
      <c r="G144" s="81"/>
      <c r="H144" s="80"/>
      <c r="I144" s="80"/>
      <c r="J144" s="80"/>
      <c r="K144" s="80"/>
      <c r="L144" s="81"/>
      <c r="M144" s="80"/>
      <c r="N144" s="80"/>
      <c r="O144" s="80"/>
      <c r="P144" s="80"/>
      <c r="Q144" s="81"/>
      <c r="R144" s="81"/>
    </row>
    <row r="145" spans="1:18" x14ac:dyDescent="0.25">
      <c r="A145" s="59"/>
      <c r="B145" s="59"/>
      <c r="C145" s="80"/>
      <c r="D145" s="80"/>
      <c r="E145" s="80"/>
      <c r="F145" s="80"/>
      <c r="G145" s="81"/>
      <c r="H145" s="80"/>
      <c r="I145" s="80"/>
      <c r="J145" s="80"/>
      <c r="K145" s="80"/>
      <c r="L145" s="81"/>
      <c r="M145" s="80"/>
      <c r="N145" s="80"/>
      <c r="O145" s="80"/>
      <c r="P145" s="80"/>
      <c r="Q145" s="81"/>
      <c r="R145" s="81"/>
    </row>
    <row r="146" spans="1:18" x14ac:dyDescent="0.25">
      <c r="A146" s="59"/>
      <c r="B146" s="59"/>
      <c r="C146" s="80"/>
      <c r="D146" s="80"/>
      <c r="E146" s="80"/>
      <c r="F146" s="80"/>
      <c r="G146" s="81"/>
      <c r="H146" s="80"/>
      <c r="I146" s="80"/>
      <c r="J146" s="80"/>
      <c r="K146" s="80"/>
      <c r="L146" s="81"/>
      <c r="M146" s="80"/>
      <c r="N146" s="80"/>
      <c r="O146" s="80"/>
      <c r="P146" s="80"/>
      <c r="Q146" s="81"/>
      <c r="R146" s="81"/>
    </row>
    <row r="147" spans="1:18" x14ac:dyDescent="0.25">
      <c r="A147" s="59"/>
      <c r="B147" s="59"/>
      <c r="C147" s="80"/>
      <c r="D147" s="80"/>
      <c r="E147" s="80"/>
      <c r="F147" s="80"/>
      <c r="G147" s="81"/>
      <c r="H147" s="80"/>
      <c r="I147" s="80"/>
      <c r="J147" s="80"/>
      <c r="K147" s="80"/>
      <c r="L147" s="81"/>
      <c r="M147" s="80"/>
      <c r="N147" s="80"/>
      <c r="O147" s="80"/>
      <c r="P147" s="80"/>
      <c r="Q147" s="81"/>
      <c r="R147" s="81"/>
    </row>
    <row r="148" spans="1:18" x14ac:dyDescent="0.25">
      <c r="A148" s="59"/>
      <c r="B148" s="59"/>
      <c r="C148" s="80"/>
      <c r="D148" s="80"/>
      <c r="E148" s="80"/>
      <c r="F148" s="80"/>
      <c r="G148" s="81"/>
      <c r="H148" s="80"/>
      <c r="I148" s="80"/>
      <c r="J148" s="80"/>
      <c r="K148" s="80"/>
      <c r="L148" s="81"/>
      <c r="M148" s="80"/>
      <c r="N148" s="80"/>
      <c r="O148" s="80"/>
      <c r="P148" s="80"/>
      <c r="Q148" s="81"/>
      <c r="R148" s="81"/>
    </row>
    <row r="149" spans="1:18" x14ac:dyDescent="0.25">
      <c r="A149" s="59"/>
      <c r="B149" s="59"/>
      <c r="C149" s="80"/>
      <c r="D149" s="80"/>
      <c r="E149" s="80"/>
      <c r="F149" s="80"/>
      <c r="G149" s="81"/>
      <c r="H149" s="80"/>
      <c r="I149" s="80"/>
      <c r="J149" s="80"/>
      <c r="K149" s="80"/>
      <c r="L149" s="81"/>
      <c r="M149" s="80"/>
      <c r="N149" s="80"/>
      <c r="O149" s="80"/>
      <c r="P149" s="80"/>
      <c r="Q149" s="81"/>
      <c r="R149" s="81"/>
    </row>
    <row r="150" spans="1:18" x14ac:dyDescent="0.25">
      <c r="A150" s="59"/>
      <c r="B150" s="59"/>
      <c r="C150" s="80"/>
      <c r="D150" s="80"/>
      <c r="E150" s="80"/>
      <c r="F150" s="80"/>
      <c r="G150" s="81"/>
      <c r="H150" s="80"/>
      <c r="I150" s="80"/>
      <c r="J150" s="80"/>
      <c r="K150" s="80"/>
      <c r="L150" s="81"/>
      <c r="M150" s="80"/>
      <c r="N150" s="80"/>
      <c r="O150" s="80"/>
      <c r="P150" s="80"/>
      <c r="Q150" s="81"/>
      <c r="R150" s="81"/>
    </row>
    <row r="151" spans="1:18" x14ac:dyDescent="0.25">
      <c r="A151" s="59"/>
      <c r="B151" s="59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</row>
    <row r="152" spans="1:18" x14ac:dyDescent="0.25">
      <c r="A152" s="59"/>
      <c r="B152" s="71"/>
      <c r="C152" s="71"/>
      <c r="D152" s="71"/>
      <c r="E152" s="71"/>
      <c r="F152" s="71"/>
      <c r="G152" s="247"/>
      <c r="H152" s="71"/>
      <c r="I152" s="71"/>
      <c r="J152" s="71"/>
      <c r="K152" s="71"/>
      <c r="L152" s="247"/>
      <c r="M152" s="71"/>
      <c r="N152" s="71"/>
      <c r="O152" s="71"/>
      <c r="P152" s="71"/>
      <c r="Q152" s="247"/>
      <c r="R152" s="247"/>
    </row>
    <row r="153" spans="1:18" x14ac:dyDescent="0.25">
      <c r="A153" s="59"/>
      <c r="B153" s="71"/>
      <c r="C153" s="71"/>
      <c r="D153" s="71"/>
      <c r="E153" s="71"/>
      <c r="F153" s="71"/>
      <c r="G153" s="247"/>
      <c r="H153" s="71"/>
      <c r="I153" s="71"/>
      <c r="J153" s="71"/>
      <c r="K153" s="71"/>
      <c r="L153" s="247"/>
      <c r="M153" s="71"/>
      <c r="N153" s="71"/>
      <c r="O153" s="71"/>
      <c r="P153" s="71"/>
      <c r="Q153" s="247"/>
      <c r="R153" s="247"/>
    </row>
    <row r="154" spans="1:18" x14ac:dyDescent="0.25">
      <c r="A154" s="59"/>
      <c r="B154" s="245"/>
      <c r="C154" s="246"/>
      <c r="D154" s="246"/>
      <c r="E154" s="246"/>
      <c r="F154" s="246"/>
      <c r="G154" s="81"/>
      <c r="H154" s="246"/>
      <c r="I154" s="246"/>
      <c r="J154" s="246"/>
      <c r="K154" s="246"/>
      <c r="L154" s="81"/>
      <c r="M154" s="246"/>
      <c r="N154" s="246"/>
      <c r="O154" s="246"/>
      <c r="P154" s="246"/>
      <c r="Q154" s="81"/>
      <c r="R154" s="81"/>
    </row>
    <row r="155" spans="1:18" x14ac:dyDescent="0.25">
      <c r="A155" s="71"/>
      <c r="B155" s="71"/>
      <c r="C155" s="71"/>
      <c r="D155" s="71"/>
      <c r="E155" s="71"/>
      <c r="F155" s="71"/>
      <c r="G155" s="247"/>
      <c r="H155" s="71"/>
      <c r="I155" s="71"/>
      <c r="J155" s="71"/>
      <c r="K155" s="71"/>
      <c r="L155" s="247"/>
      <c r="M155" s="71"/>
      <c r="N155" s="71"/>
      <c r="O155" s="71"/>
      <c r="P155" s="71"/>
      <c r="Q155" s="247"/>
      <c r="R155" s="247"/>
    </row>
    <row r="156" spans="1:18" x14ac:dyDescent="0.25">
      <c r="A156" s="71"/>
      <c r="B156" s="71"/>
      <c r="C156" s="71"/>
      <c r="D156" s="71"/>
      <c r="E156" s="71"/>
      <c r="F156" s="71"/>
      <c r="G156" s="247"/>
      <c r="H156" s="71"/>
      <c r="I156" s="71"/>
      <c r="J156" s="71"/>
      <c r="K156" s="71"/>
      <c r="L156" s="247"/>
      <c r="M156" s="71"/>
      <c r="N156" s="71"/>
      <c r="O156" s="71"/>
      <c r="P156" s="71"/>
      <c r="Q156" s="247"/>
      <c r="R156" s="247"/>
    </row>
    <row r="157" spans="1:18" x14ac:dyDescent="0.25">
      <c r="A157" s="71"/>
      <c r="B157" s="71"/>
      <c r="C157" s="71"/>
      <c r="D157" s="71"/>
      <c r="E157" s="71"/>
      <c r="F157" s="71"/>
      <c r="G157" s="247"/>
      <c r="H157" s="71"/>
      <c r="I157" s="71"/>
      <c r="J157" s="71"/>
      <c r="K157" s="71"/>
      <c r="L157" s="247"/>
      <c r="M157" s="71"/>
      <c r="N157" s="71"/>
      <c r="O157" s="71"/>
      <c r="P157" s="71"/>
      <c r="Q157" s="247"/>
      <c r="R157" s="247"/>
    </row>
    <row r="158" spans="1:18" x14ac:dyDescent="0.25">
      <c r="A158" s="71"/>
      <c r="B158" s="71"/>
      <c r="C158" s="71"/>
      <c r="D158" s="71"/>
      <c r="E158" s="71"/>
      <c r="F158" s="71"/>
      <c r="G158" s="247"/>
      <c r="H158" s="71"/>
      <c r="I158" s="71"/>
      <c r="J158" s="71"/>
      <c r="K158" s="71"/>
      <c r="L158" s="247"/>
      <c r="M158" s="71"/>
      <c r="N158" s="71"/>
      <c r="O158" s="71"/>
      <c r="P158" s="71"/>
      <c r="Q158" s="247"/>
      <c r="R158" s="247"/>
    </row>
    <row r="159" spans="1:18" x14ac:dyDescent="0.25">
      <c r="A159" s="71"/>
      <c r="B159" s="71"/>
      <c r="C159" s="71"/>
      <c r="D159" s="71"/>
      <c r="E159" s="71"/>
      <c r="F159" s="71"/>
      <c r="G159" s="247"/>
      <c r="H159" s="71"/>
      <c r="I159" s="71"/>
      <c r="J159" s="71"/>
      <c r="K159" s="71"/>
      <c r="L159" s="247"/>
      <c r="M159" s="71"/>
      <c r="N159" s="71"/>
      <c r="O159" s="71"/>
      <c r="P159" s="71"/>
      <c r="Q159" s="247"/>
      <c r="R159" s="247"/>
    </row>
    <row r="160" spans="1:18" x14ac:dyDescent="0.25">
      <c r="A160" s="71"/>
      <c r="B160" s="71"/>
      <c r="C160" s="71"/>
      <c r="D160" s="71"/>
      <c r="E160" s="71"/>
      <c r="F160" s="71"/>
      <c r="G160" s="247"/>
      <c r="H160" s="71"/>
      <c r="I160" s="71"/>
      <c r="J160" s="71"/>
      <c r="K160" s="71"/>
      <c r="L160" s="247"/>
      <c r="M160" s="71"/>
      <c r="N160" s="71"/>
      <c r="O160" s="71"/>
      <c r="P160" s="71"/>
      <c r="Q160" s="247"/>
      <c r="R160" s="247"/>
    </row>
    <row r="161" spans="1:18" x14ac:dyDescent="0.25">
      <c r="A161" s="308"/>
      <c r="B161" s="308"/>
      <c r="C161" s="246"/>
      <c r="D161" s="59"/>
      <c r="E161" s="59"/>
      <c r="F161" s="59"/>
      <c r="G161" s="245"/>
      <c r="H161" s="59"/>
      <c r="I161" s="59"/>
      <c r="J161" s="59"/>
      <c r="K161" s="59"/>
      <c r="L161" s="245"/>
      <c r="M161" s="59"/>
      <c r="N161" s="59"/>
      <c r="O161" s="59"/>
      <c r="P161" s="59"/>
      <c r="Q161" s="245"/>
      <c r="R161" s="245"/>
    </row>
    <row r="162" spans="1:18" x14ac:dyDescent="0.25">
      <c r="A162" s="71"/>
      <c r="B162" s="71"/>
      <c r="C162" s="71"/>
      <c r="D162" s="71"/>
      <c r="E162" s="71"/>
      <c r="F162" s="71"/>
      <c r="G162" s="247"/>
      <c r="H162" s="71"/>
      <c r="I162" s="71"/>
      <c r="J162" s="71"/>
      <c r="K162" s="71"/>
      <c r="L162" s="247"/>
      <c r="M162" s="71"/>
      <c r="N162" s="71"/>
      <c r="O162" s="71"/>
      <c r="P162" s="71"/>
      <c r="Q162" s="247"/>
      <c r="R162" s="247"/>
    </row>
    <row r="163" spans="1:18" x14ac:dyDescent="0.25">
      <c r="A163" s="71"/>
      <c r="B163" s="71"/>
      <c r="C163" s="71"/>
      <c r="D163" s="71"/>
      <c r="E163" s="71"/>
      <c r="F163" s="71"/>
      <c r="G163" s="247"/>
      <c r="H163" s="71"/>
      <c r="I163" s="71"/>
      <c r="J163" s="71"/>
      <c r="K163" s="71"/>
      <c r="L163" s="247"/>
      <c r="M163" s="71"/>
      <c r="N163" s="71"/>
      <c r="O163" s="71"/>
      <c r="P163" s="71"/>
      <c r="Q163" s="247"/>
      <c r="R163" s="247"/>
    </row>
    <row r="164" spans="1:18" x14ac:dyDescent="0.25">
      <c r="A164" s="71"/>
      <c r="B164" s="71"/>
      <c r="C164" s="71"/>
      <c r="D164" s="71"/>
      <c r="E164" s="71"/>
      <c r="F164" s="71"/>
      <c r="G164" s="247"/>
      <c r="H164" s="71"/>
      <c r="I164" s="71"/>
      <c r="J164" s="71"/>
      <c r="K164" s="71"/>
      <c r="L164" s="247"/>
      <c r="M164" s="71"/>
      <c r="N164" s="71"/>
      <c r="O164" s="71"/>
      <c r="P164" s="71"/>
      <c r="Q164" s="247"/>
      <c r="R164" s="247"/>
    </row>
    <row r="165" spans="1:18" x14ac:dyDescent="0.25">
      <c r="A165" s="71"/>
      <c r="B165" s="71"/>
      <c r="C165" s="71"/>
      <c r="D165" s="71"/>
      <c r="E165" s="71"/>
      <c r="F165" s="71"/>
      <c r="G165" s="247"/>
      <c r="H165" s="71"/>
      <c r="I165" s="71"/>
      <c r="J165" s="71"/>
      <c r="K165" s="71"/>
      <c r="L165" s="247"/>
      <c r="M165" s="71"/>
      <c r="N165" s="71"/>
      <c r="O165" s="71"/>
      <c r="P165" s="71"/>
      <c r="Q165" s="247"/>
      <c r="R165" s="247"/>
    </row>
    <row r="166" spans="1:18" x14ac:dyDescent="0.25">
      <c r="A166" s="71"/>
      <c r="B166" s="71"/>
      <c r="C166" s="71"/>
      <c r="D166" s="71"/>
      <c r="E166" s="71"/>
      <c r="F166" s="71"/>
      <c r="G166" s="247"/>
      <c r="H166" s="71"/>
      <c r="I166" s="71"/>
      <c r="J166" s="71"/>
      <c r="K166" s="71"/>
      <c r="L166" s="247"/>
      <c r="M166" s="71"/>
      <c r="N166" s="71"/>
      <c r="O166" s="71"/>
      <c r="P166" s="71"/>
      <c r="Q166" s="247"/>
      <c r="R166" s="247"/>
    </row>
    <row r="167" spans="1:18" x14ac:dyDescent="0.25">
      <c r="A167" s="71"/>
      <c r="B167" s="71"/>
      <c r="C167" s="71"/>
      <c r="D167" s="71"/>
      <c r="E167" s="71"/>
      <c r="F167" s="71"/>
      <c r="G167" s="247"/>
      <c r="H167" s="71"/>
      <c r="I167" s="71"/>
      <c r="J167" s="71"/>
      <c r="K167" s="71"/>
      <c r="L167" s="247"/>
      <c r="M167" s="71"/>
      <c r="N167" s="71"/>
      <c r="O167" s="71"/>
      <c r="P167" s="71"/>
      <c r="Q167" s="247"/>
      <c r="R167" s="247"/>
    </row>
    <row r="168" spans="1:18" x14ac:dyDescent="0.25">
      <c r="A168" s="71"/>
      <c r="B168" s="71"/>
      <c r="C168" s="71"/>
      <c r="D168" s="71"/>
      <c r="E168" s="71"/>
      <c r="F168" s="71"/>
      <c r="G168" s="247"/>
      <c r="H168" s="71"/>
      <c r="I168" s="71"/>
      <c r="J168" s="71"/>
      <c r="K168" s="71"/>
      <c r="L168" s="247"/>
      <c r="M168" s="71"/>
      <c r="N168" s="71"/>
      <c r="O168" s="71"/>
      <c r="P168" s="71"/>
      <c r="Q168" s="247"/>
      <c r="R168" s="247"/>
    </row>
    <row r="169" spans="1:18" x14ac:dyDescent="0.25">
      <c r="A169" s="71"/>
      <c r="B169" s="71"/>
      <c r="C169" s="71"/>
      <c r="D169" s="71"/>
      <c r="E169" s="71"/>
      <c r="F169" s="71"/>
      <c r="G169" s="247"/>
      <c r="H169" s="71"/>
      <c r="I169" s="71"/>
      <c r="J169" s="71"/>
      <c r="K169" s="71"/>
      <c r="L169" s="247"/>
      <c r="M169" s="71"/>
      <c r="N169" s="71"/>
      <c r="O169" s="71"/>
      <c r="P169" s="71"/>
      <c r="Q169" s="247"/>
      <c r="R169" s="247"/>
    </row>
    <row r="170" spans="1:18" x14ac:dyDescent="0.25">
      <c r="A170" s="71"/>
      <c r="B170" s="71"/>
      <c r="C170" s="71"/>
      <c r="D170" s="71"/>
      <c r="E170" s="71"/>
      <c r="F170" s="71"/>
      <c r="G170" s="247"/>
      <c r="H170" s="71"/>
      <c r="I170" s="71"/>
      <c r="J170" s="71"/>
      <c r="K170" s="71"/>
      <c r="L170" s="247"/>
      <c r="M170" s="71"/>
      <c r="N170" s="71"/>
      <c r="O170" s="71"/>
      <c r="P170" s="71"/>
      <c r="Q170" s="247"/>
      <c r="R170" s="247"/>
    </row>
    <row r="171" spans="1:18" x14ac:dyDescent="0.25">
      <c r="A171" s="71"/>
      <c r="B171" s="71"/>
      <c r="C171" s="71"/>
      <c r="D171" s="71"/>
      <c r="E171" s="71"/>
      <c r="F171" s="71"/>
      <c r="G171" s="247"/>
      <c r="H171" s="71"/>
      <c r="I171" s="71"/>
      <c r="J171" s="71"/>
      <c r="K171" s="71"/>
      <c r="L171" s="247"/>
      <c r="M171" s="71"/>
      <c r="N171" s="71"/>
      <c r="O171" s="71"/>
      <c r="P171" s="71"/>
      <c r="Q171" s="247"/>
      <c r="R171" s="247"/>
    </row>
    <row r="172" spans="1:18" x14ac:dyDescent="0.25">
      <c r="A172" s="71"/>
      <c r="B172" s="71"/>
      <c r="C172" s="71"/>
      <c r="D172" s="71"/>
      <c r="E172" s="71"/>
      <c r="F172" s="71"/>
      <c r="G172" s="247"/>
      <c r="H172" s="71"/>
      <c r="I172" s="71"/>
      <c r="J172" s="71"/>
      <c r="K172" s="71"/>
      <c r="L172" s="247"/>
      <c r="M172" s="71"/>
      <c r="N172" s="71"/>
      <c r="O172" s="71"/>
      <c r="P172" s="71"/>
      <c r="Q172" s="247"/>
      <c r="R172" s="247"/>
    </row>
    <row r="173" spans="1:18" x14ac:dyDescent="0.25">
      <c r="A173" s="71"/>
      <c r="B173" s="71"/>
      <c r="C173" s="71"/>
      <c r="D173" s="71"/>
      <c r="E173" s="71"/>
      <c r="F173" s="71"/>
      <c r="G173" s="247"/>
      <c r="H173" s="71"/>
      <c r="I173" s="71"/>
      <c r="J173" s="71"/>
      <c r="K173" s="71"/>
      <c r="L173" s="247"/>
      <c r="M173" s="71"/>
      <c r="N173" s="71"/>
      <c r="O173" s="71"/>
      <c r="P173" s="71"/>
      <c r="Q173" s="247"/>
      <c r="R173" s="247"/>
    </row>
    <row r="174" spans="1:18" x14ac:dyDescent="0.25">
      <c r="A174" s="71"/>
      <c r="B174" s="71"/>
      <c r="C174" s="71"/>
      <c r="D174" s="71"/>
      <c r="E174" s="71"/>
      <c r="F174" s="71"/>
      <c r="G174" s="247"/>
      <c r="H174" s="71"/>
      <c r="I174" s="71"/>
      <c r="J174" s="71"/>
      <c r="K174" s="71"/>
      <c r="L174" s="247"/>
      <c r="M174" s="71"/>
      <c r="N174" s="71"/>
      <c r="O174" s="71"/>
      <c r="P174" s="71"/>
      <c r="Q174" s="247"/>
      <c r="R174" s="247"/>
    </row>
    <row r="175" spans="1:18" x14ac:dyDescent="0.25">
      <c r="A175" s="71"/>
      <c r="B175" s="71"/>
      <c r="C175" s="71"/>
      <c r="D175" s="71"/>
      <c r="E175" s="71"/>
      <c r="F175" s="71"/>
      <c r="G175" s="247"/>
      <c r="H175" s="71"/>
      <c r="I175" s="71"/>
      <c r="J175" s="71"/>
      <c r="K175" s="71"/>
      <c r="L175" s="247"/>
      <c r="M175" s="71"/>
      <c r="N175" s="71"/>
      <c r="O175" s="71"/>
      <c r="P175" s="71"/>
      <c r="Q175" s="247"/>
      <c r="R175" s="247"/>
    </row>
    <row r="176" spans="1:18" x14ac:dyDescent="0.25">
      <c r="A176" s="71"/>
      <c r="B176" s="71"/>
      <c r="C176" s="71"/>
      <c r="D176" s="71"/>
      <c r="E176" s="71"/>
      <c r="F176" s="71"/>
      <c r="G176" s="247"/>
      <c r="H176" s="71"/>
      <c r="I176" s="71"/>
      <c r="J176" s="71"/>
      <c r="K176" s="71"/>
      <c r="L176" s="247"/>
      <c r="M176" s="71"/>
      <c r="N176" s="71"/>
      <c r="O176" s="71"/>
      <c r="P176" s="71"/>
      <c r="Q176" s="247"/>
      <c r="R176" s="247"/>
    </row>
    <row r="177" spans="1:18" x14ac:dyDescent="0.25">
      <c r="A177" s="71"/>
      <c r="B177" s="71"/>
      <c r="C177" s="71"/>
      <c r="D177" s="71"/>
      <c r="E177" s="71"/>
      <c r="F177" s="71"/>
      <c r="G177" s="247"/>
      <c r="H177" s="71"/>
      <c r="I177" s="71"/>
      <c r="J177" s="71"/>
      <c r="K177" s="71"/>
      <c r="L177" s="247"/>
      <c r="M177" s="71"/>
      <c r="N177" s="71"/>
      <c r="O177" s="71"/>
      <c r="P177" s="71"/>
      <c r="Q177" s="247"/>
      <c r="R177" s="247"/>
    </row>
    <row r="178" spans="1:18" x14ac:dyDescent="0.25">
      <c r="A178" s="71"/>
      <c r="B178" s="71"/>
      <c r="C178" s="71"/>
      <c r="D178" s="71"/>
      <c r="E178" s="71"/>
      <c r="F178" s="71"/>
      <c r="G178" s="247"/>
      <c r="H178" s="71"/>
      <c r="I178" s="71"/>
      <c r="J178" s="71"/>
      <c r="K178" s="71"/>
      <c r="L178" s="247"/>
      <c r="M178" s="71"/>
      <c r="N178" s="71"/>
      <c r="O178" s="71"/>
      <c r="P178" s="71"/>
      <c r="Q178" s="247"/>
      <c r="R178" s="247"/>
    </row>
    <row r="179" spans="1:18" x14ac:dyDescent="0.25">
      <c r="A179" s="71"/>
      <c r="B179" s="71"/>
      <c r="C179" s="71"/>
      <c r="D179" s="71"/>
      <c r="E179" s="71"/>
      <c r="F179" s="71"/>
      <c r="G179" s="247"/>
      <c r="H179" s="71"/>
      <c r="I179" s="71"/>
      <c r="J179" s="71"/>
      <c r="K179" s="71"/>
      <c r="L179" s="247"/>
      <c r="M179" s="71"/>
      <c r="N179" s="71"/>
      <c r="O179" s="71"/>
      <c r="P179" s="71"/>
      <c r="Q179" s="247"/>
      <c r="R179" s="247"/>
    </row>
    <row r="180" spans="1:18" x14ac:dyDescent="0.25">
      <c r="A180" s="71"/>
      <c r="B180" s="71"/>
      <c r="C180" s="71"/>
      <c r="D180" s="71"/>
      <c r="E180" s="71"/>
      <c r="F180" s="71"/>
      <c r="G180" s="247"/>
      <c r="H180" s="71"/>
      <c r="I180" s="71"/>
      <c r="J180" s="71"/>
      <c r="K180" s="71"/>
      <c r="L180" s="247"/>
      <c r="M180" s="71"/>
      <c r="N180" s="71"/>
      <c r="O180" s="71"/>
      <c r="P180" s="71"/>
      <c r="Q180" s="247"/>
      <c r="R180" s="247"/>
    </row>
    <row r="181" spans="1:18" x14ac:dyDescent="0.25">
      <c r="A181" s="71"/>
      <c r="B181" s="71"/>
      <c r="C181" s="71"/>
      <c r="D181" s="71"/>
      <c r="E181" s="71"/>
      <c r="F181" s="71"/>
      <c r="G181" s="247"/>
      <c r="H181" s="71"/>
      <c r="I181" s="71"/>
      <c r="J181" s="71"/>
      <c r="K181" s="71"/>
      <c r="L181" s="247"/>
      <c r="M181" s="71"/>
      <c r="N181" s="71"/>
      <c r="O181" s="71"/>
      <c r="P181" s="71"/>
      <c r="Q181" s="247"/>
      <c r="R181" s="247"/>
    </row>
    <row r="182" spans="1:18" x14ac:dyDescent="0.25">
      <c r="A182" s="71"/>
      <c r="B182" s="71"/>
      <c r="C182" s="71"/>
      <c r="D182" s="71"/>
      <c r="E182" s="71"/>
      <c r="F182" s="71"/>
      <c r="G182" s="247"/>
      <c r="H182" s="71"/>
      <c r="I182" s="71"/>
      <c r="J182" s="71"/>
      <c r="K182" s="71"/>
      <c r="L182" s="247"/>
      <c r="M182" s="71"/>
      <c r="N182" s="71"/>
      <c r="O182" s="71"/>
      <c r="P182" s="71"/>
      <c r="Q182" s="247"/>
      <c r="R182" s="247"/>
    </row>
    <row r="183" spans="1:18" x14ac:dyDescent="0.25">
      <c r="A183" s="71"/>
      <c r="B183" s="71"/>
      <c r="C183" s="71"/>
      <c r="D183" s="71"/>
      <c r="E183" s="71"/>
      <c r="F183" s="71"/>
      <c r="G183" s="247"/>
      <c r="H183" s="71"/>
      <c r="I183" s="71"/>
      <c r="J183" s="71"/>
      <c r="K183" s="71"/>
      <c r="L183" s="247"/>
      <c r="M183" s="71"/>
      <c r="N183" s="71"/>
      <c r="O183" s="71"/>
      <c r="P183" s="71"/>
      <c r="Q183" s="247"/>
      <c r="R183" s="247"/>
    </row>
    <row r="184" spans="1:18" x14ac:dyDescent="0.25">
      <c r="A184" s="71"/>
      <c r="B184" s="71"/>
      <c r="C184" s="71"/>
      <c r="D184" s="71"/>
      <c r="E184" s="71"/>
      <c r="F184" s="71"/>
      <c r="G184" s="247"/>
      <c r="H184" s="71"/>
      <c r="I184" s="71"/>
      <c r="J184" s="71"/>
      <c r="K184" s="71"/>
      <c r="L184" s="247"/>
      <c r="M184" s="71"/>
      <c r="N184" s="71"/>
      <c r="O184" s="71"/>
      <c r="P184" s="71"/>
      <c r="Q184" s="247"/>
      <c r="R184" s="247"/>
    </row>
    <row r="185" spans="1:18" x14ac:dyDescent="0.25">
      <c r="A185" s="71"/>
      <c r="B185" s="71"/>
      <c r="C185" s="71"/>
      <c r="D185" s="71"/>
      <c r="E185" s="71"/>
      <c r="F185" s="71"/>
      <c r="G185" s="247"/>
      <c r="H185" s="71"/>
      <c r="I185" s="71"/>
      <c r="J185" s="71"/>
      <c r="K185" s="71"/>
      <c r="L185" s="247"/>
      <c r="M185" s="71"/>
      <c r="N185" s="71"/>
      <c r="O185" s="71"/>
      <c r="P185" s="71"/>
      <c r="Q185" s="247"/>
      <c r="R185" s="247"/>
    </row>
    <row r="186" spans="1:18" x14ac:dyDescent="0.25">
      <c r="A186" s="71"/>
      <c r="B186" s="71"/>
      <c r="C186" s="71"/>
      <c r="D186" s="71"/>
      <c r="E186" s="71"/>
      <c r="F186" s="71"/>
      <c r="G186" s="247"/>
      <c r="H186" s="71"/>
      <c r="I186" s="71"/>
      <c r="J186" s="71"/>
      <c r="K186" s="71"/>
      <c r="L186" s="247"/>
      <c r="M186" s="71"/>
      <c r="N186" s="71"/>
      <c r="O186" s="71"/>
      <c r="P186" s="71"/>
      <c r="Q186" s="247"/>
      <c r="R186" s="247"/>
    </row>
    <row r="187" spans="1:18" x14ac:dyDescent="0.25">
      <c r="A187" s="71"/>
      <c r="B187" s="71"/>
      <c r="C187" s="71"/>
      <c r="D187" s="71"/>
      <c r="E187" s="71"/>
      <c r="F187" s="71"/>
      <c r="G187" s="247"/>
      <c r="H187" s="71"/>
      <c r="I187" s="71"/>
      <c r="J187" s="71"/>
      <c r="K187" s="71"/>
      <c r="L187" s="247"/>
      <c r="M187" s="71"/>
      <c r="N187" s="71"/>
      <c r="O187" s="71"/>
      <c r="P187" s="71"/>
      <c r="Q187" s="247"/>
      <c r="R187" s="247"/>
    </row>
    <row r="188" spans="1:18" x14ac:dyDescent="0.25">
      <c r="A188" s="71"/>
      <c r="B188" s="71"/>
      <c r="C188" s="71"/>
      <c r="D188" s="71"/>
      <c r="E188" s="71"/>
      <c r="F188" s="71"/>
      <c r="G188" s="247"/>
      <c r="H188" s="71"/>
      <c r="I188" s="71"/>
      <c r="J188" s="71"/>
      <c r="K188" s="71"/>
      <c r="L188" s="247"/>
      <c r="M188" s="71"/>
      <c r="N188" s="71"/>
      <c r="O188" s="71"/>
      <c r="P188" s="71"/>
      <c r="Q188" s="247"/>
      <c r="R188" s="247"/>
    </row>
    <row r="189" spans="1:18" x14ac:dyDescent="0.25">
      <c r="A189" s="71"/>
      <c r="B189" s="71"/>
      <c r="C189" s="71"/>
      <c r="D189" s="71"/>
      <c r="E189" s="71"/>
      <c r="F189" s="71"/>
      <c r="G189" s="247"/>
      <c r="H189" s="71"/>
      <c r="I189" s="71"/>
      <c r="J189" s="71"/>
      <c r="K189" s="71"/>
      <c r="L189" s="247"/>
      <c r="M189" s="71"/>
      <c r="N189" s="71"/>
      <c r="O189" s="71"/>
      <c r="P189" s="71"/>
      <c r="Q189" s="247"/>
      <c r="R189" s="247"/>
    </row>
    <row r="190" spans="1:18" x14ac:dyDescent="0.25">
      <c r="A190" s="71"/>
      <c r="B190" s="71"/>
      <c r="C190" s="71"/>
      <c r="D190" s="71"/>
      <c r="E190" s="71"/>
      <c r="F190" s="71"/>
      <c r="G190" s="247"/>
      <c r="H190" s="71"/>
      <c r="I190" s="71"/>
      <c r="J190" s="71"/>
      <c r="K190" s="71"/>
      <c r="L190" s="247"/>
      <c r="M190" s="71"/>
      <c r="N190" s="71"/>
      <c r="O190" s="71"/>
      <c r="P190" s="71"/>
      <c r="Q190" s="247"/>
      <c r="R190" s="247"/>
    </row>
    <row r="191" spans="1:18" x14ac:dyDescent="0.25">
      <c r="A191" s="71"/>
      <c r="B191" s="71"/>
      <c r="C191" s="71"/>
      <c r="D191" s="71"/>
      <c r="E191" s="71"/>
      <c r="F191" s="71"/>
      <c r="G191" s="247"/>
      <c r="H191" s="71"/>
      <c r="I191" s="71"/>
      <c r="J191" s="71"/>
      <c r="K191" s="71"/>
      <c r="L191" s="247"/>
      <c r="M191" s="71"/>
      <c r="N191" s="71"/>
      <c r="O191" s="71"/>
      <c r="P191" s="71"/>
      <c r="Q191" s="247"/>
      <c r="R191" s="247"/>
    </row>
    <row r="192" spans="1:18" x14ac:dyDescent="0.25">
      <c r="A192" s="71"/>
      <c r="B192" s="71"/>
      <c r="C192" s="71"/>
      <c r="D192" s="71"/>
      <c r="E192" s="71"/>
      <c r="F192" s="71"/>
      <c r="G192" s="247"/>
      <c r="H192" s="71"/>
      <c r="I192" s="71"/>
      <c r="J192" s="71"/>
      <c r="K192" s="71"/>
      <c r="L192" s="247"/>
      <c r="M192" s="71"/>
      <c r="N192" s="71"/>
      <c r="O192" s="71"/>
      <c r="P192" s="71"/>
      <c r="Q192" s="247"/>
      <c r="R192" s="247"/>
    </row>
    <row r="193" spans="1:18" x14ac:dyDescent="0.25">
      <c r="A193" s="71"/>
      <c r="B193" s="71"/>
      <c r="C193" s="71"/>
      <c r="D193" s="71"/>
      <c r="E193" s="71"/>
      <c r="F193" s="71"/>
      <c r="G193" s="247"/>
      <c r="H193" s="71"/>
      <c r="I193" s="71"/>
      <c r="J193" s="71"/>
      <c r="K193" s="71"/>
      <c r="L193" s="247"/>
      <c r="M193" s="71"/>
      <c r="N193" s="71"/>
      <c r="O193" s="71"/>
      <c r="P193" s="71"/>
      <c r="Q193" s="247"/>
      <c r="R193" s="247"/>
    </row>
    <row r="194" spans="1:18" x14ac:dyDescent="0.25">
      <c r="A194" s="71"/>
      <c r="B194" s="71"/>
      <c r="C194" s="71"/>
      <c r="D194" s="71"/>
      <c r="E194" s="71"/>
      <c r="F194" s="71"/>
      <c r="G194" s="247"/>
      <c r="H194" s="71"/>
      <c r="I194" s="71"/>
      <c r="J194" s="71"/>
      <c r="K194" s="71"/>
      <c r="L194" s="247"/>
      <c r="M194" s="71"/>
      <c r="N194" s="71"/>
      <c r="O194" s="71"/>
      <c r="P194" s="71"/>
      <c r="Q194" s="247"/>
      <c r="R194" s="247"/>
    </row>
    <row r="195" spans="1:18" x14ac:dyDescent="0.25">
      <c r="A195" s="71"/>
      <c r="B195" s="71"/>
      <c r="C195" s="71"/>
      <c r="D195" s="71"/>
      <c r="E195" s="71"/>
      <c r="F195" s="71"/>
      <c r="G195" s="247"/>
      <c r="H195" s="71"/>
      <c r="I195" s="71"/>
      <c r="J195" s="71"/>
      <c r="K195" s="71"/>
      <c r="L195" s="247"/>
      <c r="M195" s="71"/>
      <c r="N195" s="71"/>
      <c r="O195" s="71"/>
      <c r="P195" s="71"/>
      <c r="Q195" s="247"/>
      <c r="R195" s="247"/>
    </row>
    <row r="196" spans="1:18" x14ac:dyDescent="0.25">
      <c r="A196" s="71"/>
      <c r="B196" s="71"/>
      <c r="C196" s="71"/>
      <c r="D196" s="71"/>
      <c r="E196" s="71"/>
      <c r="F196" s="71"/>
      <c r="G196" s="247"/>
      <c r="H196" s="71"/>
      <c r="I196" s="71"/>
      <c r="J196" s="71"/>
      <c r="K196" s="71"/>
      <c r="L196" s="247"/>
      <c r="M196" s="71"/>
      <c r="N196" s="71"/>
      <c r="O196" s="71"/>
      <c r="P196" s="71"/>
      <c r="Q196" s="247"/>
      <c r="R196" s="247"/>
    </row>
    <row r="197" spans="1:18" x14ac:dyDescent="0.25">
      <c r="A197" s="71"/>
      <c r="B197" s="71"/>
      <c r="C197" s="71"/>
      <c r="D197" s="71"/>
      <c r="E197" s="71"/>
      <c r="F197" s="71"/>
      <c r="G197" s="247"/>
      <c r="H197" s="71"/>
      <c r="I197" s="71"/>
      <c r="J197" s="71"/>
      <c r="K197" s="71"/>
      <c r="L197" s="247"/>
      <c r="M197" s="71"/>
      <c r="N197" s="71"/>
      <c r="O197" s="71"/>
      <c r="P197" s="71"/>
      <c r="Q197" s="247"/>
      <c r="R197" s="247"/>
    </row>
    <row r="198" spans="1:18" x14ac:dyDescent="0.25">
      <c r="A198" s="71"/>
      <c r="B198" s="71"/>
      <c r="C198" s="71"/>
      <c r="D198" s="71"/>
      <c r="E198" s="71"/>
      <c r="F198" s="71"/>
      <c r="G198" s="247"/>
      <c r="H198" s="71"/>
      <c r="I198" s="71"/>
      <c r="J198" s="71"/>
      <c r="K198" s="71"/>
      <c r="L198" s="247"/>
      <c r="M198" s="71"/>
      <c r="N198" s="71"/>
      <c r="O198" s="71"/>
      <c r="P198" s="71"/>
      <c r="Q198" s="247"/>
      <c r="R198" s="247"/>
    </row>
    <row r="199" spans="1:18" x14ac:dyDescent="0.25">
      <c r="A199" s="71"/>
      <c r="B199" s="71"/>
      <c r="C199" s="71"/>
      <c r="D199" s="71"/>
      <c r="E199" s="71"/>
      <c r="F199" s="71"/>
      <c r="G199" s="247"/>
      <c r="H199" s="71"/>
      <c r="I199" s="71"/>
      <c r="J199" s="71"/>
      <c r="K199" s="71"/>
      <c r="L199" s="247"/>
      <c r="M199" s="71"/>
      <c r="N199" s="71"/>
      <c r="O199" s="71"/>
      <c r="P199" s="71"/>
      <c r="Q199" s="247"/>
      <c r="R199" s="247"/>
    </row>
    <row r="200" spans="1:18" x14ac:dyDescent="0.25">
      <c r="A200" s="71"/>
      <c r="B200" s="71"/>
      <c r="C200" s="71"/>
      <c r="D200" s="71"/>
      <c r="E200" s="71"/>
      <c r="F200" s="71"/>
      <c r="G200" s="247"/>
      <c r="H200" s="71"/>
      <c r="I200" s="71"/>
      <c r="J200" s="71"/>
      <c r="K200" s="71"/>
      <c r="L200" s="247"/>
      <c r="M200" s="71"/>
      <c r="N200" s="71"/>
      <c r="O200" s="71"/>
      <c r="P200" s="71"/>
      <c r="Q200" s="247"/>
      <c r="R200" s="247"/>
    </row>
    <row r="201" spans="1:18" x14ac:dyDescent="0.25">
      <c r="A201" s="71"/>
      <c r="B201" s="71"/>
      <c r="C201" s="71"/>
      <c r="D201" s="71"/>
      <c r="E201" s="71"/>
      <c r="F201" s="71"/>
      <c r="G201" s="247"/>
      <c r="H201" s="71"/>
      <c r="I201" s="71"/>
      <c r="J201" s="71"/>
      <c r="K201" s="71"/>
      <c r="L201" s="247"/>
      <c r="M201" s="71"/>
      <c r="N201" s="71"/>
      <c r="O201" s="71"/>
      <c r="P201" s="71"/>
      <c r="Q201" s="247"/>
      <c r="R201" s="247"/>
    </row>
    <row r="202" spans="1:18" x14ac:dyDescent="0.25">
      <c r="A202" s="71"/>
      <c r="B202" s="71"/>
      <c r="C202" s="71"/>
      <c r="D202" s="71"/>
      <c r="E202" s="71"/>
      <c r="F202" s="71"/>
      <c r="G202" s="247"/>
      <c r="H202" s="71"/>
      <c r="I202" s="71"/>
      <c r="J202" s="71"/>
      <c r="K202" s="71"/>
      <c r="L202" s="247"/>
      <c r="M202" s="71"/>
      <c r="N202" s="71"/>
      <c r="O202" s="71"/>
      <c r="P202" s="71"/>
      <c r="Q202" s="247"/>
      <c r="R202" s="247"/>
    </row>
    <row r="203" spans="1:18" x14ac:dyDescent="0.25">
      <c r="A203" s="71"/>
      <c r="B203" s="71"/>
      <c r="C203" s="71"/>
      <c r="D203" s="71"/>
      <c r="E203" s="71"/>
      <c r="F203" s="71"/>
      <c r="G203" s="247"/>
      <c r="H203" s="71"/>
      <c r="I203" s="71"/>
      <c r="J203" s="71"/>
      <c r="K203" s="71"/>
      <c r="L203" s="247"/>
      <c r="M203" s="71"/>
      <c r="N203" s="71"/>
      <c r="O203" s="71"/>
      <c r="P203" s="71"/>
      <c r="Q203" s="247"/>
      <c r="R203" s="247"/>
    </row>
    <row r="204" spans="1:18" x14ac:dyDescent="0.25">
      <c r="A204" s="71"/>
      <c r="B204" s="71"/>
      <c r="C204" s="71"/>
      <c r="D204" s="71"/>
      <c r="E204" s="71"/>
      <c r="F204" s="71"/>
      <c r="G204" s="247"/>
      <c r="H204" s="71"/>
      <c r="I204" s="71"/>
      <c r="J204" s="71"/>
      <c r="K204" s="71"/>
      <c r="L204" s="247"/>
      <c r="M204" s="71"/>
      <c r="N204" s="71"/>
      <c r="O204" s="71"/>
      <c r="P204" s="71"/>
      <c r="Q204" s="247"/>
      <c r="R204" s="247"/>
    </row>
    <row r="205" spans="1:18" x14ac:dyDescent="0.25">
      <c r="A205" s="71"/>
      <c r="B205" s="71"/>
      <c r="C205" s="71"/>
      <c r="D205" s="71"/>
      <c r="E205" s="71"/>
      <c r="F205" s="71"/>
      <c r="G205" s="247"/>
      <c r="H205" s="71"/>
      <c r="I205" s="71"/>
      <c r="J205" s="71"/>
      <c r="K205" s="71"/>
      <c r="L205" s="247"/>
      <c r="M205" s="71"/>
      <c r="N205" s="71"/>
      <c r="O205" s="71"/>
      <c r="P205" s="71"/>
      <c r="Q205" s="247"/>
      <c r="R205" s="247"/>
    </row>
    <row r="206" spans="1:18" x14ac:dyDescent="0.25">
      <c r="A206" s="71"/>
      <c r="B206" s="71"/>
      <c r="C206" s="71"/>
      <c r="D206" s="71"/>
      <c r="E206" s="71"/>
      <c r="F206" s="71"/>
      <c r="G206" s="247"/>
      <c r="H206" s="71"/>
      <c r="I206" s="71"/>
      <c r="J206" s="71"/>
      <c r="K206" s="71"/>
      <c r="L206" s="247"/>
      <c r="M206" s="71"/>
      <c r="N206" s="71"/>
      <c r="O206" s="71"/>
      <c r="P206" s="71"/>
      <c r="Q206" s="247"/>
      <c r="R206" s="247"/>
    </row>
    <row r="207" spans="1:18" x14ac:dyDescent="0.25">
      <c r="A207" s="71"/>
      <c r="B207" s="71"/>
      <c r="C207" s="71"/>
      <c r="D207" s="71"/>
      <c r="E207" s="71"/>
      <c r="F207" s="71"/>
      <c r="G207" s="247"/>
      <c r="H207" s="71"/>
      <c r="I207" s="71"/>
      <c r="J207" s="71"/>
      <c r="K207" s="71"/>
      <c r="L207" s="247"/>
      <c r="M207" s="71"/>
      <c r="N207" s="71"/>
      <c r="O207" s="71"/>
      <c r="P207" s="71"/>
      <c r="Q207" s="247"/>
      <c r="R207" s="247"/>
    </row>
    <row r="208" spans="1:18" x14ac:dyDescent="0.25">
      <c r="A208" s="71"/>
      <c r="B208" s="71"/>
      <c r="C208" s="71"/>
      <c r="D208" s="71"/>
      <c r="E208" s="71"/>
      <c r="F208" s="71"/>
      <c r="G208" s="247"/>
      <c r="H208" s="71"/>
      <c r="I208" s="71"/>
      <c r="J208" s="71"/>
      <c r="K208" s="71"/>
      <c r="L208" s="247"/>
      <c r="M208" s="71"/>
      <c r="N208" s="71"/>
      <c r="O208" s="71"/>
      <c r="P208" s="71"/>
      <c r="Q208" s="247"/>
      <c r="R208" s="247"/>
    </row>
    <row r="209" spans="1:18" x14ac:dyDescent="0.25">
      <c r="A209" s="71"/>
      <c r="B209" s="71"/>
      <c r="C209" s="71"/>
      <c r="D209" s="71"/>
      <c r="E209" s="71"/>
      <c r="F209" s="71"/>
      <c r="G209" s="247"/>
      <c r="H209" s="71"/>
      <c r="I209" s="71"/>
      <c r="J209" s="71"/>
      <c r="K209" s="71"/>
      <c r="L209" s="247"/>
      <c r="M209" s="71"/>
      <c r="N209" s="71"/>
      <c r="O209" s="71"/>
      <c r="P209" s="71"/>
      <c r="Q209" s="247"/>
      <c r="R209" s="247"/>
    </row>
    <row r="210" spans="1:18" x14ac:dyDescent="0.25">
      <c r="A210" s="71"/>
      <c r="B210" s="71"/>
      <c r="C210" s="71"/>
      <c r="D210" s="71"/>
      <c r="E210" s="71"/>
      <c r="F210" s="71"/>
      <c r="G210" s="247"/>
      <c r="H210" s="71"/>
      <c r="I210" s="71"/>
      <c r="J210" s="71"/>
      <c r="K210" s="71"/>
      <c r="L210" s="247"/>
      <c r="M210" s="71"/>
      <c r="N210" s="71"/>
      <c r="O210" s="71"/>
      <c r="P210" s="71"/>
      <c r="Q210" s="247"/>
      <c r="R210" s="247"/>
    </row>
    <row r="211" spans="1:18" x14ac:dyDescent="0.25">
      <c r="A211" s="71"/>
      <c r="B211" s="71"/>
      <c r="C211" s="71"/>
      <c r="D211" s="71"/>
      <c r="E211" s="71"/>
      <c r="F211" s="71"/>
      <c r="G211" s="247"/>
      <c r="H211" s="71"/>
      <c r="I211" s="71"/>
      <c r="J211" s="71"/>
      <c r="K211" s="71"/>
      <c r="L211" s="247"/>
      <c r="M211" s="71"/>
      <c r="N211" s="71"/>
      <c r="O211" s="71"/>
      <c r="P211" s="71"/>
      <c r="Q211" s="247"/>
      <c r="R211" s="247"/>
    </row>
    <row r="212" spans="1:18" x14ac:dyDescent="0.25">
      <c r="A212" s="71"/>
      <c r="B212" s="71"/>
      <c r="C212" s="71"/>
      <c r="D212" s="71"/>
      <c r="E212" s="71"/>
      <c r="F212" s="71"/>
      <c r="G212" s="247"/>
      <c r="H212" s="71"/>
      <c r="I212" s="71"/>
      <c r="J212" s="71"/>
      <c r="K212" s="71"/>
      <c r="L212" s="247"/>
      <c r="M212" s="71"/>
      <c r="N212" s="71"/>
      <c r="O212" s="71"/>
      <c r="P212" s="71"/>
      <c r="Q212" s="247"/>
      <c r="R212" s="247"/>
    </row>
    <row r="213" spans="1:18" x14ac:dyDescent="0.25">
      <c r="A213" s="71"/>
      <c r="B213" s="71"/>
      <c r="C213" s="71"/>
      <c r="D213" s="71"/>
      <c r="E213" s="71"/>
      <c r="F213" s="71"/>
      <c r="G213" s="247"/>
      <c r="H213" s="71"/>
      <c r="I213" s="71"/>
      <c r="J213" s="71"/>
      <c r="K213" s="71"/>
      <c r="L213" s="247"/>
      <c r="M213" s="71"/>
      <c r="N213" s="71"/>
      <c r="O213" s="71"/>
      <c r="P213" s="71"/>
      <c r="Q213" s="247"/>
      <c r="R213" s="247"/>
    </row>
    <row r="214" spans="1:18" x14ac:dyDescent="0.25">
      <c r="A214" s="71"/>
      <c r="B214" s="71"/>
      <c r="C214" s="71"/>
      <c r="D214" s="71"/>
      <c r="E214" s="71"/>
      <c r="F214" s="71"/>
      <c r="G214" s="247"/>
      <c r="H214" s="71"/>
      <c r="I214" s="71"/>
      <c r="J214" s="71"/>
      <c r="K214" s="71"/>
      <c r="L214" s="247"/>
      <c r="M214" s="71"/>
      <c r="N214" s="71"/>
      <c r="O214" s="71"/>
      <c r="P214" s="71"/>
      <c r="Q214" s="247"/>
      <c r="R214" s="247"/>
    </row>
    <row r="215" spans="1:18" x14ac:dyDescent="0.25">
      <c r="A215" s="71"/>
      <c r="B215" s="71"/>
      <c r="C215" s="71"/>
      <c r="D215" s="71"/>
      <c r="E215" s="71"/>
      <c r="F215" s="71"/>
      <c r="G215" s="247"/>
      <c r="H215" s="71"/>
      <c r="I215" s="71"/>
      <c r="J215" s="71"/>
      <c r="K215" s="71"/>
      <c r="L215" s="247"/>
      <c r="M215" s="71"/>
      <c r="N215" s="71"/>
      <c r="O215" s="71"/>
      <c r="P215" s="71"/>
      <c r="Q215" s="247"/>
      <c r="R215" s="247"/>
    </row>
    <row r="216" spans="1:18" x14ac:dyDescent="0.25">
      <c r="A216" s="71"/>
      <c r="B216" s="71"/>
      <c r="C216" s="71"/>
      <c r="D216" s="71"/>
      <c r="E216" s="71"/>
      <c r="F216" s="71"/>
      <c r="G216" s="247"/>
      <c r="H216" s="71"/>
      <c r="I216" s="71"/>
      <c r="J216" s="71"/>
      <c r="K216" s="71"/>
      <c r="L216" s="247"/>
      <c r="M216" s="71"/>
      <c r="N216" s="71"/>
      <c r="O216" s="71"/>
      <c r="P216" s="71"/>
      <c r="Q216" s="247"/>
      <c r="R216" s="247"/>
    </row>
    <row r="217" spans="1:18" x14ac:dyDescent="0.25">
      <c r="A217" s="71"/>
      <c r="B217" s="71"/>
      <c r="C217" s="71"/>
      <c r="D217" s="71"/>
      <c r="E217" s="71"/>
      <c r="F217" s="71"/>
      <c r="G217" s="247"/>
      <c r="H217" s="71"/>
      <c r="I217" s="71"/>
      <c r="J217" s="71"/>
      <c r="K217" s="71"/>
      <c r="L217" s="247"/>
      <c r="M217" s="71"/>
      <c r="N217" s="71"/>
      <c r="O217" s="71"/>
      <c r="P217" s="71"/>
      <c r="Q217" s="247"/>
      <c r="R217" s="247"/>
    </row>
    <row r="218" spans="1:18" x14ac:dyDescent="0.25">
      <c r="A218" s="71"/>
      <c r="B218" s="71"/>
      <c r="C218" s="71"/>
      <c r="D218" s="71"/>
      <c r="E218" s="71"/>
      <c r="F218" s="71"/>
      <c r="G218" s="247"/>
      <c r="H218" s="71"/>
      <c r="I218" s="71"/>
      <c r="J218" s="71"/>
      <c r="K218" s="71"/>
      <c r="L218" s="247"/>
      <c r="M218" s="71"/>
      <c r="N218" s="71"/>
      <c r="O218" s="71"/>
      <c r="P218" s="71"/>
      <c r="Q218" s="247"/>
      <c r="R218" s="247"/>
    </row>
    <row r="219" spans="1:18" x14ac:dyDescent="0.25">
      <c r="A219" s="71"/>
      <c r="B219" s="71"/>
      <c r="C219" s="71"/>
      <c r="D219" s="71"/>
      <c r="E219" s="71"/>
      <c r="F219" s="71"/>
      <c r="G219" s="247"/>
      <c r="H219" s="71"/>
      <c r="I219" s="71"/>
      <c r="J219" s="71"/>
      <c r="K219" s="71"/>
      <c r="L219" s="247"/>
      <c r="M219" s="71"/>
      <c r="N219" s="71"/>
      <c r="O219" s="71"/>
      <c r="P219" s="71"/>
      <c r="Q219" s="247"/>
      <c r="R219" s="247"/>
    </row>
    <row r="220" spans="1:18" x14ac:dyDescent="0.25">
      <c r="A220" s="71"/>
      <c r="B220" s="71"/>
      <c r="C220" s="71"/>
      <c r="D220" s="71"/>
      <c r="E220" s="71"/>
      <c r="F220" s="71"/>
      <c r="G220" s="247"/>
      <c r="H220" s="71"/>
      <c r="I220" s="71"/>
      <c r="J220" s="71"/>
      <c r="K220" s="71"/>
      <c r="L220" s="247"/>
      <c r="M220" s="71"/>
      <c r="N220" s="71"/>
      <c r="O220" s="71"/>
      <c r="P220" s="71"/>
      <c r="Q220" s="247"/>
      <c r="R220" s="247"/>
    </row>
    <row r="221" spans="1:18" x14ac:dyDescent="0.25">
      <c r="A221" s="71"/>
      <c r="B221" s="71"/>
      <c r="C221" s="71"/>
      <c r="D221" s="71"/>
      <c r="E221" s="71"/>
      <c r="F221" s="71"/>
      <c r="G221" s="247"/>
      <c r="H221" s="71"/>
      <c r="I221" s="71"/>
      <c r="J221" s="71"/>
      <c r="K221" s="71"/>
      <c r="L221" s="247"/>
      <c r="M221" s="71"/>
      <c r="N221" s="71"/>
      <c r="O221" s="71"/>
      <c r="P221" s="71"/>
      <c r="Q221" s="247"/>
      <c r="R221" s="247"/>
    </row>
    <row r="222" spans="1:18" x14ac:dyDescent="0.25">
      <c r="A222" s="71"/>
      <c r="B222" s="71"/>
      <c r="C222" s="71"/>
      <c r="D222" s="71"/>
      <c r="E222" s="71"/>
      <c r="F222" s="71"/>
      <c r="G222" s="247"/>
      <c r="H222" s="71"/>
      <c r="I222" s="71"/>
      <c r="J222" s="71"/>
      <c r="K222" s="71"/>
      <c r="L222" s="247"/>
      <c r="M222" s="71"/>
      <c r="N222" s="71"/>
      <c r="O222" s="71"/>
      <c r="P222" s="71"/>
      <c r="Q222" s="247"/>
      <c r="R222" s="247"/>
    </row>
    <row r="223" spans="1:18" x14ac:dyDescent="0.25">
      <c r="A223" s="71"/>
      <c r="B223" s="71"/>
      <c r="C223" s="71"/>
      <c r="D223" s="71"/>
      <c r="E223" s="71"/>
      <c r="F223" s="71"/>
      <c r="G223" s="247"/>
      <c r="H223" s="71"/>
      <c r="I223" s="71"/>
      <c r="J223" s="71"/>
      <c r="K223" s="71"/>
      <c r="L223" s="247"/>
      <c r="M223" s="71"/>
      <c r="N223" s="71"/>
      <c r="O223" s="71"/>
      <c r="P223" s="71"/>
      <c r="Q223" s="247"/>
      <c r="R223" s="247"/>
    </row>
    <row r="224" spans="1:18" x14ac:dyDescent="0.25">
      <c r="A224" s="71"/>
      <c r="B224" s="71"/>
      <c r="C224" s="71"/>
      <c r="D224" s="71"/>
      <c r="E224" s="71"/>
      <c r="F224" s="71"/>
      <c r="G224" s="247"/>
      <c r="H224" s="71"/>
      <c r="I224" s="71"/>
      <c r="J224" s="71"/>
      <c r="K224" s="71"/>
      <c r="L224" s="247"/>
      <c r="M224" s="71"/>
      <c r="N224" s="71"/>
      <c r="O224" s="71"/>
      <c r="P224" s="71"/>
      <c r="Q224" s="247"/>
      <c r="R224" s="247"/>
    </row>
    <row r="225" spans="1:18" x14ac:dyDescent="0.25">
      <c r="A225" s="71"/>
      <c r="B225" s="71"/>
      <c r="C225" s="71"/>
      <c r="D225" s="71"/>
      <c r="E225" s="71"/>
      <c r="F225" s="71"/>
      <c r="G225" s="247"/>
      <c r="H225" s="71"/>
      <c r="I225" s="71"/>
      <c r="J225" s="71"/>
      <c r="K225" s="71"/>
      <c r="L225" s="247"/>
      <c r="M225" s="71"/>
      <c r="N225" s="71"/>
      <c r="O225" s="71"/>
      <c r="P225" s="71"/>
      <c r="Q225" s="247"/>
      <c r="R225" s="247"/>
    </row>
    <row r="226" spans="1:18" x14ac:dyDescent="0.25">
      <c r="A226" s="71"/>
      <c r="B226" s="71"/>
      <c r="C226" s="71"/>
      <c r="D226" s="71"/>
      <c r="E226" s="71"/>
      <c r="F226" s="71"/>
      <c r="G226" s="247"/>
      <c r="H226" s="71"/>
      <c r="I226" s="71"/>
      <c r="J226" s="71"/>
      <c r="K226" s="71"/>
      <c r="L226" s="247"/>
      <c r="M226" s="71"/>
      <c r="N226" s="71"/>
      <c r="O226" s="71"/>
      <c r="P226" s="71"/>
      <c r="Q226" s="247"/>
      <c r="R226" s="247"/>
    </row>
    <row r="227" spans="1:18" x14ac:dyDescent="0.25">
      <c r="A227" s="71"/>
      <c r="B227" s="71"/>
      <c r="C227" s="71"/>
      <c r="D227" s="71"/>
      <c r="E227" s="71"/>
      <c r="F227" s="71"/>
      <c r="G227" s="247"/>
      <c r="H227" s="71"/>
      <c r="I227" s="71"/>
      <c r="J227" s="71"/>
      <c r="K227" s="71"/>
      <c r="L227" s="247"/>
      <c r="M227" s="71"/>
      <c r="N227" s="71"/>
      <c r="O227" s="71"/>
      <c r="P227" s="71"/>
      <c r="Q227" s="247"/>
      <c r="R227" s="247"/>
    </row>
    <row r="228" spans="1:18" x14ac:dyDescent="0.25">
      <c r="A228" s="71"/>
      <c r="B228" s="71"/>
      <c r="C228" s="71"/>
      <c r="D228" s="71"/>
      <c r="E228" s="71"/>
      <c r="F228" s="71"/>
      <c r="G228" s="247"/>
      <c r="H228" s="71"/>
      <c r="I228" s="71"/>
      <c r="J228" s="71"/>
      <c r="K228" s="71"/>
      <c r="L228" s="247"/>
      <c r="M228" s="71"/>
      <c r="N228" s="71"/>
      <c r="O228" s="71"/>
      <c r="P228" s="71"/>
      <c r="Q228" s="247"/>
      <c r="R228" s="247"/>
    </row>
    <row r="229" spans="1:18" x14ac:dyDescent="0.25">
      <c r="A229" s="71"/>
      <c r="B229" s="71"/>
      <c r="C229" s="71"/>
      <c r="D229" s="71"/>
      <c r="E229" s="71"/>
      <c r="F229" s="71"/>
      <c r="G229" s="247"/>
      <c r="H229" s="71"/>
      <c r="I229" s="71"/>
      <c r="J229" s="71"/>
      <c r="K229" s="71"/>
      <c r="L229" s="247"/>
      <c r="M229" s="71"/>
      <c r="N229" s="71"/>
      <c r="O229" s="71"/>
      <c r="P229" s="71"/>
      <c r="Q229" s="247"/>
      <c r="R229" s="247"/>
    </row>
    <row r="230" spans="1:18" x14ac:dyDescent="0.25">
      <c r="A230" s="71"/>
      <c r="B230" s="71"/>
      <c r="C230" s="71"/>
      <c r="D230" s="71"/>
      <c r="E230" s="71"/>
      <c r="F230" s="71"/>
      <c r="G230" s="247"/>
      <c r="H230" s="71"/>
      <c r="I230" s="71"/>
      <c r="J230" s="71"/>
      <c r="K230" s="71"/>
      <c r="L230" s="247"/>
      <c r="M230" s="71"/>
      <c r="N230" s="71"/>
      <c r="O230" s="71"/>
      <c r="P230" s="71"/>
      <c r="Q230" s="247"/>
      <c r="R230" s="247"/>
    </row>
    <row r="231" spans="1:18" x14ac:dyDescent="0.25">
      <c r="A231" s="71"/>
      <c r="B231" s="71"/>
      <c r="C231" s="71"/>
      <c r="D231" s="71"/>
      <c r="E231" s="71"/>
      <c r="F231" s="71"/>
      <c r="G231" s="247"/>
      <c r="H231" s="71"/>
      <c r="I231" s="71"/>
      <c r="J231" s="71"/>
      <c r="K231" s="71"/>
      <c r="L231" s="247"/>
      <c r="M231" s="71"/>
      <c r="N231" s="71"/>
      <c r="O231" s="71"/>
      <c r="P231" s="71"/>
      <c r="Q231" s="247"/>
      <c r="R231" s="247"/>
    </row>
    <row r="232" spans="1:18" x14ac:dyDescent="0.25">
      <c r="A232" s="71"/>
      <c r="B232" s="71"/>
      <c r="C232" s="71"/>
      <c r="D232" s="71"/>
      <c r="E232" s="71"/>
      <c r="F232" s="71"/>
      <c r="G232" s="247"/>
      <c r="H232" s="71"/>
      <c r="I232" s="71"/>
      <c r="J232" s="71"/>
      <c r="K232" s="71"/>
      <c r="L232" s="247"/>
      <c r="M232" s="71"/>
      <c r="N232" s="71"/>
      <c r="O232" s="71"/>
      <c r="P232" s="71"/>
      <c r="Q232" s="247"/>
      <c r="R232" s="247"/>
    </row>
    <row r="233" spans="1:18" x14ac:dyDescent="0.25">
      <c r="A233" s="71"/>
      <c r="B233" s="71"/>
      <c r="C233" s="71"/>
      <c r="D233" s="71"/>
      <c r="E233" s="71"/>
      <c r="F233" s="71"/>
      <c r="G233" s="247"/>
      <c r="H233" s="71"/>
      <c r="I233" s="71"/>
      <c r="J233" s="71"/>
      <c r="K233" s="71"/>
      <c r="L233" s="247"/>
      <c r="M233" s="71"/>
      <c r="N233" s="71"/>
      <c r="O233" s="71"/>
      <c r="P233" s="71"/>
      <c r="Q233" s="247"/>
      <c r="R233" s="247"/>
    </row>
    <row r="234" spans="1:18" x14ac:dyDescent="0.25">
      <c r="A234" s="71"/>
      <c r="B234" s="71"/>
      <c r="C234" s="71"/>
      <c r="D234" s="71"/>
      <c r="E234" s="71"/>
      <c r="F234" s="71"/>
      <c r="G234" s="247"/>
      <c r="H234" s="71"/>
      <c r="I234" s="71"/>
      <c r="J234" s="71"/>
      <c r="K234" s="71"/>
      <c r="L234" s="247"/>
      <c r="M234" s="71"/>
      <c r="N234" s="71"/>
      <c r="O234" s="71"/>
      <c r="P234" s="71"/>
      <c r="Q234" s="247"/>
      <c r="R234" s="247"/>
    </row>
    <row r="235" spans="1:18" x14ac:dyDescent="0.25">
      <c r="A235" s="71"/>
      <c r="B235" s="71"/>
      <c r="C235" s="71"/>
      <c r="D235" s="71"/>
      <c r="E235" s="71"/>
      <c r="F235" s="71"/>
      <c r="G235" s="247"/>
      <c r="H235" s="71"/>
      <c r="I235" s="71"/>
      <c r="J235" s="71"/>
      <c r="K235" s="71"/>
      <c r="L235" s="247"/>
      <c r="M235" s="71"/>
      <c r="N235" s="71"/>
      <c r="O235" s="71"/>
      <c r="P235" s="71"/>
      <c r="Q235" s="247"/>
      <c r="R235" s="247"/>
    </row>
    <row r="236" spans="1:18" x14ac:dyDescent="0.25">
      <c r="A236" s="71"/>
      <c r="B236" s="71"/>
      <c r="C236" s="71"/>
      <c r="D236" s="71"/>
      <c r="E236" s="71"/>
      <c r="F236" s="71"/>
      <c r="G236" s="247"/>
      <c r="H236" s="71"/>
      <c r="I236" s="71"/>
      <c r="J236" s="71"/>
      <c r="K236" s="71"/>
      <c r="L236" s="247"/>
      <c r="M236" s="71"/>
      <c r="N236" s="71"/>
      <c r="O236" s="71"/>
      <c r="P236" s="71"/>
      <c r="Q236" s="247"/>
      <c r="R236" s="247"/>
    </row>
    <row r="237" spans="1:18" x14ac:dyDescent="0.25">
      <c r="A237" s="71"/>
      <c r="B237" s="71"/>
      <c r="C237" s="71"/>
      <c r="D237" s="71"/>
      <c r="E237" s="71"/>
      <c r="F237" s="71"/>
      <c r="G237" s="247"/>
      <c r="H237" s="71"/>
      <c r="I237" s="71"/>
      <c r="J237" s="71"/>
      <c r="K237" s="71"/>
      <c r="L237" s="247"/>
      <c r="M237" s="71"/>
      <c r="N237" s="71"/>
      <c r="O237" s="71"/>
      <c r="P237" s="71"/>
      <c r="Q237" s="247"/>
      <c r="R237" s="247"/>
    </row>
    <row r="238" spans="1:18" x14ac:dyDescent="0.25">
      <c r="A238" s="71"/>
      <c r="B238" s="71"/>
      <c r="C238" s="71"/>
      <c r="D238" s="71"/>
      <c r="E238" s="71"/>
      <c r="F238" s="71"/>
      <c r="G238" s="247"/>
      <c r="H238" s="71"/>
      <c r="I238" s="71"/>
      <c r="J238" s="71"/>
      <c r="K238" s="71"/>
      <c r="L238" s="247"/>
      <c r="M238" s="71"/>
      <c r="N238" s="71"/>
      <c r="O238" s="71"/>
      <c r="P238" s="71"/>
      <c r="Q238" s="247"/>
      <c r="R238" s="247"/>
    </row>
    <row r="239" spans="1:18" x14ac:dyDescent="0.25">
      <c r="A239" s="71"/>
      <c r="B239" s="71"/>
      <c r="C239" s="71"/>
      <c r="D239" s="71"/>
      <c r="E239" s="71"/>
      <c r="F239" s="71"/>
      <c r="G239" s="247"/>
      <c r="H239" s="71"/>
      <c r="I239" s="71"/>
      <c r="J239" s="71"/>
      <c r="K239" s="71"/>
      <c r="L239" s="247"/>
      <c r="M239" s="71"/>
      <c r="N239" s="71"/>
      <c r="O239" s="71"/>
      <c r="P239" s="71"/>
      <c r="Q239" s="247"/>
      <c r="R239" s="247"/>
    </row>
    <row r="240" spans="1:18" x14ac:dyDescent="0.25">
      <c r="A240" s="71"/>
      <c r="B240" s="71"/>
      <c r="C240" s="71"/>
      <c r="D240" s="71"/>
      <c r="E240" s="71"/>
      <c r="F240" s="71"/>
      <c r="G240" s="247"/>
      <c r="H240" s="71"/>
      <c r="I240" s="71"/>
      <c r="J240" s="71"/>
      <c r="K240" s="71"/>
      <c r="L240" s="247"/>
      <c r="M240" s="71"/>
      <c r="N240" s="71"/>
      <c r="O240" s="71"/>
      <c r="P240" s="71"/>
      <c r="Q240" s="247"/>
      <c r="R240" s="247"/>
    </row>
    <row r="241" spans="1:18" x14ac:dyDescent="0.25">
      <c r="A241" s="71"/>
      <c r="B241" s="71"/>
      <c r="C241" s="71"/>
      <c r="D241" s="71"/>
      <c r="E241" s="71"/>
      <c r="F241" s="71"/>
      <c r="G241" s="247"/>
      <c r="H241" s="71"/>
      <c r="I241" s="71"/>
      <c r="J241" s="71"/>
      <c r="K241" s="71"/>
      <c r="L241" s="247"/>
      <c r="M241" s="71"/>
      <c r="N241" s="71"/>
      <c r="O241" s="71"/>
      <c r="P241" s="71"/>
      <c r="Q241" s="247"/>
      <c r="R241" s="247"/>
    </row>
    <row r="242" spans="1:18" x14ac:dyDescent="0.25">
      <c r="A242" s="71"/>
      <c r="B242" s="71"/>
      <c r="C242" s="71"/>
      <c r="D242" s="71"/>
      <c r="E242" s="71"/>
      <c r="F242" s="71"/>
      <c r="G242" s="247"/>
      <c r="H242" s="71"/>
      <c r="I242" s="71"/>
      <c r="J242" s="71"/>
      <c r="K242" s="71"/>
      <c r="L242" s="247"/>
      <c r="M242" s="71"/>
      <c r="N242" s="71"/>
      <c r="O242" s="71"/>
      <c r="P242" s="71"/>
      <c r="Q242" s="247"/>
      <c r="R242" s="247"/>
    </row>
    <row r="243" spans="1:18" x14ac:dyDescent="0.25">
      <c r="A243" s="71"/>
      <c r="B243" s="71"/>
      <c r="C243" s="71"/>
      <c r="D243" s="71"/>
      <c r="E243" s="71"/>
      <c r="F243" s="71"/>
      <c r="G243" s="247"/>
      <c r="H243" s="71"/>
      <c r="I243" s="71"/>
      <c r="J243" s="71"/>
      <c r="K243" s="71"/>
      <c r="L243" s="247"/>
      <c r="M243" s="71"/>
      <c r="N243" s="71"/>
      <c r="O243" s="71"/>
      <c r="P243" s="71"/>
      <c r="Q243" s="247"/>
      <c r="R243" s="247"/>
    </row>
    <row r="244" spans="1:18" x14ac:dyDescent="0.25">
      <c r="A244" s="71"/>
      <c r="B244" s="71"/>
      <c r="C244" s="71"/>
      <c r="D244" s="71"/>
      <c r="E244" s="71"/>
      <c r="F244" s="71"/>
      <c r="G244" s="247"/>
      <c r="H244" s="71"/>
      <c r="I244" s="71"/>
      <c r="J244" s="71"/>
      <c r="K244" s="71"/>
      <c r="L244" s="247"/>
      <c r="M244" s="71"/>
      <c r="N244" s="71"/>
      <c r="O244" s="71"/>
      <c r="P244" s="71"/>
      <c r="Q244" s="247"/>
      <c r="R244" s="247"/>
    </row>
    <row r="245" spans="1:18" x14ac:dyDescent="0.25">
      <c r="A245" s="71"/>
      <c r="B245" s="71"/>
      <c r="C245" s="71"/>
      <c r="D245" s="71"/>
      <c r="E245" s="71"/>
      <c r="F245" s="71"/>
      <c r="G245" s="247"/>
      <c r="H245" s="71"/>
      <c r="I245" s="71"/>
      <c r="J245" s="71"/>
      <c r="K245" s="71"/>
      <c r="L245" s="247"/>
      <c r="M245" s="71"/>
      <c r="N245" s="71"/>
      <c r="O245" s="71"/>
      <c r="P245" s="71"/>
      <c r="Q245" s="247"/>
      <c r="R245" s="247"/>
    </row>
    <row r="246" spans="1:18" x14ac:dyDescent="0.25">
      <c r="A246" s="71"/>
      <c r="B246" s="71"/>
      <c r="C246" s="71"/>
      <c r="D246" s="71"/>
      <c r="E246" s="71"/>
      <c r="F246" s="71"/>
      <c r="G246" s="247"/>
      <c r="H246" s="71"/>
      <c r="I246" s="71"/>
      <c r="J246" s="71"/>
      <c r="K246" s="71"/>
      <c r="L246" s="247"/>
      <c r="M246" s="71"/>
      <c r="N246" s="71"/>
      <c r="O246" s="71"/>
      <c r="P246" s="71"/>
      <c r="Q246" s="247"/>
      <c r="R246" s="247"/>
    </row>
    <row r="247" spans="1:18" x14ac:dyDescent="0.25">
      <c r="A247" s="71"/>
      <c r="B247" s="71"/>
      <c r="C247" s="71"/>
      <c r="D247" s="71"/>
      <c r="E247" s="71"/>
      <c r="F247" s="71"/>
      <c r="G247" s="247"/>
      <c r="H247" s="71"/>
      <c r="I247" s="71"/>
      <c r="J247" s="71"/>
      <c r="K247" s="71"/>
      <c r="L247" s="247"/>
      <c r="M247" s="71"/>
      <c r="N247" s="71"/>
      <c r="O247" s="71"/>
      <c r="P247" s="71"/>
      <c r="Q247" s="247"/>
      <c r="R247" s="247"/>
    </row>
    <row r="248" spans="1:18" x14ac:dyDescent="0.25">
      <c r="A248" s="71"/>
      <c r="B248" s="71"/>
      <c r="C248" s="71"/>
      <c r="D248" s="71"/>
      <c r="E248" s="71"/>
      <c r="F248" s="71"/>
      <c r="G248" s="247"/>
      <c r="H248" s="71"/>
      <c r="I248" s="71"/>
      <c r="J248" s="71"/>
      <c r="K248" s="71"/>
      <c r="L248" s="247"/>
      <c r="M248" s="71"/>
      <c r="N248" s="71"/>
      <c r="O248" s="71"/>
      <c r="P248" s="71"/>
      <c r="Q248" s="247"/>
      <c r="R248" s="247"/>
    </row>
    <row r="249" spans="1:18" x14ac:dyDescent="0.25">
      <c r="A249" s="71"/>
      <c r="B249" s="71"/>
      <c r="C249" s="71"/>
      <c r="D249" s="71"/>
      <c r="E249" s="71"/>
      <c r="F249" s="71"/>
      <c r="G249" s="247"/>
      <c r="H249" s="71"/>
      <c r="I249" s="71"/>
      <c r="J249" s="71"/>
      <c r="K249" s="71"/>
      <c r="L249" s="247"/>
      <c r="M249" s="71"/>
      <c r="N249" s="71"/>
      <c r="O249" s="71"/>
      <c r="P249" s="71"/>
      <c r="Q249" s="247"/>
      <c r="R249" s="247"/>
    </row>
    <row r="250" spans="1:18" x14ac:dyDescent="0.25">
      <c r="A250" s="71"/>
      <c r="B250" s="71"/>
      <c r="C250" s="71"/>
      <c r="D250" s="71"/>
      <c r="E250" s="71"/>
      <c r="F250" s="71"/>
      <c r="G250" s="247"/>
      <c r="H250" s="71"/>
      <c r="I250" s="71"/>
      <c r="J250" s="71"/>
      <c r="K250" s="71"/>
      <c r="L250" s="247"/>
      <c r="M250" s="71"/>
      <c r="N250" s="71"/>
      <c r="O250" s="71"/>
      <c r="P250" s="71"/>
      <c r="Q250" s="247"/>
      <c r="R250" s="247"/>
    </row>
    <row r="251" spans="1:18" x14ac:dyDescent="0.25">
      <c r="A251" s="71"/>
      <c r="B251" s="71"/>
      <c r="C251" s="71"/>
      <c r="D251" s="71"/>
      <c r="E251" s="71"/>
      <c r="F251" s="71"/>
      <c r="G251" s="247"/>
      <c r="H251" s="71"/>
      <c r="I251" s="71"/>
      <c r="J251" s="71"/>
      <c r="K251" s="71"/>
      <c r="L251" s="247"/>
      <c r="M251" s="71"/>
      <c r="N251" s="71"/>
      <c r="O251" s="71"/>
      <c r="P251" s="71"/>
      <c r="Q251" s="247"/>
      <c r="R251" s="247"/>
    </row>
    <row r="252" spans="1:18" x14ac:dyDescent="0.25">
      <c r="A252" s="71"/>
      <c r="B252" s="71"/>
      <c r="C252" s="71"/>
      <c r="D252" s="71"/>
      <c r="E252" s="71"/>
      <c r="F252" s="71"/>
      <c r="G252" s="247"/>
      <c r="H252" s="71"/>
      <c r="I252" s="71"/>
      <c r="J252" s="71"/>
      <c r="K252" s="71"/>
      <c r="L252" s="247"/>
      <c r="M252" s="71"/>
      <c r="N252" s="71"/>
      <c r="O252" s="71"/>
      <c r="P252" s="71"/>
      <c r="Q252" s="247"/>
      <c r="R252" s="247"/>
    </row>
    <row r="253" spans="1:18" x14ac:dyDescent="0.25">
      <c r="A253" s="71"/>
      <c r="B253" s="71"/>
      <c r="C253" s="71"/>
      <c r="D253" s="71"/>
      <c r="E253" s="71"/>
      <c r="F253" s="71"/>
      <c r="G253" s="247"/>
      <c r="H253" s="71"/>
      <c r="I253" s="71"/>
      <c r="J253" s="71"/>
      <c r="K253" s="71"/>
      <c r="L253" s="247"/>
      <c r="M253" s="71"/>
      <c r="N253" s="71"/>
      <c r="O253" s="71"/>
      <c r="P253" s="71"/>
      <c r="Q253" s="247"/>
      <c r="R253" s="247"/>
    </row>
    <row r="254" spans="1:18" x14ac:dyDescent="0.25">
      <c r="A254" s="71"/>
      <c r="B254" s="71"/>
      <c r="C254" s="71"/>
      <c r="D254" s="71"/>
      <c r="E254" s="71"/>
      <c r="F254" s="71"/>
      <c r="G254" s="247"/>
      <c r="H254" s="71"/>
      <c r="I254" s="71"/>
      <c r="J254" s="71"/>
      <c r="K254" s="71"/>
      <c r="L254" s="247"/>
      <c r="M254" s="71"/>
      <c r="N254" s="71"/>
      <c r="O254" s="71"/>
      <c r="P254" s="71"/>
      <c r="Q254" s="247"/>
      <c r="R254" s="247"/>
    </row>
    <row r="255" spans="1:18" x14ac:dyDescent="0.25">
      <c r="A255" s="71"/>
      <c r="B255" s="71"/>
      <c r="C255" s="71"/>
      <c r="D255" s="71"/>
      <c r="E255" s="71"/>
      <c r="F255" s="71"/>
      <c r="G255" s="247"/>
      <c r="H255" s="71"/>
      <c r="I255" s="71"/>
      <c r="J255" s="71"/>
      <c r="K255" s="71"/>
      <c r="L255" s="247"/>
      <c r="M255" s="71"/>
      <c r="N255" s="71"/>
      <c r="O255" s="71"/>
      <c r="P255" s="71"/>
      <c r="Q255" s="247"/>
      <c r="R255" s="247"/>
    </row>
    <row r="256" spans="1:18" x14ac:dyDescent="0.25">
      <c r="A256" s="71"/>
      <c r="B256" s="71"/>
      <c r="C256" s="71"/>
      <c r="D256" s="71"/>
      <c r="E256" s="71"/>
      <c r="F256" s="71"/>
      <c r="G256" s="247"/>
      <c r="H256" s="71"/>
      <c r="I256" s="71"/>
      <c r="J256" s="71"/>
      <c r="K256" s="71"/>
      <c r="L256" s="247"/>
      <c r="M256" s="71"/>
      <c r="N256" s="71"/>
      <c r="O256" s="71"/>
      <c r="P256" s="71"/>
      <c r="Q256" s="247"/>
      <c r="R256" s="247"/>
    </row>
    <row r="257" spans="1:18" x14ac:dyDescent="0.25">
      <c r="A257" s="71"/>
      <c r="B257" s="71"/>
      <c r="C257" s="71"/>
      <c r="D257" s="71"/>
      <c r="E257" s="71"/>
      <c r="F257" s="71"/>
      <c r="G257" s="247"/>
      <c r="H257" s="71"/>
      <c r="I257" s="71"/>
      <c r="J257" s="71"/>
      <c r="K257" s="71"/>
      <c r="L257" s="247"/>
      <c r="M257" s="71"/>
      <c r="N257" s="71"/>
      <c r="O257" s="71"/>
      <c r="P257" s="71"/>
      <c r="Q257" s="247"/>
      <c r="R257" s="247"/>
    </row>
    <row r="258" spans="1:18" x14ac:dyDescent="0.25">
      <c r="A258" s="71"/>
      <c r="B258" s="71"/>
      <c r="C258" s="71"/>
      <c r="D258" s="71"/>
      <c r="E258" s="71"/>
      <c r="F258" s="71"/>
      <c r="G258" s="247"/>
      <c r="H258" s="71"/>
      <c r="I258" s="71"/>
      <c r="J258" s="71"/>
      <c r="K258" s="71"/>
      <c r="L258" s="247"/>
      <c r="M258" s="71"/>
      <c r="N258" s="71"/>
      <c r="O258" s="71"/>
      <c r="P258" s="71"/>
      <c r="Q258" s="247"/>
      <c r="R258" s="247"/>
    </row>
    <row r="259" spans="1:18" x14ac:dyDescent="0.25">
      <c r="A259" s="71"/>
      <c r="B259" s="71"/>
      <c r="C259" s="71"/>
      <c r="D259" s="71"/>
      <c r="E259" s="71"/>
      <c r="F259" s="71"/>
      <c r="G259" s="247"/>
      <c r="H259" s="71"/>
      <c r="I259" s="71"/>
      <c r="J259" s="71"/>
      <c r="K259" s="71"/>
      <c r="L259" s="247"/>
      <c r="M259" s="71"/>
      <c r="N259" s="71"/>
      <c r="O259" s="71"/>
      <c r="P259" s="71"/>
      <c r="Q259" s="247"/>
      <c r="R259" s="247"/>
    </row>
    <row r="260" spans="1:18" x14ac:dyDescent="0.25">
      <c r="A260" s="71"/>
      <c r="B260" s="71"/>
      <c r="C260" s="71"/>
      <c r="D260" s="71"/>
      <c r="E260" s="71"/>
      <c r="F260" s="71"/>
      <c r="G260" s="247"/>
      <c r="H260" s="71"/>
      <c r="I260" s="71"/>
      <c r="J260" s="71"/>
      <c r="K260" s="71"/>
      <c r="L260" s="247"/>
      <c r="M260" s="71"/>
      <c r="N260" s="71"/>
      <c r="O260" s="71"/>
      <c r="P260" s="71"/>
      <c r="Q260" s="247"/>
      <c r="R260" s="247"/>
    </row>
    <row r="261" spans="1:18" x14ac:dyDescent="0.25">
      <c r="A261" s="71"/>
      <c r="B261" s="71"/>
      <c r="C261" s="71"/>
      <c r="D261" s="71"/>
      <c r="E261" s="71"/>
      <c r="F261" s="71"/>
      <c r="G261" s="247"/>
      <c r="H261" s="71"/>
      <c r="I261" s="71"/>
      <c r="J261" s="71"/>
      <c r="K261" s="71"/>
      <c r="L261" s="247"/>
      <c r="M261" s="71"/>
      <c r="N261" s="71"/>
      <c r="O261" s="71"/>
      <c r="P261" s="71"/>
      <c r="Q261" s="247"/>
      <c r="R261" s="247"/>
    </row>
    <row r="262" spans="1:18" x14ac:dyDescent="0.25">
      <c r="A262" s="71"/>
      <c r="B262" s="71"/>
      <c r="C262" s="71"/>
      <c r="D262" s="71"/>
      <c r="E262" s="71"/>
      <c r="F262" s="71"/>
      <c r="G262" s="247"/>
      <c r="H262" s="71"/>
      <c r="I262" s="71"/>
      <c r="J262" s="71"/>
      <c r="K262" s="71"/>
      <c r="L262" s="247"/>
      <c r="M262" s="71"/>
      <c r="N262" s="71"/>
      <c r="O262" s="71"/>
      <c r="P262" s="71"/>
      <c r="Q262" s="247"/>
      <c r="R262" s="247"/>
    </row>
    <row r="263" spans="1:18" x14ac:dyDescent="0.25">
      <c r="A263" s="71"/>
      <c r="B263" s="71"/>
      <c r="C263" s="71"/>
      <c r="D263" s="71"/>
      <c r="E263" s="71"/>
      <c r="F263" s="71"/>
      <c r="G263" s="247"/>
      <c r="H263" s="71"/>
      <c r="I263" s="71"/>
      <c r="J263" s="71"/>
      <c r="K263" s="71"/>
      <c r="L263" s="247"/>
      <c r="M263" s="71"/>
      <c r="N263" s="71"/>
      <c r="O263" s="71"/>
      <c r="P263" s="71"/>
      <c r="Q263" s="247"/>
      <c r="R263" s="247"/>
    </row>
    <row r="264" spans="1:18" x14ac:dyDescent="0.25">
      <c r="A264" s="71"/>
      <c r="B264" s="71"/>
      <c r="C264" s="71"/>
      <c r="D264" s="71"/>
      <c r="E264" s="71"/>
      <c r="F264" s="71"/>
      <c r="G264" s="247"/>
      <c r="H264" s="71"/>
      <c r="I264" s="71"/>
      <c r="J264" s="71"/>
      <c r="K264" s="71"/>
      <c r="L264" s="247"/>
      <c r="M264" s="71"/>
      <c r="N264" s="71"/>
      <c r="O264" s="71"/>
      <c r="P264" s="71"/>
      <c r="Q264" s="247"/>
      <c r="R264" s="247"/>
    </row>
  </sheetData>
  <mergeCells count="22">
    <mergeCell ref="A112:B112"/>
    <mergeCell ref="A39:R39"/>
    <mergeCell ref="C43:G43"/>
    <mergeCell ref="H43:L43"/>
    <mergeCell ref="M43:Q43"/>
    <mergeCell ref="A74:B74"/>
    <mergeCell ref="A79:R79"/>
    <mergeCell ref="A77:R77"/>
    <mergeCell ref="A78:R78"/>
    <mergeCell ref="C81:G81"/>
    <mergeCell ref="H81:L81"/>
    <mergeCell ref="M81:Q81"/>
    <mergeCell ref="A161:B161"/>
    <mergeCell ref="A1:R1"/>
    <mergeCell ref="A2:R2"/>
    <mergeCell ref="A3:R3"/>
    <mergeCell ref="A36:B36"/>
    <mergeCell ref="C5:G5"/>
    <mergeCell ref="H5:L5"/>
    <mergeCell ref="M5:Q5"/>
    <mergeCell ref="A41:R41"/>
    <mergeCell ref="A40:R40"/>
  </mergeCells>
  <pageMargins left="0.70866141732283472" right="1.1811023622047245" top="0.74803149606299213" bottom="0.74803149606299213" header="0.31496062992125984" footer="0.31496062992125984"/>
  <pageSetup paperSize="5" scale="91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0"/>
  <sheetViews>
    <sheetView topLeftCell="A94" zoomScaleNormal="100" workbookViewId="0">
      <selection activeCell="H70" sqref="H70"/>
    </sheetView>
  </sheetViews>
  <sheetFormatPr defaultRowHeight="15" x14ac:dyDescent="0.25"/>
  <cols>
    <col min="1" max="1" width="4.28515625" customWidth="1"/>
    <col min="2" max="2" width="17.140625" customWidth="1"/>
    <col min="7" max="7" width="9.140625" style="95"/>
    <col min="12" max="12" width="9.140625" style="95"/>
    <col min="17" max="18" width="9.140625" style="95"/>
  </cols>
  <sheetData>
    <row r="1" spans="1:18" x14ac:dyDescent="0.25">
      <c r="A1" s="315" t="s">
        <v>239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</row>
    <row r="2" spans="1:18" x14ac:dyDescent="0.25">
      <c r="A2" s="319" t="s">
        <v>101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</row>
    <row r="3" spans="1:18" x14ac:dyDescent="0.25">
      <c r="A3" s="308" t="s">
        <v>67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  <c r="R3" s="308"/>
    </row>
    <row r="4" spans="1:18" ht="15.75" thickBot="1" x14ac:dyDescent="0.3">
      <c r="A4" s="235" t="s">
        <v>86</v>
      </c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 t="s">
        <v>68</v>
      </c>
      <c r="P4" s="235"/>
      <c r="Q4" s="235"/>
      <c r="R4" s="235"/>
    </row>
    <row r="5" spans="1:18" ht="15.75" thickTop="1" x14ac:dyDescent="0.25">
      <c r="A5" s="197" t="s">
        <v>2</v>
      </c>
      <c r="B5" s="198" t="s">
        <v>69</v>
      </c>
      <c r="C5" s="314" t="s">
        <v>87</v>
      </c>
      <c r="D5" s="314"/>
      <c r="E5" s="314"/>
      <c r="F5" s="314"/>
      <c r="G5" s="314"/>
      <c r="H5" s="314" t="s">
        <v>88</v>
      </c>
      <c r="I5" s="314"/>
      <c r="J5" s="314"/>
      <c r="K5" s="314"/>
      <c r="L5" s="314"/>
      <c r="M5" s="314" t="s">
        <v>89</v>
      </c>
      <c r="N5" s="314"/>
      <c r="O5" s="314"/>
      <c r="P5" s="314"/>
      <c r="Q5" s="314"/>
      <c r="R5" s="228" t="s">
        <v>49</v>
      </c>
    </row>
    <row r="6" spans="1:18" x14ac:dyDescent="0.25">
      <c r="A6" s="197"/>
      <c r="B6" s="198" t="s">
        <v>90</v>
      </c>
      <c r="C6" s="198" t="s">
        <v>74</v>
      </c>
      <c r="D6" s="198" t="s">
        <v>75</v>
      </c>
      <c r="E6" s="198" t="s">
        <v>76</v>
      </c>
      <c r="F6" s="198" t="s">
        <v>91</v>
      </c>
      <c r="G6" s="198" t="s">
        <v>49</v>
      </c>
      <c r="H6" s="198" t="s">
        <v>77</v>
      </c>
      <c r="I6" s="198" t="s">
        <v>78</v>
      </c>
      <c r="J6" s="198" t="s">
        <v>79</v>
      </c>
      <c r="K6" s="198" t="s">
        <v>92</v>
      </c>
      <c r="L6" s="198" t="s">
        <v>49</v>
      </c>
      <c r="M6" s="198" t="s">
        <v>80</v>
      </c>
      <c r="N6" s="198" t="s">
        <v>71</v>
      </c>
      <c r="O6" s="198" t="s">
        <v>72</v>
      </c>
      <c r="P6" s="198" t="s">
        <v>73</v>
      </c>
      <c r="Q6" s="198" t="s">
        <v>49</v>
      </c>
      <c r="R6" s="227" t="s">
        <v>5</v>
      </c>
    </row>
    <row r="7" spans="1:18" x14ac:dyDescent="0.25">
      <c r="A7" s="202"/>
      <c r="B7" s="202"/>
      <c r="C7" s="202"/>
      <c r="D7" s="202"/>
      <c r="E7" s="202"/>
      <c r="F7" s="202"/>
      <c r="G7" s="202" t="s">
        <v>93</v>
      </c>
      <c r="H7" s="202"/>
      <c r="I7" s="202"/>
      <c r="J7" s="202"/>
      <c r="K7" s="202"/>
      <c r="L7" s="202" t="s">
        <v>94</v>
      </c>
      <c r="M7" s="202"/>
      <c r="N7" s="202"/>
      <c r="O7" s="202"/>
      <c r="P7" s="202"/>
      <c r="Q7" s="272" t="s">
        <v>95</v>
      </c>
      <c r="R7" s="273">
        <v>2020</v>
      </c>
    </row>
    <row r="8" spans="1:18" x14ac:dyDescent="0.25">
      <c r="A8" s="236">
        <v>1</v>
      </c>
      <c r="B8" s="236" t="s">
        <v>22</v>
      </c>
      <c r="C8" s="241">
        <v>0</v>
      </c>
      <c r="D8" s="241">
        <v>2</v>
      </c>
      <c r="E8" s="241">
        <v>2</v>
      </c>
      <c r="F8" s="241">
        <v>1</v>
      </c>
      <c r="G8" s="242">
        <v>5</v>
      </c>
      <c r="H8" s="241">
        <v>0</v>
      </c>
      <c r="I8" s="241">
        <v>1</v>
      </c>
      <c r="J8" s="241">
        <v>1</v>
      </c>
      <c r="K8" s="241">
        <v>0</v>
      </c>
      <c r="L8" s="242">
        <v>2</v>
      </c>
      <c r="M8" s="241">
        <v>0</v>
      </c>
      <c r="N8" s="241"/>
      <c r="O8" s="241"/>
      <c r="P8" s="241"/>
      <c r="Q8" s="242">
        <v>0</v>
      </c>
      <c r="R8" s="242">
        <v>7</v>
      </c>
    </row>
    <row r="9" spans="1:18" x14ac:dyDescent="0.25">
      <c r="A9" s="236">
        <v>2</v>
      </c>
      <c r="B9" s="236" t="s">
        <v>23</v>
      </c>
      <c r="C9" s="241">
        <v>0</v>
      </c>
      <c r="D9" s="241">
        <v>1015.9375</v>
      </c>
      <c r="E9" s="241">
        <v>5449.9375</v>
      </c>
      <c r="F9" s="241">
        <v>267</v>
      </c>
      <c r="G9" s="242">
        <v>6732.875</v>
      </c>
      <c r="H9" s="241">
        <v>54</v>
      </c>
      <c r="I9" s="241">
        <v>1387</v>
      </c>
      <c r="J9" s="241">
        <v>4142.2250000000004</v>
      </c>
      <c r="K9" s="241">
        <v>1430.2350000000001</v>
      </c>
      <c r="L9" s="242">
        <v>7013.4600000000009</v>
      </c>
      <c r="M9" s="241">
        <v>431.29500000000002</v>
      </c>
      <c r="N9" s="241"/>
      <c r="O9" s="241"/>
      <c r="P9" s="241"/>
      <c r="Q9" s="242">
        <v>431.29500000000002</v>
      </c>
      <c r="R9" s="242">
        <v>14177.630000000001</v>
      </c>
    </row>
    <row r="10" spans="1:18" x14ac:dyDescent="0.25">
      <c r="A10" s="236">
        <v>3</v>
      </c>
      <c r="B10" s="236" t="s">
        <v>24</v>
      </c>
      <c r="C10" s="241">
        <v>232.91499999999999</v>
      </c>
      <c r="D10" s="241">
        <v>371.065</v>
      </c>
      <c r="E10" s="241">
        <v>3109.7449999999999</v>
      </c>
      <c r="F10" s="241">
        <v>1121</v>
      </c>
      <c r="G10" s="242">
        <v>4834.7250000000004</v>
      </c>
      <c r="H10" s="241">
        <v>15</v>
      </c>
      <c r="I10" s="241">
        <v>1331.2</v>
      </c>
      <c r="J10" s="241">
        <v>950.44749999999999</v>
      </c>
      <c r="K10" s="241">
        <v>2</v>
      </c>
      <c r="L10" s="242">
        <v>2298.6475</v>
      </c>
      <c r="M10" s="241">
        <v>389.70249999999999</v>
      </c>
      <c r="N10" s="241"/>
      <c r="O10" s="241"/>
      <c r="P10" s="241"/>
      <c r="Q10" s="242">
        <v>389.70249999999999</v>
      </c>
      <c r="R10" s="242">
        <v>7523.0750000000007</v>
      </c>
    </row>
    <row r="11" spans="1:18" x14ac:dyDescent="0.25">
      <c r="A11" s="236">
        <v>4</v>
      </c>
      <c r="B11" s="236" t="s">
        <v>25</v>
      </c>
      <c r="C11" s="241">
        <v>1</v>
      </c>
      <c r="D11" s="241">
        <v>15</v>
      </c>
      <c r="E11" s="241">
        <v>125</v>
      </c>
      <c r="F11" s="241">
        <v>215</v>
      </c>
      <c r="G11" s="242">
        <v>356</v>
      </c>
      <c r="H11" s="241">
        <v>183</v>
      </c>
      <c r="I11" s="241">
        <v>140</v>
      </c>
      <c r="J11" s="241">
        <v>5</v>
      </c>
      <c r="K11" s="241">
        <v>0</v>
      </c>
      <c r="L11" s="242">
        <v>328</v>
      </c>
      <c r="M11" s="241">
        <v>0</v>
      </c>
      <c r="N11" s="241"/>
      <c r="O11" s="241"/>
      <c r="P11" s="241"/>
      <c r="Q11" s="242">
        <v>0</v>
      </c>
      <c r="R11" s="242">
        <v>684</v>
      </c>
    </row>
    <row r="12" spans="1:18" x14ac:dyDescent="0.25">
      <c r="A12" s="236">
        <v>5</v>
      </c>
      <c r="B12" s="236" t="s">
        <v>26</v>
      </c>
      <c r="C12" s="241">
        <v>8</v>
      </c>
      <c r="D12" s="241">
        <v>822</v>
      </c>
      <c r="E12" s="241">
        <v>944</v>
      </c>
      <c r="F12" s="241">
        <v>308</v>
      </c>
      <c r="G12" s="242">
        <v>2082</v>
      </c>
      <c r="H12" s="241">
        <v>104</v>
      </c>
      <c r="I12" s="241">
        <v>77</v>
      </c>
      <c r="J12" s="241">
        <v>109</v>
      </c>
      <c r="K12" s="241">
        <v>572</v>
      </c>
      <c r="L12" s="242">
        <v>862</v>
      </c>
      <c r="M12" s="241">
        <v>1980.7726</v>
      </c>
      <c r="N12" s="241"/>
      <c r="O12" s="241"/>
      <c r="P12" s="241"/>
      <c r="Q12" s="242">
        <v>1980.7726</v>
      </c>
      <c r="R12" s="242">
        <v>4924.7726000000002</v>
      </c>
    </row>
    <row r="13" spans="1:18" x14ac:dyDescent="0.25">
      <c r="A13" s="236">
        <v>6</v>
      </c>
      <c r="B13" s="236" t="s">
        <v>27</v>
      </c>
      <c r="C13" s="241">
        <v>20.964699999999997</v>
      </c>
      <c r="D13" s="241">
        <v>427.81499999999994</v>
      </c>
      <c r="E13" s="241">
        <v>245.25319999999999</v>
      </c>
      <c r="F13" s="241">
        <v>93</v>
      </c>
      <c r="G13" s="242">
        <v>787.03289999999993</v>
      </c>
      <c r="H13" s="241">
        <v>356</v>
      </c>
      <c r="I13" s="241">
        <v>378.50700000000001</v>
      </c>
      <c r="J13" s="241">
        <v>566.04139999999995</v>
      </c>
      <c r="K13" s="241">
        <v>1044.8095000000001</v>
      </c>
      <c r="L13" s="242">
        <v>2345.3579</v>
      </c>
      <c r="M13" s="241">
        <v>463.25319999999999</v>
      </c>
      <c r="N13" s="241"/>
      <c r="O13" s="241"/>
      <c r="P13" s="241"/>
      <c r="Q13" s="242">
        <v>463.25319999999999</v>
      </c>
      <c r="R13" s="242">
        <v>3595.6440000000002</v>
      </c>
    </row>
    <row r="14" spans="1:18" x14ac:dyDescent="0.25">
      <c r="A14" s="236">
        <v>7</v>
      </c>
      <c r="B14" s="236" t="s">
        <v>28</v>
      </c>
      <c r="C14" s="241">
        <v>0</v>
      </c>
      <c r="D14" s="241">
        <v>0</v>
      </c>
      <c r="E14" s="241">
        <v>0</v>
      </c>
      <c r="F14" s="241">
        <v>0</v>
      </c>
      <c r="G14" s="242">
        <v>0</v>
      </c>
      <c r="H14" s="241">
        <v>3</v>
      </c>
      <c r="I14" s="241">
        <v>2</v>
      </c>
      <c r="J14" s="241">
        <v>0</v>
      </c>
      <c r="K14" s="241">
        <v>4</v>
      </c>
      <c r="L14" s="242">
        <v>9</v>
      </c>
      <c r="M14" s="241">
        <v>1</v>
      </c>
      <c r="N14" s="241"/>
      <c r="O14" s="241"/>
      <c r="P14" s="241"/>
      <c r="Q14" s="242">
        <v>1</v>
      </c>
      <c r="R14" s="242">
        <v>10</v>
      </c>
    </row>
    <row r="15" spans="1:18" x14ac:dyDescent="0.25">
      <c r="A15" s="236">
        <v>8</v>
      </c>
      <c r="B15" s="236" t="s">
        <v>29</v>
      </c>
      <c r="C15" s="241">
        <v>0</v>
      </c>
      <c r="D15" s="241">
        <v>11</v>
      </c>
      <c r="E15" s="241">
        <v>63.810499999999998</v>
      </c>
      <c r="F15" s="241">
        <v>29</v>
      </c>
      <c r="G15" s="242">
        <v>103.81049999999999</v>
      </c>
      <c r="H15" s="241">
        <v>0</v>
      </c>
      <c r="I15" s="241">
        <v>0</v>
      </c>
      <c r="J15" s="241">
        <v>62.545200000000001</v>
      </c>
      <c r="K15" s="241">
        <v>227.178</v>
      </c>
      <c r="L15" s="242">
        <v>289.72320000000002</v>
      </c>
      <c r="M15" s="241">
        <v>28.863</v>
      </c>
      <c r="N15" s="241"/>
      <c r="O15" s="241"/>
      <c r="P15" s="241"/>
      <c r="Q15" s="242">
        <v>28.863</v>
      </c>
      <c r="R15" s="242">
        <v>422.39670000000001</v>
      </c>
    </row>
    <row r="16" spans="1:18" x14ac:dyDescent="0.25">
      <c r="A16" s="236">
        <v>9</v>
      </c>
      <c r="B16" s="236" t="s">
        <v>30</v>
      </c>
      <c r="C16" s="241">
        <v>0</v>
      </c>
      <c r="D16" s="241">
        <v>0</v>
      </c>
      <c r="E16" s="241">
        <v>0</v>
      </c>
      <c r="F16" s="241">
        <v>0</v>
      </c>
      <c r="G16" s="242">
        <v>0</v>
      </c>
      <c r="H16" s="241">
        <v>0</v>
      </c>
      <c r="I16" s="241">
        <v>9.6630000000000003</v>
      </c>
      <c r="J16" s="241">
        <v>46.382399999999997</v>
      </c>
      <c r="K16" s="241">
        <v>10.629299999999999</v>
      </c>
      <c r="L16" s="242">
        <v>66.674700000000001</v>
      </c>
      <c r="M16" s="241">
        <v>0</v>
      </c>
      <c r="N16" s="241"/>
      <c r="O16" s="241"/>
      <c r="P16" s="241"/>
      <c r="Q16" s="242">
        <v>0</v>
      </c>
      <c r="R16" s="242">
        <v>66.674700000000001</v>
      </c>
    </row>
    <row r="17" spans="1:18" x14ac:dyDescent="0.25">
      <c r="A17" s="236">
        <v>10</v>
      </c>
      <c r="B17" s="236" t="s">
        <v>31</v>
      </c>
      <c r="C17" s="241">
        <v>222.84639999999999</v>
      </c>
      <c r="D17" s="241">
        <v>725</v>
      </c>
      <c r="E17" s="241">
        <v>558</v>
      </c>
      <c r="F17" s="241">
        <v>297</v>
      </c>
      <c r="G17" s="242">
        <v>1802.8463999999999</v>
      </c>
      <c r="H17" s="241">
        <v>58</v>
      </c>
      <c r="I17" s="241">
        <v>169.12</v>
      </c>
      <c r="J17" s="241">
        <v>375.76960000000003</v>
      </c>
      <c r="K17" s="241">
        <v>80.694400000000002</v>
      </c>
      <c r="L17" s="242">
        <v>683.58399999999995</v>
      </c>
      <c r="M17" s="241">
        <v>147.31040000000002</v>
      </c>
      <c r="N17" s="241"/>
      <c r="O17" s="241"/>
      <c r="P17" s="241"/>
      <c r="Q17" s="242">
        <v>147.31040000000002</v>
      </c>
      <c r="R17" s="242">
        <v>2633.7407999999996</v>
      </c>
    </row>
    <row r="18" spans="1:18" x14ac:dyDescent="0.25">
      <c r="A18" s="236">
        <v>11</v>
      </c>
      <c r="B18" s="236" t="s">
        <v>32</v>
      </c>
      <c r="C18" s="241">
        <v>0</v>
      </c>
      <c r="D18" s="241">
        <v>30</v>
      </c>
      <c r="E18" s="241">
        <v>110</v>
      </c>
      <c r="F18" s="241">
        <v>1</v>
      </c>
      <c r="G18" s="242">
        <v>141</v>
      </c>
      <c r="H18" s="241">
        <v>51.103999999999999</v>
      </c>
      <c r="I18" s="241">
        <v>95</v>
      </c>
      <c r="J18" s="241">
        <v>66.620800000000003</v>
      </c>
      <c r="K18" s="241">
        <v>374.19420000000002</v>
      </c>
      <c r="L18" s="242">
        <v>586.91899999999998</v>
      </c>
      <c r="M18" s="241">
        <v>1091.9470000000001</v>
      </c>
      <c r="N18" s="241"/>
      <c r="O18" s="241"/>
      <c r="P18" s="241"/>
      <c r="Q18" s="242">
        <v>1091.9470000000001</v>
      </c>
      <c r="R18" s="242">
        <v>1819.866</v>
      </c>
    </row>
    <row r="19" spans="1:18" x14ac:dyDescent="0.25">
      <c r="A19" s="236">
        <v>12</v>
      </c>
      <c r="B19" s="236" t="s">
        <v>33</v>
      </c>
      <c r="C19" s="241">
        <v>0</v>
      </c>
      <c r="D19" s="241">
        <v>0</v>
      </c>
      <c r="E19" s="241">
        <v>0</v>
      </c>
      <c r="F19" s="241">
        <v>0</v>
      </c>
      <c r="G19" s="242">
        <v>0</v>
      </c>
      <c r="H19" s="241">
        <v>0</v>
      </c>
      <c r="I19" s="241">
        <v>0</v>
      </c>
      <c r="J19" s="241">
        <v>0</v>
      </c>
      <c r="K19" s="241">
        <v>0</v>
      </c>
      <c r="L19" s="242">
        <v>0</v>
      </c>
      <c r="M19" s="241">
        <v>0</v>
      </c>
      <c r="N19" s="241"/>
      <c r="O19" s="241"/>
      <c r="P19" s="241"/>
      <c r="Q19" s="242">
        <v>0</v>
      </c>
      <c r="R19" s="242">
        <v>0</v>
      </c>
    </row>
    <row r="20" spans="1:18" x14ac:dyDescent="0.25">
      <c r="A20" s="236">
        <v>13</v>
      </c>
      <c r="B20" s="236" t="s">
        <v>34</v>
      </c>
      <c r="C20" s="241">
        <v>0</v>
      </c>
      <c r="D20" s="241">
        <v>0</v>
      </c>
      <c r="E20" s="241">
        <v>0</v>
      </c>
      <c r="F20" s="241">
        <v>0</v>
      </c>
      <c r="G20" s="242">
        <v>0</v>
      </c>
      <c r="H20" s="241">
        <v>0</v>
      </c>
      <c r="I20" s="241">
        <v>0</v>
      </c>
      <c r="J20" s="241">
        <v>0</v>
      </c>
      <c r="K20" s="241">
        <v>0</v>
      </c>
      <c r="L20" s="242">
        <v>0</v>
      </c>
      <c r="M20" s="241">
        <v>0</v>
      </c>
      <c r="N20" s="241"/>
      <c r="O20" s="241"/>
      <c r="P20" s="241"/>
      <c r="Q20" s="242">
        <v>0</v>
      </c>
      <c r="R20" s="242">
        <v>0</v>
      </c>
    </row>
    <row r="21" spans="1:18" x14ac:dyDescent="0.25">
      <c r="A21" s="236">
        <v>14</v>
      </c>
      <c r="B21" s="236" t="s">
        <v>35</v>
      </c>
      <c r="C21" s="241">
        <v>10.974600000000001</v>
      </c>
      <c r="D21" s="241">
        <v>121.9746</v>
      </c>
      <c r="E21" s="241">
        <v>101.7206</v>
      </c>
      <c r="F21" s="241">
        <v>9</v>
      </c>
      <c r="G21" s="242">
        <v>243.66980000000001</v>
      </c>
      <c r="H21" s="241">
        <v>2</v>
      </c>
      <c r="I21" s="241">
        <v>0</v>
      </c>
      <c r="J21" s="241">
        <v>45</v>
      </c>
      <c r="K21" s="241">
        <v>98</v>
      </c>
      <c r="L21" s="242">
        <v>145</v>
      </c>
      <c r="M21" s="241">
        <v>87.745999999999995</v>
      </c>
      <c r="N21" s="241"/>
      <c r="O21" s="241"/>
      <c r="P21" s="241"/>
      <c r="Q21" s="242">
        <v>87.745999999999995</v>
      </c>
      <c r="R21" s="242">
        <v>476.41579999999999</v>
      </c>
    </row>
    <row r="22" spans="1:18" x14ac:dyDescent="0.25">
      <c r="A22" s="236">
        <v>15</v>
      </c>
      <c r="B22" s="236" t="s">
        <v>36</v>
      </c>
      <c r="C22" s="241">
        <v>0</v>
      </c>
      <c r="D22" s="241">
        <v>25</v>
      </c>
      <c r="E22" s="241">
        <v>0</v>
      </c>
      <c r="F22" s="241">
        <v>0</v>
      </c>
      <c r="G22" s="242">
        <v>25</v>
      </c>
      <c r="H22" s="241">
        <v>1.9165999999999999</v>
      </c>
      <c r="I22" s="241">
        <v>0</v>
      </c>
      <c r="J22" s="241">
        <v>0</v>
      </c>
      <c r="K22" s="241">
        <v>0</v>
      </c>
      <c r="L22" s="242">
        <v>1.9165999999999999</v>
      </c>
      <c r="M22" s="241">
        <v>0</v>
      </c>
      <c r="N22" s="241"/>
      <c r="O22" s="241"/>
      <c r="P22" s="241"/>
      <c r="Q22" s="242">
        <v>0</v>
      </c>
      <c r="R22" s="242">
        <v>26.916599999999999</v>
      </c>
    </row>
    <row r="23" spans="1:18" x14ac:dyDescent="0.25">
      <c r="A23" s="236">
        <v>16</v>
      </c>
      <c r="B23" s="236" t="s">
        <v>37</v>
      </c>
      <c r="C23" s="241">
        <v>0</v>
      </c>
      <c r="D23" s="241">
        <v>0</v>
      </c>
      <c r="E23" s="241">
        <v>0</v>
      </c>
      <c r="F23" s="241">
        <v>0</v>
      </c>
      <c r="G23" s="242">
        <v>0</v>
      </c>
      <c r="H23" s="241">
        <v>0</v>
      </c>
      <c r="I23" s="241">
        <v>0</v>
      </c>
      <c r="J23" s="241">
        <v>0</v>
      </c>
      <c r="K23" s="241">
        <v>0</v>
      </c>
      <c r="L23" s="242">
        <v>0</v>
      </c>
      <c r="M23" s="241">
        <v>0</v>
      </c>
      <c r="N23" s="241"/>
      <c r="O23" s="241"/>
      <c r="P23" s="241"/>
      <c r="Q23" s="242">
        <v>0</v>
      </c>
      <c r="R23" s="242">
        <v>0</v>
      </c>
    </row>
    <row r="24" spans="1:18" x14ac:dyDescent="0.25">
      <c r="A24" s="236">
        <v>17</v>
      </c>
      <c r="B24" s="236" t="s">
        <v>38</v>
      </c>
      <c r="C24" s="241">
        <v>25</v>
      </c>
      <c r="D24" s="241">
        <v>79.489199999999997</v>
      </c>
      <c r="E24" s="241">
        <v>21.764899999999997</v>
      </c>
      <c r="F24" s="241">
        <v>1</v>
      </c>
      <c r="G24" s="242">
        <v>127.25409999999999</v>
      </c>
      <c r="H24" s="241">
        <v>0</v>
      </c>
      <c r="I24" s="241">
        <v>0</v>
      </c>
      <c r="J24" s="241">
        <v>17</v>
      </c>
      <c r="K24" s="241">
        <v>5</v>
      </c>
      <c r="L24" s="242">
        <v>22</v>
      </c>
      <c r="M24" s="241">
        <v>380.37459999999999</v>
      </c>
      <c r="N24" s="241"/>
      <c r="O24" s="241"/>
      <c r="P24" s="241"/>
      <c r="Q24" s="242">
        <v>380.37459999999999</v>
      </c>
      <c r="R24" s="242">
        <v>529.62869999999998</v>
      </c>
    </row>
    <row r="25" spans="1:18" x14ac:dyDescent="0.25">
      <c r="A25" s="236">
        <v>18</v>
      </c>
      <c r="B25" s="236" t="s">
        <v>39</v>
      </c>
      <c r="C25" s="241">
        <v>0</v>
      </c>
      <c r="D25" s="241">
        <v>65</v>
      </c>
      <c r="E25" s="241">
        <v>100</v>
      </c>
      <c r="F25" s="241">
        <v>0</v>
      </c>
      <c r="G25" s="242">
        <v>165</v>
      </c>
      <c r="H25" s="241">
        <v>0</v>
      </c>
      <c r="I25" s="241">
        <v>0</v>
      </c>
      <c r="J25" s="241">
        <v>0</v>
      </c>
      <c r="K25" s="241">
        <v>3</v>
      </c>
      <c r="L25" s="242">
        <v>3</v>
      </c>
      <c r="M25" s="241">
        <v>0</v>
      </c>
      <c r="N25" s="241"/>
      <c r="O25" s="241"/>
      <c r="P25" s="241"/>
      <c r="Q25" s="242">
        <v>0</v>
      </c>
      <c r="R25" s="242">
        <v>168</v>
      </c>
    </row>
    <row r="26" spans="1:18" x14ac:dyDescent="0.25">
      <c r="A26" s="236">
        <v>19</v>
      </c>
      <c r="B26" s="236" t="s">
        <v>40</v>
      </c>
      <c r="C26" s="241">
        <v>0</v>
      </c>
      <c r="D26" s="241">
        <v>0</v>
      </c>
      <c r="E26" s="241">
        <v>0</v>
      </c>
      <c r="F26" s="241">
        <v>0</v>
      </c>
      <c r="G26" s="242">
        <v>0</v>
      </c>
      <c r="H26" s="241">
        <v>0</v>
      </c>
      <c r="I26" s="241">
        <v>0</v>
      </c>
      <c r="J26" s="241">
        <v>0</v>
      </c>
      <c r="K26" s="241">
        <v>0</v>
      </c>
      <c r="L26" s="242">
        <v>0</v>
      </c>
      <c r="M26" s="241">
        <v>0</v>
      </c>
      <c r="N26" s="241"/>
      <c r="O26" s="241"/>
      <c r="P26" s="241"/>
      <c r="Q26" s="242">
        <v>0</v>
      </c>
      <c r="R26" s="242">
        <v>0</v>
      </c>
    </row>
    <row r="27" spans="1:18" x14ac:dyDescent="0.25">
      <c r="A27" s="236">
        <v>20</v>
      </c>
      <c r="B27" s="236" t="s">
        <v>41</v>
      </c>
      <c r="C27" s="241">
        <v>0</v>
      </c>
      <c r="D27" s="241">
        <v>0</v>
      </c>
      <c r="E27" s="241">
        <v>0</v>
      </c>
      <c r="F27" s="241">
        <v>0</v>
      </c>
      <c r="G27" s="242">
        <v>0</v>
      </c>
      <c r="H27" s="241">
        <v>0</v>
      </c>
      <c r="I27" s="241">
        <v>0</v>
      </c>
      <c r="J27" s="241">
        <v>0</v>
      </c>
      <c r="K27" s="241">
        <v>0</v>
      </c>
      <c r="L27" s="242">
        <v>0</v>
      </c>
      <c r="M27" s="241">
        <v>0</v>
      </c>
      <c r="N27" s="241"/>
      <c r="O27" s="241"/>
      <c r="P27" s="241"/>
      <c r="Q27" s="242">
        <v>0</v>
      </c>
      <c r="R27" s="242">
        <v>0</v>
      </c>
    </row>
    <row r="28" spans="1:18" x14ac:dyDescent="0.25">
      <c r="A28" s="236">
        <v>21</v>
      </c>
      <c r="B28" s="236" t="s">
        <v>42</v>
      </c>
      <c r="C28" s="241">
        <v>0</v>
      </c>
      <c r="D28" s="241">
        <v>0</v>
      </c>
      <c r="E28" s="241">
        <v>0</v>
      </c>
      <c r="F28" s="241">
        <v>0</v>
      </c>
      <c r="G28" s="242">
        <v>0</v>
      </c>
      <c r="H28" s="241">
        <v>0</v>
      </c>
      <c r="I28" s="241">
        <v>0</v>
      </c>
      <c r="J28" s="241">
        <v>0</v>
      </c>
      <c r="K28" s="241">
        <v>0</v>
      </c>
      <c r="L28" s="242">
        <v>0</v>
      </c>
      <c r="M28" s="241">
        <v>0</v>
      </c>
      <c r="N28" s="241"/>
      <c r="O28" s="241"/>
      <c r="P28" s="241"/>
      <c r="Q28" s="242">
        <v>0</v>
      </c>
      <c r="R28" s="242">
        <v>0</v>
      </c>
    </row>
    <row r="29" spans="1:18" x14ac:dyDescent="0.25">
      <c r="A29" s="236">
        <v>22</v>
      </c>
      <c r="B29" s="236" t="s">
        <v>43</v>
      </c>
      <c r="C29" s="241">
        <v>0</v>
      </c>
      <c r="D29" s="241">
        <v>0</v>
      </c>
      <c r="E29" s="241">
        <v>0</v>
      </c>
      <c r="F29" s="241">
        <v>0</v>
      </c>
      <c r="G29" s="242">
        <v>0</v>
      </c>
      <c r="H29" s="241">
        <v>0</v>
      </c>
      <c r="I29" s="241">
        <v>0</v>
      </c>
      <c r="J29" s="241">
        <v>0</v>
      </c>
      <c r="K29" s="241">
        <v>0</v>
      </c>
      <c r="L29" s="242">
        <v>0</v>
      </c>
      <c r="M29" s="241">
        <v>0</v>
      </c>
      <c r="N29" s="241"/>
      <c r="O29" s="241"/>
      <c r="P29" s="241"/>
      <c r="Q29" s="242">
        <v>0</v>
      </c>
      <c r="R29" s="242"/>
    </row>
    <row r="30" spans="1:18" x14ac:dyDescent="0.25">
      <c r="A30" s="236">
        <v>23</v>
      </c>
      <c r="B30" s="236" t="s">
        <v>44</v>
      </c>
      <c r="C30" s="241">
        <v>0</v>
      </c>
      <c r="D30" s="241">
        <v>0</v>
      </c>
      <c r="E30" s="241">
        <v>0</v>
      </c>
      <c r="F30" s="241">
        <v>0</v>
      </c>
      <c r="G30" s="242">
        <v>0</v>
      </c>
      <c r="H30" s="241">
        <v>0</v>
      </c>
      <c r="I30" s="241">
        <v>0</v>
      </c>
      <c r="J30" s="241">
        <v>0</v>
      </c>
      <c r="K30" s="241">
        <v>0</v>
      </c>
      <c r="L30" s="242">
        <v>0</v>
      </c>
      <c r="M30" s="241">
        <v>0</v>
      </c>
      <c r="N30" s="241"/>
      <c r="O30" s="241"/>
      <c r="P30" s="241"/>
      <c r="Q30" s="242">
        <v>0</v>
      </c>
      <c r="R30" s="242">
        <v>0</v>
      </c>
    </row>
    <row r="31" spans="1:18" x14ac:dyDescent="0.25">
      <c r="A31" s="236">
        <v>24</v>
      </c>
      <c r="B31" s="236" t="s">
        <v>45</v>
      </c>
      <c r="C31" s="241">
        <v>0</v>
      </c>
      <c r="D31" s="241">
        <v>0</v>
      </c>
      <c r="E31" s="241">
        <v>0</v>
      </c>
      <c r="F31" s="241">
        <v>0</v>
      </c>
      <c r="G31" s="242">
        <v>0</v>
      </c>
      <c r="H31" s="241">
        <v>0</v>
      </c>
      <c r="I31" s="241">
        <v>0</v>
      </c>
      <c r="J31" s="241">
        <v>0</v>
      </c>
      <c r="K31" s="241">
        <v>0</v>
      </c>
      <c r="L31" s="242">
        <v>0</v>
      </c>
      <c r="M31" s="241">
        <v>0</v>
      </c>
      <c r="N31" s="241"/>
      <c r="O31" s="241"/>
      <c r="P31" s="241"/>
      <c r="Q31" s="242">
        <v>0</v>
      </c>
      <c r="R31" s="242">
        <v>0</v>
      </c>
    </row>
    <row r="32" spans="1:18" x14ac:dyDescent="0.25">
      <c r="A32" s="236">
        <v>25</v>
      </c>
      <c r="B32" s="236" t="s">
        <v>46</v>
      </c>
      <c r="C32" s="241">
        <v>0</v>
      </c>
      <c r="D32" s="241">
        <v>0</v>
      </c>
      <c r="E32" s="241">
        <v>0</v>
      </c>
      <c r="F32" s="241">
        <v>0</v>
      </c>
      <c r="G32" s="242">
        <v>0</v>
      </c>
      <c r="H32" s="241">
        <v>0</v>
      </c>
      <c r="I32" s="241">
        <v>0</v>
      </c>
      <c r="J32" s="241">
        <v>0</v>
      </c>
      <c r="K32" s="241">
        <v>0</v>
      </c>
      <c r="L32" s="242">
        <v>0</v>
      </c>
      <c r="M32" s="241">
        <v>0</v>
      </c>
      <c r="N32" s="241"/>
      <c r="O32" s="241"/>
      <c r="P32" s="241"/>
      <c r="Q32" s="242">
        <v>0</v>
      </c>
      <c r="R32" s="242">
        <v>0</v>
      </c>
    </row>
    <row r="33" spans="1:18" x14ac:dyDescent="0.25">
      <c r="A33" s="236">
        <v>26</v>
      </c>
      <c r="B33" s="236" t="s">
        <v>81</v>
      </c>
      <c r="C33" s="241">
        <v>0</v>
      </c>
      <c r="D33" s="241">
        <v>0</v>
      </c>
      <c r="E33" s="241">
        <v>0</v>
      </c>
      <c r="F33" s="241">
        <v>0</v>
      </c>
      <c r="G33" s="242">
        <v>0</v>
      </c>
      <c r="H33" s="241">
        <v>0</v>
      </c>
      <c r="I33" s="241">
        <v>0</v>
      </c>
      <c r="J33" s="241">
        <v>0</v>
      </c>
      <c r="K33" s="241">
        <v>0</v>
      </c>
      <c r="L33" s="242">
        <v>0</v>
      </c>
      <c r="M33" s="241">
        <v>0</v>
      </c>
      <c r="N33" s="241"/>
      <c r="O33" s="241"/>
      <c r="P33" s="241"/>
      <c r="Q33" s="242">
        <v>0</v>
      </c>
      <c r="R33" s="242">
        <v>0</v>
      </c>
    </row>
    <row r="34" spans="1:18" x14ac:dyDescent="0.25">
      <c r="A34" s="236">
        <v>27</v>
      </c>
      <c r="B34" s="236" t="s">
        <v>48</v>
      </c>
      <c r="C34" s="241">
        <v>0</v>
      </c>
      <c r="D34" s="241">
        <v>5</v>
      </c>
      <c r="E34" s="241">
        <v>55</v>
      </c>
      <c r="F34" s="241">
        <v>3</v>
      </c>
      <c r="G34" s="242">
        <v>63</v>
      </c>
      <c r="H34" s="241">
        <v>3</v>
      </c>
      <c r="I34" s="241">
        <v>10</v>
      </c>
      <c r="J34" s="241">
        <v>2</v>
      </c>
      <c r="K34" s="241">
        <v>4</v>
      </c>
      <c r="L34" s="242">
        <v>19</v>
      </c>
      <c r="M34" s="241">
        <v>3</v>
      </c>
      <c r="N34" s="241"/>
      <c r="O34" s="241"/>
      <c r="P34" s="241"/>
      <c r="Q34" s="242">
        <v>3</v>
      </c>
      <c r="R34" s="242">
        <v>85</v>
      </c>
    </row>
    <row r="35" spans="1:18" x14ac:dyDescent="0.25">
      <c r="A35" s="239"/>
      <c r="B35" s="239" t="s">
        <v>49</v>
      </c>
      <c r="C35" s="242">
        <v>521.70069999999998</v>
      </c>
      <c r="D35" s="242">
        <v>3716.2813000000001</v>
      </c>
      <c r="E35" s="242">
        <v>10886.231699999998</v>
      </c>
      <c r="F35" s="242">
        <v>2345</v>
      </c>
      <c r="G35" s="242">
        <v>17469.213699999997</v>
      </c>
      <c r="H35" s="242">
        <v>831.02060000000006</v>
      </c>
      <c r="I35" s="242">
        <v>3600.49</v>
      </c>
      <c r="J35" s="242">
        <v>6389.0319</v>
      </c>
      <c r="K35" s="242">
        <v>3855.7403999999997</v>
      </c>
      <c r="L35" s="242">
        <v>14676.282900000002</v>
      </c>
      <c r="M35" s="242">
        <v>5005.2642999999998</v>
      </c>
      <c r="N35" s="242"/>
      <c r="O35" s="242"/>
      <c r="P35" s="242"/>
      <c r="Q35" s="242">
        <v>5005.2642999999998</v>
      </c>
      <c r="R35" s="242">
        <v>37150.760900000001</v>
      </c>
    </row>
    <row r="36" spans="1:18" x14ac:dyDescent="0.25">
      <c r="A36" s="311" t="s">
        <v>50</v>
      </c>
      <c r="B36" s="311"/>
      <c r="C36" s="221" t="s">
        <v>50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</row>
    <row r="37" spans="1:18" s="155" customFormat="1" x14ac:dyDescent="0.25">
      <c r="A37" s="57"/>
      <c r="B37" s="57"/>
      <c r="C37" s="57" t="s">
        <v>50</v>
      </c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8" s="155" customFormat="1" x14ac:dyDescent="0.2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8" s="155" customFormat="1" x14ac:dyDescent="0.25">
      <c r="A39" s="315" t="s">
        <v>240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</row>
    <row r="40" spans="1:18" s="155" customFormat="1" x14ac:dyDescent="0.25">
      <c r="A40" s="313" t="s">
        <v>101</v>
      </c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</row>
    <row r="41" spans="1:18" s="155" customFormat="1" x14ac:dyDescent="0.25">
      <c r="A41" s="308" t="s">
        <v>96</v>
      </c>
      <c r="B41" s="308"/>
      <c r="C41" s="308"/>
      <c r="D41" s="308"/>
      <c r="E41" s="308"/>
      <c r="F41" s="308"/>
      <c r="G41" s="308"/>
      <c r="H41" s="308"/>
      <c r="I41" s="308"/>
      <c r="J41" s="308"/>
      <c r="K41" s="308"/>
      <c r="L41" s="308"/>
      <c r="M41" s="308"/>
      <c r="N41" s="308"/>
      <c r="O41" s="308"/>
      <c r="P41" s="308"/>
      <c r="Q41" s="308"/>
      <c r="R41" s="308"/>
    </row>
    <row r="42" spans="1:18" s="155" customFormat="1" ht="15.75" thickBot="1" x14ac:dyDescent="0.3">
      <c r="A42" s="235" t="s">
        <v>86</v>
      </c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 t="s">
        <v>68</v>
      </c>
      <c r="P42" s="235"/>
      <c r="Q42" s="235"/>
      <c r="R42" s="235"/>
    </row>
    <row r="43" spans="1:18" s="155" customFormat="1" ht="15.75" thickTop="1" x14ac:dyDescent="0.25">
      <c r="A43" s="197" t="s">
        <v>2</v>
      </c>
      <c r="B43" s="198" t="s">
        <v>69</v>
      </c>
      <c r="C43" s="316" t="s">
        <v>87</v>
      </c>
      <c r="D43" s="317"/>
      <c r="E43" s="317"/>
      <c r="F43" s="317"/>
      <c r="G43" s="317"/>
      <c r="H43" s="316" t="s">
        <v>88</v>
      </c>
      <c r="I43" s="317"/>
      <c r="J43" s="317"/>
      <c r="K43" s="317"/>
      <c r="L43" s="318"/>
      <c r="M43" s="316" t="s">
        <v>89</v>
      </c>
      <c r="N43" s="317"/>
      <c r="O43" s="317"/>
      <c r="P43" s="317"/>
      <c r="Q43" s="318"/>
      <c r="R43" s="228" t="s">
        <v>49</v>
      </c>
    </row>
    <row r="44" spans="1:18" s="155" customFormat="1" x14ac:dyDescent="0.25">
      <c r="A44" s="197"/>
      <c r="B44" s="198" t="s">
        <v>90</v>
      </c>
      <c r="C44" s="201" t="s">
        <v>74</v>
      </c>
      <c r="D44" s="201" t="s">
        <v>75</v>
      </c>
      <c r="E44" s="201" t="s">
        <v>76</v>
      </c>
      <c r="F44" s="201" t="s">
        <v>91</v>
      </c>
      <c r="G44" s="201" t="s">
        <v>49</v>
      </c>
      <c r="H44" s="201" t="s">
        <v>77</v>
      </c>
      <c r="I44" s="201" t="s">
        <v>78</v>
      </c>
      <c r="J44" s="201" t="s">
        <v>79</v>
      </c>
      <c r="K44" s="201" t="s">
        <v>92</v>
      </c>
      <c r="L44" s="201" t="s">
        <v>49</v>
      </c>
      <c r="M44" s="201" t="s">
        <v>80</v>
      </c>
      <c r="N44" s="201" t="s">
        <v>71</v>
      </c>
      <c r="O44" s="201" t="s">
        <v>72</v>
      </c>
      <c r="P44" s="201" t="s">
        <v>73</v>
      </c>
      <c r="Q44" s="201" t="s">
        <v>49</v>
      </c>
      <c r="R44" s="227" t="s">
        <v>5</v>
      </c>
    </row>
    <row r="45" spans="1:18" s="155" customFormat="1" x14ac:dyDescent="0.25">
      <c r="A45" s="202"/>
      <c r="B45" s="202"/>
      <c r="C45" s="203"/>
      <c r="D45" s="203"/>
      <c r="E45" s="203"/>
      <c r="F45" s="203"/>
      <c r="G45" s="203" t="s">
        <v>93</v>
      </c>
      <c r="H45" s="203"/>
      <c r="I45" s="203"/>
      <c r="J45" s="203"/>
      <c r="K45" s="203"/>
      <c r="L45" s="203" t="s">
        <v>94</v>
      </c>
      <c r="M45" s="203"/>
      <c r="N45" s="203"/>
      <c r="O45" s="203"/>
      <c r="P45" s="203"/>
      <c r="Q45" s="274" t="s">
        <v>95</v>
      </c>
      <c r="R45" s="273">
        <v>2020</v>
      </c>
    </row>
    <row r="46" spans="1:18" s="155" customFormat="1" x14ac:dyDescent="0.25">
      <c r="A46" s="236">
        <v>1</v>
      </c>
      <c r="B46" s="236" t="s">
        <v>22</v>
      </c>
      <c r="C46" s="237">
        <v>0</v>
      </c>
      <c r="D46" s="237">
        <v>12.48</v>
      </c>
      <c r="E46" s="237">
        <v>12.48</v>
      </c>
      <c r="F46" s="237">
        <v>13.279999999999998</v>
      </c>
      <c r="G46" s="237">
        <v>12.64</v>
      </c>
      <c r="H46" s="237">
        <v>0</v>
      </c>
      <c r="I46" s="237">
        <v>12.18</v>
      </c>
      <c r="J46" s="237">
        <v>12.28</v>
      </c>
      <c r="K46" s="237">
        <v>0</v>
      </c>
      <c r="L46" s="237">
        <v>12.229999999999999</v>
      </c>
      <c r="M46" s="237">
        <v>0</v>
      </c>
      <c r="N46" s="241"/>
      <c r="O46" s="241"/>
      <c r="P46" s="241"/>
      <c r="Q46" s="238">
        <v>0</v>
      </c>
      <c r="R46" s="238">
        <v>12.522857142857141</v>
      </c>
    </row>
    <row r="47" spans="1:18" s="155" customFormat="1" x14ac:dyDescent="0.25">
      <c r="A47" s="236">
        <v>2</v>
      </c>
      <c r="B47" s="236" t="s">
        <v>23</v>
      </c>
      <c r="C47" s="237">
        <v>0</v>
      </c>
      <c r="D47" s="237">
        <v>16.136858812673022</v>
      </c>
      <c r="E47" s="237">
        <v>16.123142696590556</v>
      </c>
      <c r="F47" s="237">
        <v>16.119999999999997</v>
      </c>
      <c r="G47" s="237">
        <v>16.125087722555371</v>
      </c>
      <c r="H47" s="237">
        <v>10.23</v>
      </c>
      <c r="I47" s="237">
        <v>12.58</v>
      </c>
      <c r="J47" s="237">
        <v>10.254141192233641</v>
      </c>
      <c r="K47" s="237">
        <v>10.478662597405322</v>
      </c>
      <c r="L47" s="237">
        <v>10.759709187761818</v>
      </c>
      <c r="M47" s="237">
        <v>17.072908334202811</v>
      </c>
      <c r="N47" s="241"/>
      <c r="O47" s="241"/>
      <c r="P47" s="241"/>
      <c r="Q47" s="238">
        <v>17.072908334202811</v>
      </c>
      <c r="R47" s="238">
        <v>13.499749252872306</v>
      </c>
    </row>
    <row r="48" spans="1:18" x14ac:dyDescent="0.25">
      <c r="A48" s="236">
        <v>3</v>
      </c>
      <c r="B48" s="236" t="s">
        <v>24</v>
      </c>
      <c r="C48" s="237">
        <v>13.408324925401971</v>
      </c>
      <c r="D48" s="237">
        <v>13.566949186800159</v>
      </c>
      <c r="E48" s="237">
        <v>13.451302277196358</v>
      </c>
      <c r="F48" s="237">
        <v>13.434460303300625</v>
      </c>
      <c r="G48" s="237">
        <v>13.454202669231442</v>
      </c>
      <c r="H48" s="237">
        <v>12.976666666666667</v>
      </c>
      <c r="I48" s="237">
        <v>13.60751201923077</v>
      </c>
      <c r="J48" s="237">
        <v>13.381233576815132</v>
      </c>
      <c r="K48" s="237">
        <v>13.5</v>
      </c>
      <c r="L48" s="237">
        <v>13.509739966654305</v>
      </c>
      <c r="M48" s="237">
        <v>14.475195822454307</v>
      </c>
      <c r="N48" s="241"/>
      <c r="O48" s="241"/>
      <c r="P48" s="241"/>
      <c r="Q48" s="238">
        <v>14.475195822454307</v>
      </c>
      <c r="R48" s="238">
        <v>13.524060307786375</v>
      </c>
    </row>
    <row r="49" spans="1:18" s="155" customFormat="1" x14ac:dyDescent="0.25">
      <c r="A49" s="236">
        <v>4</v>
      </c>
      <c r="B49" s="236" t="s">
        <v>25</v>
      </c>
      <c r="C49" s="237">
        <v>15.37</v>
      </c>
      <c r="D49" s="237">
        <v>15.37</v>
      </c>
      <c r="E49" s="237">
        <v>15.37</v>
      </c>
      <c r="F49" s="237">
        <v>15.37</v>
      </c>
      <c r="G49" s="237">
        <v>15.370000000000001</v>
      </c>
      <c r="H49" s="237">
        <v>10.32</v>
      </c>
      <c r="I49" s="237">
        <v>10.32</v>
      </c>
      <c r="J49" s="237">
        <v>10.32</v>
      </c>
      <c r="K49" s="237">
        <v>0</v>
      </c>
      <c r="L49" s="237">
        <v>10.32</v>
      </c>
      <c r="M49" s="237">
        <v>0</v>
      </c>
      <c r="N49" s="241"/>
      <c r="O49" s="241"/>
      <c r="P49" s="241"/>
      <c r="Q49" s="238">
        <v>0</v>
      </c>
      <c r="R49" s="238">
        <v>12.948362573099416</v>
      </c>
    </row>
    <row r="50" spans="1:18" s="155" customFormat="1" x14ac:dyDescent="0.25">
      <c r="A50" s="236">
        <v>5</v>
      </c>
      <c r="B50" s="236" t="s">
        <v>26</v>
      </c>
      <c r="C50" s="237">
        <v>16.329999999999998</v>
      </c>
      <c r="D50" s="237">
        <v>16.530474452554742</v>
      </c>
      <c r="E50" s="237">
        <v>16.730148305084747</v>
      </c>
      <c r="F50" s="237">
        <v>16.776818181818182</v>
      </c>
      <c r="G50" s="237">
        <v>16.656681075888567</v>
      </c>
      <c r="H50" s="237">
        <v>16.82</v>
      </c>
      <c r="I50" s="237">
        <v>16.88</v>
      </c>
      <c r="J50" s="237">
        <v>16.91</v>
      </c>
      <c r="K50" s="237">
        <v>16.941118881118882</v>
      </c>
      <c r="L50" s="237">
        <v>16.917111368909513</v>
      </c>
      <c r="M50" s="237">
        <v>16.959614647335084</v>
      </c>
      <c r="N50" s="241"/>
      <c r="O50" s="241"/>
      <c r="P50" s="241"/>
      <c r="Q50" s="238">
        <v>16.959614647335084</v>
      </c>
      <c r="R50" s="238">
        <v>16.824106761802565</v>
      </c>
    </row>
    <row r="51" spans="1:18" s="155" customFormat="1" x14ac:dyDescent="0.25">
      <c r="A51" s="236">
        <v>6</v>
      </c>
      <c r="B51" s="236" t="s">
        <v>27</v>
      </c>
      <c r="C51" s="237">
        <v>16.097535380902183</v>
      </c>
      <c r="D51" s="237">
        <v>16.135479120647943</v>
      </c>
      <c r="E51" s="237">
        <v>15.574353362157964</v>
      </c>
      <c r="F51" s="237">
        <v>15.34</v>
      </c>
      <c r="G51" s="237">
        <v>15.865613750073219</v>
      </c>
      <c r="H51" s="237">
        <v>10.320000000000002</v>
      </c>
      <c r="I51" s="237">
        <v>10.333441653655019</v>
      </c>
      <c r="J51" s="237">
        <v>10.50156401987558</v>
      </c>
      <c r="K51" s="237">
        <v>10.36139123926419</v>
      </c>
      <c r="L51" s="237">
        <v>10.384427894778874</v>
      </c>
      <c r="M51" s="237">
        <v>14.042666084119871</v>
      </c>
      <c r="N51" s="241"/>
      <c r="O51" s="241"/>
      <c r="P51" s="241"/>
      <c r="Q51" s="238">
        <v>14.042666084119871</v>
      </c>
      <c r="R51" s="238">
        <v>12.055495482867602</v>
      </c>
    </row>
    <row r="52" spans="1:18" s="155" customFormat="1" x14ac:dyDescent="0.25">
      <c r="A52" s="236">
        <v>7</v>
      </c>
      <c r="B52" s="236" t="s">
        <v>28</v>
      </c>
      <c r="C52" s="237">
        <v>0</v>
      </c>
      <c r="D52" s="237">
        <v>0</v>
      </c>
      <c r="E52" s="237">
        <v>0</v>
      </c>
      <c r="F52" s="237">
        <v>0</v>
      </c>
      <c r="G52" s="237">
        <v>0</v>
      </c>
      <c r="H52" s="237">
        <v>13.33</v>
      </c>
      <c r="I52" s="237">
        <v>10</v>
      </c>
      <c r="J52" s="237">
        <v>0</v>
      </c>
      <c r="K52" s="237">
        <v>12.5</v>
      </c>
      <c r="L52" s="237">
        <v>12.221111111111112</v>
      </c>
      <c r="M52" s="237">
        <v>10</v>
      </c>
      <c r="N52" s="241"/>
      <c r="O52" s="241"/>
      <c r="P52" s="241"/>
      <c r="Q52" s="238">
        <v>10</v>
      </c>
      <c r="R52" s="238">
        <v>11.998999999999999</v>
      </c>
    </row>
    <row r="53" spans="1:18" s="155" customFormat="1" x14ac:dyDescent="0.25">
      <c r="A53" s="236">
        <v>8</v>
      </c>
      <c r="B53" s="236" t="s">
        <v>29</v>
      </c>
      <c r="C53" s="237">
        <v>0</v>
      </c>
      <c r="D53" s="237">
        <v>7.27</v>
      </c>
      <c r="E53" s="237">
        <v>9.557204535303752</v>
      </c>
      <c r="F53" s="237">
        <v>9.3103448275862064</v>
      </c>
      <c r="G53" s="237">
        <v>9.2458855318103677</v>
      </c>
      <c r="H53" s="237">
        <v>0</v>
      </c>
      <c r="I53" s="237">
        <v>0</v>
      </c>
      <c r="J53" s="237">
        <v>10.069837493524682</v>
      </c>
      <c r="K53" s="237">
        <v>11.755803819031774</v>
      </c>
      <c r="L53" s="237">
        <v>11.39183883099455</v>
      </c>
      <c r="M53" s="237">
        <v>13.169109240203722</v>
      </c>
      <c r="N53" s="241"/>
      <c r="O53" s="241"/>
      <c r="P53" s="241"/>
      <c r="Q53" s="238">
        <v>13.169109240203722</v>
      </c>
      <c r="R53" s="238">
        <v>10.985881281742966</v>
      </c>
    </row>
    <row r="54" spans="1:18" s="155" customFormat="1" x14ac:dyDescent="0.25">
      <c r="A54" s="236">
        <v>9</v>
      </c>
      <c r="B54" s="236" t="s">
        <v>30</v>
      </c>
      <c r="C54" s="237">
        <v>0</v>
      </c>
      <c r="D54" s="237">
        <v>0</v>
      </c>
      <c r="E54" s="237">
        <v>0</v>
      </c>
      <c r="F54" s="237">
        <v>0</v>
      </c>
      <c r="G54" s="237">
        <v>0</v>
      </c>
      <c r="H54" s="237">
        <v>0</v>
      </c>
      <c r="I54" s="237">
        <v>12.418503570319777</v>
      </c>
      <c r="J54" s="237">
        <v>12.076994722135982</v>
      </c>
      <c r="K54" s="237">
        <v>12.232226016764983</v>
      </c>
      <c r="L54" s="237">
        <v>12.15123577608898</v>
      </c>
      <c r="M54" s="237">
        <v>0</v>
      </c>
      <c r="N54" s="241"/>
      <c r="O54" s="241"/>
      <c r="P54" s="241"/>
      <c r="Q54" s="238">
        <v>0</v>
      </c>
      <c r="R54" s="238">
        <v>12.15123577608898</v>
      </c>
    </row>
    <row r="55" spans="1:18" s="155" customFormat="1" x14ac:dyDescent="0.25">
      <c r="A55" s="236">
        <v>10</v>
      </c>
      <c r="B55" s="236" t="s">
        <v>31</v>
      </c>
      <c r="C55" s="237">
        <v>14.733646134736748</v>
      </c>
      <c r="D55" s="237">
        <v>16.398331034482759</v>
      </c>
      <c r="E55" s="237">
        <v>17.869677419354836</v>
      </c>
      <c r="F55" s="237">
        <v>21.649999999999995</v>
      </c>
      <c r="G55" s="237">
        <v>17.513117035372513</v>
      </c>
      <c r="H55" s="237">
        <v>16.21</v>
      </c>
      <c r="I55" s="237">
        <v>16.491485335856197</v>
      </c>
      <c r="J55" s="237">
        <v>15.844017184998467</v>
      </c>
      <c r="K55" s="237">
        <v>16.760270849030416</v>
      </c>
      <c r="L55" s="237">
        <v>16.143414708360641</v>
      </c>
      <c r="M55" s="237">
        <v>15.951419587483297</v>
      </c>
      <c r="N55" s="241"/>
      <c r="O55" s="241"/>
      <c r="P55" s="241"/>
      <c r="Q55" s="238">
        <v>15.951419587483297</v>
      </c>
      <c r="R55" s="238">
        <v>17.070263710081118</v>
      </c>
    </row>
    <row r="56" spans="1:18" s="155" customFormat="1" x14ac:dyDescent="0.25">
      <c r="A56" s="236">
        <v>11</v>
      </c>
      <c r="B56" s="236" t="s">
        <v>32</v>
      </c>
      <c r="C56" s="237">
        <v>0</v>
      </c>
      <c r="D56" s="237">
        <v>14.670000000000002</v>
      </c>
      <c r="E56" s="237">
        <v>13.090000000000002</v>
      </c>
      <c r="F56" s="237">
        <v>19.170000000000002</v>
      </c>
      <c r="G56" s="237">
        <v>13.469290780141845</v>
      </c>
      <c r="H56" s="237">
        <v>17.596274264245462</v>
      </c>
      <c r="I56" s="237">
        <v>14.872105263157898</v>
      </c>
      <c r="J56" s="237">
        <v>17.260975551179211</v>
      </c>
      <c r="K56" s="237">
        <v>9.7008986242972224</v>
      </c>
      <c r="L56" s="237">
        <v>12.083524302331327</v>
      </c>
      <c r="M56" s="237">
        <v>16.052812087033526</v>
      </c>
      <c r="N56" s="241"/>
      <c r="O56" s="241"/>
      <c r="P56" s="241"/>
      <c r="Q56" s="238">
        <v>16.052812087033526</v>
      </c>
      <c r="R56" s="238">
        <v>14.57252347150834</v>
      </c>
    </row>
    <row r="57" spans="1:18" x14ac:dyDescent="0.25">
      <c r="A57" s="236">
        <v>12</v>
      </c>
      <c r="B57" s="236" t="s">
        <v>33</v>
      </c>
      <c r="C57" s="237">
        <v>0</v>
      </c>
      <c r="D57" s="237">
        <v>0</v>
      </c>
      <c r="E57" s="237">
        <v>0</v>
      </c>
      <c r="F57" s="237">
        <v>0</v>
      </c>
      <c r="G57" s="237">
        <v>0</v>
      </c>
      <c r="H57" s="237">
        <v>0</v>
      </c>
      <c r="I57" s="237">
        <v>0</v>
      </c>
      <c r="J57" s="237">
        <v>0</v>
      </c>
      <c r="K57" s="237">
        <v>0</v>
      </c>
      <c r="L57" s="237">
        <v>0</v>
      </c>
      <c r="M57" s="237">
        <v>0</v>
      </c>
      <c r="N57" s="241"/>
      <c r="O57" s="241"/>
      <c r="P57" s="241"/>
      <c r="Q57" s="238">
        <v>0</v>
      </c>
      <c r="R57" s="238">
        <v>0</v>
      </c>
    </row>
    <row r="58" spans="1:18" x14ac:dyDescent="0.25">
      <c r="A58" s="236">
        <v>13</v>
      </c>
      <c r="B58" s="236" t="s">
        <v>34</v>
      </c>
      <c r="C58" s="237">
        <v>0</v>
      </c>
      <c r="D58" s="237">
        <v>0</v>
      </c>
      <c r="E58" s="237">
        <v>0</v>
      </c>
      <c r="F58" s="237">
        <v>0</v>
      </c>
      <c r="G58" s="237">
        <v>0</v>
      </c>
      <c r="H58" s="237">
        <v>0</v>
      </c>
      <c r="I58" s="237">
        <v>0</v>
      </c>
      <c r="J58" s="237">
        <v>0</v>
      </c>
      <c r="K58" s="237">
        <v>0</v>
      </c>
      <c r="L58" s="237">
        <v>0</v>
      </c>
      <c r="M58" s="237">
        <v>0</v>
      </c>
      <c r="N58" s="241"/>
      <c r="O58" s="241"/>
      <c r="P58" s="241"/>
      <c r="Q58" s="238">
        <v>0</v>
      </c>
      <c r="R58" s="238">
        <v>0</v>
      </c>
    </row>
    <row r="59" spans="1:18" x14ac:dyDescent="0.25">
      <c r="A59" s="236">
        <v>14</v>
      </c>
      <c r="B59" s="236" t="s">
        <v>35</v>
      </c>
      <c r="C59" s="237">
        <v>18.612979060740255</v>
      </c>
      <c r="D59" s="237">
        <v>18.573867018215271</v>
      </c>
      <c r="E59" s="237">
        <v>18.621006954343567</v>
      </c>
      <c r="F59" s="237">
        <v>18.57</v>
      </c>
      <c r="G59" s="237">
        <v>18.595164439745918</v>
      </c>
      <c r="H59" s="237">
        <v>10.23</v>
      </c>
      <c r="I59" s="237">
        <v>0</v>
      </c>
      <c r="J59" s="237">
        <v>10.23</v>
      </c>
      <c r="K59" s="237">
        <v>10.23</v>
      </c>
      <c r="L59" s="237">
        <v>10.23</v>
      </c>
      <c r="M59" s="237">
        <v>13.438789232557614</v>
      </c>
      <c r="N59" s="241"/>
      <c r="O59" s="241"/>
      <c r="P59" s="241"/>
      <c r="Q59" s="238">
        <v>13.438789232557614</v>
      </c>
      <c r="R59" s="238">
        <v>15.099478228891654</v>
      </c>
    </row>
    <row r="60" spans="1:18" x14ac:dyDescent="0.25">
      <c r="A60" s="236">
        <v>15</v>
      </c>
      <c r="B60" s="236" t="s">
        <v>36</v>
      </c>
      <c r="C60" s="237">
        <v>0</v>
      </c>
      <c r="D60" s="237">
        <v>16</v>
      </c>
      <c r="E60" s="237">
        <v>0</v>
      </c>
      <c r="F60" s="237">
        <v>0</v>
      </c>
      <c r="G60" s="237">
        <v>16</v>
      </c>
      <c r="H60" s="237">
        <v>16.508400292184078</v>
      </c>
      <c r="I60" s="237">
        <v>0</v>
      </c>
      <c r="J60" s="237">
        <v>0</v>
      </c>
      <c r="K60" s="237">
        <v>0</v>
      </c>
      <c r="L60" s="237">
        <v>16.508400292184078</v>
      </c>
      <c r="M60" s="237">
        <v>0</v>
      </c>
      <c r="N60" s="241"/>
      <c r="O60" s="241"/>
      <c r="P60" s="241"/>
      <c r="Q60" s="238">
        <v>0</v>
      </c>
      <c r="R60" s="238">
        <v>16.036200708856246</v>
      </c>
    </row>
    <row r="61" spans="1:18" x14ac:dyDescent="0.25">
      <c r="A61" s="236">
        <v>16</v>
      </c>
      <c r="B61" s="236" t="s">
        <v>37</v>
      </c>
      <c r="C61" s="237">
        <v>0</v>
      </c>
      <c r="D61" s="237">
        <v>0</v>
      </c>
      <c r="E61" s="237">
        <v>0</v>
      </c>
      <c r="F61" s="237">
        <v>0</v>
      </c>
      <c r="G61" s="237">
        <v>0</v>
      </c>
      <c r="H61" s="237">
        <v>0</v>
      </c>
      <c r="I61" s="237">
        <v>0</v>
      </c>
      <c r="J61" s="237">
        <v>0</v>
      </c>
      <c r="K61" s="237">
        <v>0</v>
      </c>
      <c r="L61" s="237">
        <v>0</v>
      </c>
      <c r="M61" s="237">
        <v>0</v>
      </c>
      <c r="N61" s="241"/>
      <c r="O61" s="241"/>
      <c r="P61" s="241"/>
      <c r="Q61" s="238">
        <v>0</v>
      </c>
      <c r="R61" s="238">
        <v>0</v>
      </c>
    </row>
    <row r="62" spans="1:18" x14ac:dyDescent="0.25">
      <c r="A62" s="236">
        <v>17</v>
      </c>
      <c r="B62" s="236" t="s">
        <v>38</v>
      </c>
      <c r="C62" s="237">
        <v>19.850000000000001</v>
      </c>
      <c r="D62" s="237">
        <v>20.9764345345028</v>
      </c>
      <c r="E62" s="237">
        <v>20.9764345345028</v>
      </c>
      <c r="F62" s="237">
        <v>19.850000000000001</v>
      </c>
      <c r="G62" s="237">
        <v>20.746286367197602</v>
      </c>
      <c r="H62" s="237">
        <v>0</v>
      </c>
      <c r="I62" s="237">
        <v>0</v>
      </c>
      <c r="J62" s="237">
        <v>10.229999999999999</v>
      </c>
      <c r="K62" s="237">
        <v>10.23</v>
      </c>
      <c r="L62" s="237">
        <v>10.229999999999999</v>
      </c>
      <c r="M62" s="237">
        <v>19.870517116547745</v>
      </c>
      <c r="N62" s="241"/>
      <c r="O62" s="241"/>
      <c r="P62" s="241"/>
      <c r="Q62" s="238">
        <v>19.870517116547745</v>
      </c>
      <c r="R62" s="238">
        <v>19.680485593020165</v>
      </c>
    </row>
    <row r="63" spans="1:18" x14ac:dyDescent="0.25">
      <c r="A63" s="236">
        <v>18</v>
      </c>
      <c r="B63" s="236" t="s">
        <v>39</v>
      </c>
      <c r="C63" s="237">
        <v>0</v>
      </c>
      <c r="D63" s="237">
        <v>14.399999999999999</v>
      </c>
      <c r="E63" s="237">
        <v>13.4</v>
      </c>
      <c r="F63" s="237">
        <v>0</v>
      </c>
      <c r="G63" s="237">
        <v>13.793939393939393</v>
      </c>
      <c r="H63" s="237">
        <v>0</v>
      </c>
      <c r="I63" s="237">
        <v>0</v>
      </c>
      <c r="J63" s="237">
        <v>0</v>
      </c>
      <c r="K63" s="237">
        <v>12.333333333333334</v>
      </c>
      <c r="L63" s="237">
        <v>12.333333333333334</v>
      </c>
      <c r="M63" s="237">
        <v>0</v>
      </c>
      <c r="N63" s="241"/>
      <c r="O63" s="241"/>
      <c r="P63" s="241"/>
      <c r="Q63" s="238">
        <v>0</v>
      </c>
      <c r="R63" s="238">
        <v>13.767857142857142</v>
      </c>
    </row>
    <row r="64" spans="1:18" x14ac:dyDescent="0.25">
      <c r="A64" s="236">
        <v>19</v>
      </c>
      <c r="B64" s="236" t="s">
        <v>40</v>
      </c>
      <c r="C64" s="237">
        <v>0</v>
      </c>
      <c r="D64" s="237">
        <v>0</v>
      </c>
      <c r="E64" s="237">
        <v>0</v>
      </c>
      <c r="F64" s="237">
        <v>0</v>
      </c>
      <c r="G64" s="237">
        <v>0</v>
      </c>
      <c r="H64" s="237">
        <v>0</v>
      </c>
      <c r="I64" s="237">
        <v>0</v>
      </c>
      <c r="J64" s="237">
        <v>0</v>
      </c>
      <c r="K64" s="237">
        <v>0</v>
      </c>
      <c r="L64" s="237">
        <v>0</v>
      </c>
      <c r="M64" s="237">
        <v>0</v>
      </c>
      <c r="N64" s="241"/>
      <c r="O64" s="241"/>
      <c r="P64" s="241"/>
      <c r="Q64" s="238">
        <v>0</v>
      </c>
      <c r="R64" s="238">
        <v>0</v>
      </c>
    </row>
    <row r="65" spans="1:18" x14ac:dyDescent="0.25">
      <c r="A65" s="236">
        <v>20</v>
      </c>
      <c r="B65" s="236" t="s">
        <v>41</v>
      </c>
      <c r="C65" s="237">
        <v>0</v>
      </c>
      <c r="D65" s="237">
        <v>0</v>
      </c>
      <c r="E65" s="237">
        <v>0</v>
      </c>
      <c r="F65" s="237">
        <v>0</v>
      </c>
      <c r="G65" s="237">
        <v>0</v>
      </c>
      <c r="H65" s="237">
        <v>0</v>
      </c>
      <c r="I65" s="237">
        <v>0</v>
      </c>
      <c r="J65" s="237">
        <v>0</v>
      </c>
      <c r="K65" s="237">
        <v>0</v>
      </c>
      <c r="L65" s="237">
        <v>0</v>
      </c>
      <c r="M65" s="237">
        <v>0</v>
      </c>
      <c r="N65" s="241"/>
      <c r="O65" s="241"/>
      <c r="P65" s="241"/>
      <c r="Q65" s="238">
        <v>0</v>
      </c>
      <c r="R65" s="238">
        <v>0</v>
      </c>
    </row>
    <row r="66" spans="1:18" x14ac:dyDescent="0.25">
      <c r="A66" s="236">
        <v>21</v>
      </c>
      <c r="B66" s="236" t="s">
        <v>42</v>
      </c>
      <c r="C66" s="237">
        <v>0</v>
      </c>
      <c r="D66" s="237">
        <v>0</v>
      </c>
      <c r="E66" s="237">
        <v>0</v>
      </c>
      <c r="F66" s="237">
        <v>0</v>
      </c>
      <c r="G66" s="237">
        <v>0</v>
      </c>
      <c r="H66" s="237">
        <v>0</v>
      </c>
      <c r="I66" s="237">
        <v>0</v>
      </c>
      <c r="J66" s="237">
        <v>0</v>
      </c>
      <c r="K66" s="237">
        <v>0</v>
      </c>
      <c r="L66" s="237">
        <v>0</v>
      </c>
      <c r="M66" s="237">
        <v>0</v>
      </c>
      <c r="N66" s="241"/>
      <c r="O66" s="241"/>
      <c r="P66" s="241"/>
      <c r="Q66" s="238">
        <v>0</v>
      </c>
      <c r="R66" s="238">
        <v>0</v>
      </c>
    </row>
    <row r="67" spans="1:18" x14ac:dyDescent="0.25">
      <c r="A67" s="236">
        <v>22</v>
      </c>
      <c r="B67" s="236" t="s">
        <v>43</v>
      </c>
      <c r="C67" s="237">
        <v>0</v>
      </c>
      <c r="D67" s="237">
        <v>0</v>
      </c>
      <c r="E67" s="237">
        <v>0</v>
      </c>
      <c r="F67" s="237">
        <v>0</v>
      </c>
      <c r="G67" s="237">
        <v>0</v>
      </c>
      <c r="H67" s="237">
        <v>0</v>
      </c>
      <c r="I67" s="237">
        <v>0</v>
      </c>
      <c r="J67" s="237">
        <v>0</v>
      </c>
      <c r="K67" s="237">
        <v>0</v>
      </c>
      <c r="L67" s="237">
        <v>0</v>
      </c>
      <c r="M67" s="237">
        <v>0</v>
      </c>
      <c r="N67" s="241"/>
      <c r="O67" s="241"/>
      <c r="P67" s="241"/>
      <c r="Q67" s="238">
        <v>0</v>
      </c>
      <c r="R67" s="238">
        <v>0</v>
      </c>
    </row>
    <row r="68" spans="1:18" x14ac:dyDescent="0.25">
      <c r="A68" s="236">
        <v>23</v>
      </c>
      <c r="B68" s="236" t="s">
        <v>44</v>
      </c>
      <c r="C68" s="237">
        <v>0</v>
      </c>
      <c r="D68" s="237">
        <v>0</v>
      </c>
      <c r="E68" s="237">
        <v>0</v>
      </c>
      <c r="F68" s="237">
        <v>0</v>
      </c>
      <c r="G68" s="237">
        <v>0</v>
      </c>
      <c r="H68" s="237">
        <v>0</v>
      </c>
      <c r="I68" s="237">
        <v>0</v>
      </c>
      <c r="J68" s="237">
        <v>0</v>
      </c>
      <c r="K68" s="237">
        <v>0</v>
      </c>
      <c r="L68" s="237">
        <v>0</v>
      </c>
      <c r="M68" s="237">
        <v>0</v>
      </c>
      <c r="N68" s="241"/>
      <c r="O68" s="241"/>
      <c r="P68" s="241"/>
      <c r="Q68" s="238">
        <v>0</v>
      </c>
      <c r="R68" s="238">
        <v>0</v>
      </c>
    </row>
    <row r="69" spans="1:18" x14ac:dyDescent="0.25">
      <c r="A69" s="236">
        <v>24</v>
      </c>
      <c r="B69" s="236" t="s">
        <v>45</v>
      </c>
      <c r="C69" s="237">
        <v>0</v>
      </c>
      <c r="D69" s="237">
        <v>0</v>
      </c>
      <c r="E69" s="237">
        <v>0</v>
      </c>
      <c r="F69" s="237">
        <v>0</v>
      </c>
      <c r="G69" s="237">
        <v>0</v>
      </c>
      <c r="H69" s="237">
        <v>0</v>
      </c>
      <c r="I69" s="237">
        <v>0</v>
      </c>
      <c r="J69" s="237">
        <v>0</v>
      </c>
      <c r="K69" s="237">
        <v>0</v>
      </c>
      <c r="L69" s="237">
        <v>0</v>
      </c>
      <c r="M69" s="237">
        <v>0</v>
      </c>
      <c r="N69" s="241"/>
      <c r="O69" s="241"/>
      <c r="P69" s="241"/>
      <c r="Q69" s="238">
        <v>0</v>
      </c>
      <c r="R69" s="238">
        <v>0</v>
      </c>
    </row>
    <row r="70" spans="1:18" x14ac:dyDescent="0.25">
      <c r="A70" s="236">
        <v>25</v>
      </c>
      <c r="B70" s="236" t="s">
        <v>46</v>
      </c>
      <c r="C70" s="237">
        <v>0</v>
      </c>
      <c r="D70" s="237">
        <v>0</v>
      </c>
      <c r="E70" s="237">
        <v>0</v>
      </c>
      <c r="F70" s="237">
        <v>0</v>
      </c>
      <c r="G70" s="237">
        <v>0</v>
      </c>
      <c r="H70" s="237">
        <v>0</v>
      </c>
      <c r="I70" s="237">
        <v>0</v>
      </c>
      <c r="J70" s="237">
        <v>0</v>
      </c>
      <c r="K70" s="237">
        <v>0</v>
      </c>
      <c r="L70" s="237">
        <v>0</v>
      </c>
      <c r="M70" s="237">
        <v>0</v>
      </c>
      <c r="N70" s="241"/>
      <c r="O70" s="241"/>
      <c r="P70" s="241"/>
      <c r="Q70" s="238">
        <v>0</v>
      </c>
      <c r="R70" s="238">
        <v>0</v>
      </c>
    </row>
    <row r="71" spans="1:18" x14ac:dyDescent="0.25">
      <c r="A71" s="236">
        <v>26</v>
      </c>
      <c r="B71" s="236" t="s">
        <v>81</v>
      </c>
      <c r="C71" s="237">
        <v>0</v>
      </c>
      <c r="D71" s="237">
        <v>0</v>
      </c>
      <c r="E71" s="237">
        <v>0</v>
      </c>
      <c r="F71" s="237">
        <v>0</v>
      </c>
      <c r="G71" s="237">
        <v>0</v>
      </c>
      <c r="H71" s="237">
        <v>0</v>
      </c>
      <c r="I71" s="237">
        <v>0</v>
      </c>
      <c r="J71" s="237">
        <v>0</v>
      </c>
      <c r="K71" s="237">
        <v>0</v>
      </c>
      <c r="L71" s="237">
        <v>0</v>
      </c>
      <c r="M71" s="237">
        <v>0</v>
      </c>
      <c r="N71" s="241"/>
      <c r="O71" s="241"/>
      <c r="P71" s="241"/>
      <c r="Q71" s="238">
        <v>0</v>
      </c>
      <c r="R71" s="238">
        <v>0</v>
      </c>
    </row>
    <row r="72" spans="1:18" x14ac:dyDescent="0.25">
      <c r="A72" s="236">
        <v>27</v>
      </c>
      <c r="B72" s="236" t="s">
        <v>48</v>
      </c>
      <c r="C72" s="237">
        <v>0</v>
      </c>
      <c r="D72" s="237">
        <v>16</v>
      </c>
      <c r="E72" s="237">
        <v>14.363636363636363</v>
      </c>
      <c r="F72" s="237">
        <v>13.333333333333332</v>
      </c>
      <c r="G72" s="237">
        <v>14.444444444444445</v>
      </c>
      <c r="H72" s="237">
        <v>10.08</v>
      </c>
      <c r="I72" s="237">
        <v>13</v>
      </c>
      <c r="J72" s="237">
        <v>15</v>
      </c>
      <c r="K72" s="237">
        <v>15</v>
      </c>
      <c r="L72" s="237">
        <v>13.170526315789475</v>
      </c>
      <c r="M72" s="237">
        <v>13</v>
      </c>
      <c r="N72" s="241"/>
      <c r="O72" s="241"/>
      <c r="P72" s="241"/>
      <c r="Q72" s="238">
        <v>13</v>
      </c>
      <c r="R72" s="238">
        <v>14.108705882352941</v>
      </c>
    </row>
    <row r="73" spans="1:18" x14ac:dyDescent="0.25">
      <c r="A73" s="236"/>
      <c r="B73" s="236" t="s">
        <v>49</v>
      </c>
      <c r="C73" s="237">
        <v>14.549242506287609</v>
      </c>
      <c r="D73" s="237">
        <v>16.127040759804704</v>
      </c>
      <c r="E73" s="237">
        <v>15.410391274328655</v>
      </c>
      <c r="F73" s="237">
        <v>15.446473347547974</v>
      </c>
      <c r="G73" s="237">
        <v>15.541972561707231</v>
      </c>
      <c r="H73" s="237">
        <v>12.058160772428506</v>
      </c>
      <c r="I73" s="237">
        <v>12.971203919466518</v>
      </c>
      <c r="J73" s="237">
        <v>11.269687039753236</v>
      </c>
      <c r="K73" s="237">
        <v>11.544812508642956</v>
      </c>
      <c r="L73" s="237">
        <v>11.804042016660771</v>
      </c>
      <c r="M73" s="237">
        <v>16.412340103598524</v>
      </c>
      <c r="N73" s="237"/>
      <c r="O73" s="237"/>
      <c r="P73" s="237"/>
      <c r="Q73" s="238">
        <v>16.412340103598524</v>
      </c>
      <c r="R73" s="238">
        <v>14.182578963005842</v>
      </c>
    </row>
    <row r="74" spans="1:18" x14ac:dyDescent="0.25">
      <c r="A74" s="59"/>
      <c r="B74" s="59"/>
      <c r="C74" s="243"/>
      <c r="D74" s="243"/>
      <c r="E74" s="243"/>
      <c r="F74" s="243"/>
      <c r="G74" s="243"/>
      <c r="H74" s="243"/>
      <c r="I74" s="243"/>
      <c r="J74" s="243"/>
      <c r="K74" s="243"/>
      <c r="L74" s="243"/>
      <c r="M74" s="243"/>
      <c r="N74" s="243"/>
      <c r="O74" s="243"/>
      <c r="P74" s="243"/>
      <c r="Q74" s="243"/>
      <c r="R74" s="243"/>
    </row>
    <row r="75" spans="1:18" x14ac:dyDescent="0.25">
      <c r="A75" s="57"/>
      <c r="B75" s="57"/>
      <c r="C75" s="57" t="s">
        <v>50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</row>
    <row r="76" spans="1:18" s="155" customFormat="1" x14ac:dyDescent="0.2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</row>
    <row r="77" spans="1:18" x14ac:dyDescent="0.25">
      <c r="A77" s="315" t="s">
        <v>241</v>
      </c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15"/>
      <c r="P77" s="315"/>
      <c r="Q77" s="315"/>
      <c r="R77" s="315"/>
    </row>
    <row r="78" spans="1:18" s="155" customFormat="1" x14ac:dyDescent="0.25">
      <c r="A78" s="319" t="s">
        <v>101</v>
      </c>
      <c r="B78" s="319"/>
      <c r="C78" s="319"/>
      <c r="D78" s="319"/>
      <c r="E78" s="319"/>
      <c r="F78" s="319"/>
      <c r="G78" s="319"/>
      <c r="H78" s="319"/>
      <c r="I78" s="319"/>
      <c r="J78" s="319"/>
      <c r="K78" s="319"/>
      <c r="L78" s="319"/>
      <c r="M78" s="319"/>
      <c r="N78" s="319"/>
      <c r="O78" s="319"/>
      <c r="P78" s="319"/>
      <c r="Q78" s="319"/>
      <c r="R78" s="319"/>
    </row>
    <row r="79" spans="1:18" x14ac:dyDescent="0.25">
      <c r="A79" s="308" t="s">
        <v>97</v>
      </c>
      <c r="B79" s="308"/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/>
      <c r="Q79" s="308"/>
      <c r="R79" s="308"/>
    </row>
    <row r="80" spans="1:18" s="155" customFormat="1" ht="15.75" thickBot="1" x14ac:dyDescent="0.3">
      <c r="A80" s="235" t="s">
        <v>86</v>
      </c>
      <c r="B80" s="235"/>
      <c r="C80" s="235"/>
      <c r="D80" s="240" t="s">
        <v>50</v>
      </c>
      <c r="E80" s="240" t="s">
        <v>50</v>
      </c>
      <c r="F80" s="240" t="s">
        <v>50</v>
      </c>
      <c r="G80" s="240"/>
      <c r="H80" s="240" t="s">
        <v>50</v>
      </c>
      <c r="I80" s="235"/>
      <c r="J80" s="235"/>
      <c r="K80" s="235"/>
      <c r="L80" s="235"/>
      <c r="M80" s="235"/>
      <c r="N80" s="235"/>
      <c r="O80" s="235" t="s">
        <v>68</v>
      </c>
      <c r="P80" s="235"/>
      <c r="Q80" s="235" t="s">
        <v>50</v>
      </c>
      <c r="R80" s="235"/>
    </row>
    <row r="81" spans="1:18" ht="15.75" thickTop="1" x14ac:dyDescent="0.25">
      <c r="A81" s="197" t="s">
        <v>2</v>
      </c>
      <c r="B81" s="198" t="s">
        <v>69</v>
      </c>
      <c r="C81" s="316" t="s">
        <v>87</v>
      </c>
      <c r="D81" s="317"/>
      <c r="E81" s="317"/>
      <c r="F81" s="317"/>
      <c r="G81" s="318"/>
      <c r="H81" s="316" t="s">
        <v>88</v>
      </c>
      <c r="I81" s="317"/>
      <c r="J81" s="317"/>
      <c r="K81" s="317"/>
      <c r="L81" s="318"/>
      <c r="M81" s="316" t="s">
        <v>89</v>
      </c>
      <c r="N81" s="317"/>
      <c r="O81" s="317"/>
      <c r="P81" s="317"/>
      <c r="Q81" s="318"/>
      <c r="R81" s="228" t="s">
        <v>49</v>
      </c>
    </row>
    <row r="82" spans="1:18" s="155" customFormat="1" x14ac:dyDescent="0.25">
      <c r="A82" s="197"/>
      <c r="B82" s="198" t="s">
        <v>90</v>
      </c>
      <c r="C82" s="265" t="s">
        <v>74</v>
      </c>
      <c r="D82" s="265" t="s">
        <v>75</v>
      </c>
      <c r="E82" s="265" t="s">
        <v>76</v>
      </c>
      <c r="F82" s="265" t="s">
        <v>91</v>
      </c>
      <c r="G82" s="265" t="s">
        <v>49</v>
      </c>
      <c r="H82" s="265" t="s">
        <v>77</v>
      </c>
      <c r="I82" s="265" t="s">
        <v>78</v>
      </c>
      <c r="J82" s="265" t="s">
        <v>79</v>
      </c>
      <c r="K82" s="265" t="s">
        <v>92</v>
      </c>
      <c r="L82" s="265" t="s">
        <v>49</v>
      </c>
      <c r="M82" s="265" t="s">
        <v>80</v>
      </c>
      <c r="N82" s="265" t="s">
        <v>71</v>
      </c>
      <c r="O82" s="265" t="s">
        <v>72</v>
      </c>
      <c r="P82" s="265" t="s">
        <v>73</v>
      </c>
      <c r="Q82" s="265" t="s">
        <v>49</v>
      </c>
      <c r="R82" s="227" t="s">
        <v>5</v>
      </c>
    </row>
    <row r="83" spans="1:18" x14ac:dyDescent="0.25">
      <c r="A83" s="197"/>
      <c r="B83" s="197"/>
      <c r="C83" s="197"/>
      <c r="D83" s="197"/>
      <c r="E83" s="197"/>
      <c r="F83" s="197"/>
      <c r="G83" s="197" t="s">
        <v>93</v>
      </c>
      <c r="H83" s="197"/>
      <c r="I83" s="197"/>
      <c r="J83" s="197"/>
      <c r="K83" s="197"/>
      <c r="L83" s="197" t="s">
        <v>94</v>
      </c>
      <c r="M83" s="197"/>
      <c r="N83" s="197"/>
      <c r="O83" s="197"/>
      <c r="P83" s="197"/>
      <c r="Q83" s="198" t="s">
        <v>95</v>
      </c>
      <c r="R83" s="273">
        <v>2020</v>
      </c>
    </row>
    <row r="84" spans="1:18" s="155" customFormat="1" x14ac:dyDescent="0.25">
      <c r="A84" s="236">
        <v>1</v>
      </c>
      <c r="B84" s="236" t="s">
        <v>22</v>
      </c>
      <c r="C84" s="241">
        <v>0</v>
      </c>
      <c r="D84" s="241">
        <v>2.496</v>
      </c>
      <c r="E84" s="241">
        <v>2.496</v>
      </c>
      <c r="F84" s="241">
        <v>1.3279999999999998</v>
      </c>
      <c r="G84" s="242">
        <v>6.32</v>
      </c>
      <c r="H84" s="241">
        <v>0</v>
      </c>
      <c r="I84" s="241">
        <v>1.218</v>
      </c>
      <c r="J84" s="241">
        <v>1.228</v>
      </c>
      <c r="K84" s="241">
        <v>0</v>
      </c>
      <c r="L84" s="242">
        <v>2.4459999999999997</v>
      </c>
      <c r="M84" s="241">
        <v>0</v>
      </c>
      <c r="N84" s="241"/>
      <c r="O84" s="241"/>
      <c r="P84" s="241"/>
      <c r="Q84" s="242">
        <v>0</v>
      </c>
      <c r="R84" s="242">
        <v>8.766</v>
      </c>
    </row>
    <row r="85" spans="1:18" s="95" customFormat="1" x14ac:dyDescent="0.25">
      <c r="A85" s="236">
        <v>2</v>
      </c>
      <c r="B85" s="236" t="s">
        <v>23</v>
      </c>
      <c r="C85" s="241">
        <v>0</v>
      </c>
      <c r="D85" s="241">
        <v>1639.404</v>
      </c>
      <c r="E85" s="241">
        <v>8787.0119999999988</v>
      </c>
      <c r="F85" s="241">
        <v>430.404</v>
      </c>
      <c r="G85" s="242">
        <v>10856.82</v>
      </c>
      <c r="H85" s="241">
        <v>55.242000000000004</v>
      </c>
      <c r="I85" s="241">
        <v>1744.846</v>
      </c>
      <c r="J85" s="241">
        <v>4247.4960000000001</v>
      </c>
      <c r="K85" s="241">
        <v>1498.6950000000002</v>
      </c>
      <c r="L85" s="242">
        <v>7546.2790000000005</v>
      </c>
      <c r="M85" s="241">
        <v>736.34600000000012</v>
      </c>
      <c r="N85" s="241"/>
      <c r="O85" s="241"/>
      <c r="P85" s="241"/>
      <c r="Q85" s="242">
        <v>736.34600000000012</v>
      </c>
      <c r="R85" s="242">
        <v>19139.445</v>
      </c>
    </row>
    <row r="86" spans="1:18" s="95" customFormat="1" x14ac:dyDescent="0.25">
      <c r="A86" s="236">
        <v>3</v>
      </c>
      <c r="B86" s="236" t="s">
        <v>24</v>
      </c>
      <c r="C86" s="241">
        <v>312.3</v>
      </c>
      <c r="D86" s="241">
        <v>503.42200000000008</v>
      </c>
      <c r="E86" s="241">
        <v>4183.0119999999988</v>
      </c>
      <c r="F86" s="241">
        <v>1506.0030000000002</v>
      </c>
      <c r="G86" s="242">
        <v>6504.7369999999992</v>
      </c>
      <c r="H86" s="241">
        <v>19.465</v>
      </c>
      <c r="I86" s="241">
        <v>1811.4320000000002</v>
      </c>
      <c r="J86" s="241">
        <v>1271.816</v>
      </c>
      <c r="K86" s="241">
        <v>2.7</v>
      </c>
      <c r="L86" s="242">
        <v>3105.413</v>
      </c>
      <c r="M86" s="241">
        <v>564.10199999999998</v>
      </c>
      <c r="N86" s="241"/>
      <c r="O86" s="241"/>
      <c r="P86" s="241"/>
      <c r="Q86" s="242">
        <v>564.10199999999998</v>
      </c>
      <c r="R86" s="242">
        <v>10174.251999999999</v>
      </c>
    </row>
    <row r="87" spans="1:18" x14ac:dyDescent="0.25">
      <c r="A87" s="236">
        <v>4</v>
      </c>
      <c r="B87" s="236" t="s">
        <v>25</v>
      </c>
      <c r="C87" s="241">
        <v>1.5369999999999999</v>
      </c>
      <c r="D87" s="241">
        <v>23.055</v>
      </c>
      <c r="E87" s="241">
        <v>192.125</v>
      </c>
      <c r="F87" s="241">
        <v>330.45499999999998</v>
      </c>
      <c r="G87" s="242">
        <v>547.17200000000003</v>
      </c>
      <c r="H87" s="241">
        <v>188.85599999999999</v>
      </c>
      <c r="I87" s="241">
        <v>144.47999999999999</v>
      </c>
      <c r="J87" s="241">
        <v>5.16</v>
      </c>
      <c r="K87" s="241">
        <v>0</v>
      </c>
      <c r="L87" s="242">
        <v>338.49600000000004</v>
      </c>
      <c r="M87" s="241">
        <v>0</v>
      </c>
      <c r="N87" s="241"/>
      <c r="O87" s="241"/>
      <c r="P87" s="241"/>
      <c r="Q87" s="242">
        <v>0</v>
      </c>
      <c r="R87" s="242">
        <v>885.66800000000012</v>
      </c>
    </row>
    <row r="88" spans="1:18" s="155" customFormat="1" x14ac:dyDescent="0.25">
      <c r="A88" s="236">
        <v>5</v>
      </c>
      <c r="B88" s="236" t="s">
        <v>26</v>
      </c>
      <c r="C88" s="241">
        <v>13.063999999999998</v>
      </c>
      <c r="D88" s="241">
        <v>1358.8049999999998</v>
      </c>
      <c r="E88" s="241">
        <v>1579.326</v>
      </c>
      <c r="F88" s="241">
        <v>516.726</v>
      </c>
      <c r="G88" s="242">
        <v>3467.9209999999998</v>
      </c>
      <c r="H88" s="241">
        <v>174.928</v>
      </c>
      <c r="I88" s="241">
        <v>129.976</v>
      </c>
      <c r="J88" s="241">
        <v>184.31900000000002</v>
      </c>
      <c r="K88" s="241">
        <v>969.03200000000004</v>
      </c>
      <c r="L88" s="242">
        <v>1458.2550000000001</v>
      </c>
      <c r="M88" s="241">
        <v>3359.3139999999999</v>
      </c>
      <c r="N88" s="241"/>
      <c r="O88" s="241"/>
      <c r="P88" s="241"/>
      <c r="Q88" s="242">
        <v>3359.3139999999999</v>
      </c>
      <c r="R88" s="242">
        <v>8285.49</v>
      </c>
    </row>
    <row r="89" spans="1:18" s="95" customFormat="1" x14ac:dyDescent="0.25">
      <c r="A89" s="236">
        <v>6</v>
      </c>
      <c r="B89" s="236" t="s">
        <v>27</v>
      </c>
      <c r="C89" s="241">
        <v>33.747999999999998</v>
      </c>
      <c r="D89" s="241">
        <v>690.3</v>
      </c>
      <c r="E89" s="241">
        <v>381.96599999999995</v>
      </c>
      <c r="F89" s="241">
        <v>142.66200000000001</v>
      </c>
      <c r="G89" s="242">
        <v>1248.6759999999999</v>
      </c>
      <c r="H89" s="241">
        <v>367.39200000000005</v>
      </c>
      <c r="I89" s="241">
        <v>391.12799999999999</v>
      </c>
      <c r="J89" s="241">
        <v>594.43200000000002</v>
      </c>
      <c r="K89" s="241">
        <v>1082.568</v>
      </c>
      <c r="L89" s="242">
        <v>2435.52</v>
      </c>
      <c r="M89" s="241">
        <v>650.53099999999995</v>
      </c>
      <c r="N89" s="241"/>
      <c r="O89" s="241"/>
      <c r="P89" s="241"/>
      <c r="Q89" s="242">
        <v>650.53099999999995</v>
      </c>
      <c r="R89" s="242">
        <v>4334.7269999999999</v>
      </c>
    </row>
    <row r="90" spans="1:18" s="95" customFormat="1" x14ac:dyDescent="0.25">
      <c r="A90" s="236">
        <v>7</v>
      </c>
      <c r="B90" s="236" t="s">
        <v>28</v>
      </c>
      <c r="C90" s="241">
        <v>0</v>
      </c>
      <c r="D90" s="241">
        <v>0</v>
      </c>
      <c r="E90" s="241">
        <v>0</v>
      </c>
      <c r="F90" s="241">
        <v>0</v>
      </c>
      <c r="G90" s="242">
        <v>0</v>
      </c>
      <c r="H90" s="241">
        <v>3.9990000000000001</v>
      </c>
      <c r="I90" s="241">
        <v>2</v>
      </c>
      <c r="J90" s="241">
        <v>0</v>
      </c>
      <c r="K90" s="241">
        <v>5</v>
      </c>
      <c r="L90" s="242">
        <v>10.999000000000001</v>
      </c>
      <c r="M90" s="241">
        <v>1</v>
      </c>
      <c r="N90" s="241"/>
      <c r="O90" s="241"/>
      <c r="P90" s="241"/>
      <c r="Q90" s="242">
        <v>1</v>
      </c>
      <c r="R90" s="242">
        <v>11.999000000000001</v>
      </c>
    </row>
    <row r="91" spans="1:18" s="95" customFormat="1" x14ac:dyDescent="0.25">
      <c r="A91" s="236">
        <v>8</v>
      </c>
      <c r="B91" s="236" t="s">
        <v>29</v>
      </c>
      <c r="C91" s="241">
        <v>0</v>
      </c>
      <c r="D91" s="241">
        <v>7.9969999999999999</v>
      </c>
      <c r="E91" s="241">
        <v>60.984999999999999</v>
      </c>
      <c r="F91" s="241">
        <v>27</v>
      </c>
      <c r="G91" s="242">
        <v>95.981999999999999</v>
      </c>
      <c r="H91" s="241">
        <v>0</v>
      </c>
      <c r="I91" s="241">
        <v>0</v>
      </c>
      <c r="J91" s="241">
        <v>62.981999999999999</v>
      </c>
      <c r="K91" s="241">
        <v>267.06600000000003</v>
      </c>
      <c r="L91" s="242">
        <v>330.048</v>
      </c>
      <c r="M91" s="241">
        <v>38.010000000000005</v>
      </c>
      <c r="N91" s="241"/>
      <c r="O91" s="241"/>
      <c r="P91" s="241"/>
      <c r="Q91" s="242">
        <v>38.010000000000005</v>
      </c>
      <c r="R91" s="242">
        <v>464.03999999999996</v>
      </c>
    </row>
    <row r="92" spans="1:18" s="95" customFormat="1" x14ac:dyDescent="0.25">
      <c r="A92" s="236">
        <v>9</v>
      </c>
      <c r="B92" s="236" t="s">
        <v>30</v>
      </c>
      <c r="C92" s="241">
        <v>0</v>
      </c>
      <c r="D92" s="241">
        <v>0</v>
      </c>
      <c r="E92" s="241">
        <v>0</v>
      </c>
      <c r="F92" s="241">
        <v>0</v>
      </c>
      <c r="G92" s="242">
        <v>0</v>
      </c>
      <c r="H92" s="241">
        <v>0</v>
      </c>
      <c r="I92" s="241">
        <v>12</v>
      </c>
      <c r="J92" s="241">
        <v>56.015999999999998</v>
      </c>
      <c r="K92" s="241">
        <v>13.002000000000001</v>
      </c>
      <c r="L92" s="242">
        <v>81.017999999999986</v>
      </c>
      <c r="M92" s="241">
        <v>0</v>
      </c>
      <c r="N92" s="241"/>
      <c r="O92" s="241"/>
      <c r="P92" s="241"/>
      <c r="Q92" s="242">
        <v>0</v>
      </c>
      <c r="R92" s="242">
        <v>81.017999999999986</v>
      </c>
    </row>
    <row r="93" spans="1:18" s="95" customFormat="1" x14ac:dyDescent="0.25">
      <c r="A93" s="236">
        <v>10</v>
      </c>
      <c r="B93" s="236" t="s">
        <v>31</v>
      </c>
      <c r="C93" s="241">
        <v>328.33399999999995</v>
      </c>
      <c r="D93" s="241">
        <v>1188.8790000000001</v>
      </c>
      <c r="E93" s="241">
        <v>997.12799999999993</v>
      </c>
      <c r="F93" s="241">
        <v>643.00499999999988</v>
      </c>
      <c r="G93" s="242">
        <v>3157.3460000000005</v>
      </c>
      <c r="H93" s="241">
        <v>94.018000000000001</v>
      </c>
      <c r="I93" s="241">
        <v>278.904</v>
      </c>
      <c r="J93" s="241">
        <v>595.37</v>
      </c>
      <c r="K93" s="241">
        <v>135.24600000000001</v>
      </c>
      <c r="L93" s="242">
        <v>1103.538</v>
      </c>
      <c r="M93" s="241">
        <v>234.98099999999999</v>
      </c>
      <c r="N93" s="241"/>
      <c r="O93" s="241"/>
      <c r="P93" s="241"/>
      <c r="Q93" s="242">
        <v>234.98099999999999</v>
      </c>
      <c r="R93" s="242">
        <v>4495.8650000000007</v>
      </c>
    </row>
    <row r="94" spans="1:18" s="95" customFormat="1" x14ac:dyDescent="0.25">
      <c r="A94" s="236">
        <v>11</v>
      </c>
      <c r="B94" s="236" t="s">
        <v>32</v>
      </c>
      <c r="C94" s="241">
        <v>0</v>
      </c>
      <c r="D94" s="241">
        <v>44.010000000000005</v>
      </c>
      <c r="E94" s="241">
        <v>143.99</v>
      </c>
      <c r="F94" s="241">
        <v>1.9170000000000003</v>
      </c>
      <c r="G94" s="242">
        <v>189.917</v>
      </c>
      <c r="H94" s="241">
        <v>89.924000000000007</v>
      </c>
      <c r="I94" s="241">
        <v>141.28500000000003</v>
      </c>
      <c r="J94" s="241">
        <v>114.994</v>
      </c>
      <c r="K94" s="241">
        <v>363.00200000000001</v>
      </c>
      <c r="L94" s="242">
        <v>709.20500000000004</v>
      </c>
      <c r="M94" s="241">
        <v>1752.8820000000001</v>
      </c>
      <c r="N94" s="241"/>
      <c r="O94" s="241"/>
      <c r="P94" s="241"/>
      <c r="Q94" s="242">
        <v>1752.8820000000001</v>
      </c>
      <c r="R94" s="242">
        <v>2652.0039999999999</v>
      </c>
    </row>
    <row r="95" spans="1:18" s="95" customFormat="1" x14ac:dyDescent="0.25">
      <c r="A95" s="236">
        <v>12</v>
      </c>
      <c r="B95" s="236" t="s">
        <v>33</v>
      </c>
      <c r="C95" s="241">
        <v>0</v>
      </c>
      <c r="D95" s="241">
        <v>0</v>
      </c>
      <c r="E95" s="241">
        <v>0</v>
      </c>
      <c r="F95" s="241">
        <v>0</v>
      </c>
      <c r="G95" s="242">
        <v>0</v>
      </c>
      <c r="H95" s="241">
        <v>0</v>
      </c>
      <c r="I95" s="241">
        <v>0</v>
      </c>
      <c r="J95" s="241">
        <v>0</v>
      </c>
      <c r="K95" s="241">
        <v>0</v>
      </c>
      <c r="L95" s="242">
        <v>0</v>
      </c>
      <c r="M95" s="241">
        <v>0</v>
      </c>
      <c r="N95" s="241"/>
      <c r="O95" s="241"/>
      <c r="P95" s="241"/>
      <c r="Q95" s="242">
        <v>0</v>
      </c>
      <c r="R95" s="242">
        <v>0</v>
      </c>
    </row>
    <row r="96" spans="1:18" s="95" customFormat="1" x14ac:dyDescent="0.25">
      <c r="A96" s="236">
        <v>13</v>
      </c>
      <c r="B96" s="236" t="s">
        <v>34</v>
      </c>
      <c r="C96" s="241">
        <v>0</v>
      </c>
      <c r="D96" s="241">
        <v>0</v>
      </c>
      <c r="E96" s="241">
        <v>0</v>
      </c>
      <c r="F96" s="241">
        <v>0</v>
      </c>
      <c r="G96" s="242">
        <v>0</v>
      </c>
      <c r="H96" s="241">
        <v>0</v>
      </c>
      <c r="I96" s="241">
        <v>0</v>
      </c>
      <c r="J96" s="241">
        <v>0</v>
      </c>
      <c r="K96" s="241">
        <v>0</v>
      </c>
      <c r="L96" s="242">
        <v>0</v>
      </c>
      <c r="M96" s="241">
        <v>0</v>
      </c>
      <c r="N96" s="241"/>
      <c r="O96" s="241"/>
      <c r="P96" s="241"/>
      <c r="Q96" s="242">
        <v>0</v>
      </c>
      <c r="R96" s="242">
        <v>0</v>
      </c>
    </row>
    <row r="97" spans="1:18" s="95" customFormat="1" x14ac:dyDescent="0.25">
      <c r="A97" s="236">
        <v>14</v>
      </c>
      <c r="B97" s="236" t="s">
        <v>35</v>
      </c>
      <c r="C97" s="241">
        <v>20.427</v>
      </c>
      <c r="D97" s="241">
        <v>226.55400000000003</v>
      </c>
      <c r="E97" s="241">
        <v>189.41400000000002</v>
      </c>
      <c r="F97" s="241">
        <v>16.713000000000001</v>
      </c>
      <c r="G97" s="242">
        <v>453.10800000000006</v>
      </c>
      <c r="H97" s="241">
        <v>2.0460000000000003</v>
      </c>
      <c r="I97" s="241">
        <v>0</v>
      </c>
      <c r="J97" s="241">
        <v>46.035000000000004</v>
      </c>
      <c r="K97" s="241">
        <v>100.254</v>
      </c>
      <c r="L97" s="242">
        <v>148.33500000000001</v>
      </c>
      <c r="M97" s="241">
        <v>117.92000000000002</v>
      </c>
      <c r="N97" s="241"/>
      <c r="O97" s="241"/>
      <c r="P97" s="241"/>
      <c r="Q97" s="242">
        <v>117.92000000000002</v>
      </c>
      <c r="R97" s="242">
        <v>719.36300000000006</v>
      </c>
    </row>
    <row r="98" spans="1:18" s="95" customFormat="1" x14ac:dyDescent="0.25">
      <c r="A98" s="236">
        <v>15</v>
      </c>
      <c r="B98" s="236" t="s">
        <v>36</v>
      </c>
      <c r="C98" s="241">
        <v>0</v>
      </c>
      <c r="D98" s="241">
        <v>40</v>
      </c>
      <c r="E98" s="241">
        <v>0</v>
      </c>
      <c r="F98" s="241">
        <v>0</v>
      </c>
      <c r="G98" s="242">
        <v>40</v>
      </c>
      <c r="H98" s="241">
        <v>3.1640000000000001</v>
      </c>
      <c r="I98" s="241">
        <v>0</v>
      </c>
      <c r="J98" s="241">
        <v>0</v>
      </c>
      <c r="K98" s="241">
        <v>0</v>
      </c>
      <c r="L98" s="242">
        <v>3.1640000000000001</v>
      </c>
      <c r="M98" s="241">
        <v>0</v>
      </c>
      <c r="N98" s="241"/>
      <c r="O98" s="241"/>
      <c r="P98" s="241"/>
      <c r="Q98" s="242">
        <v>0</v>
      </c>
      <c r="R98" s="242">
        <v>43.164000000000001</v>
      </c>
    </row>
    <row r="99" spans="1:18" s="95" customFormat="1" x14ac:dyDescent="0.25">
      <c r="A99" s="236">
        <v>16</v>
      </c>
      <c r="B99" s="236" t="s">
        <v>37</v>
      </c>
      <c r="C99" s="241">
        <v>0</v>
      </c>
      <c r="D99" s="241">
        <v>0</v>
      </c>
      <c r="E99" s="241">
        <v>0</v>
      </c>
      <c r="F99" s="241">
        <v>0</v>
      </c>
      <c r="G99" s="242">
        <v>0</v>
      </c>
      <c r="H99" s="241">
        <v>0</v>
      </c>
      <c r="I99" s="241">
        <v>0</v>
      </c>
      <c r="J99" s="241">
        <v>0</v>
      </c>
      <c r="K99" s="241">
        <v>0</v>
      </c>
      <c r="L99" s="242">
        <v>0</v>
      </c>
      <c r="M99" s="241">
        <v>0</v>
      </c>
      <c r="N99" s="241"/>
      <c r="O99" s="241"/>
      <c r="P99" s="241"/>
      <c r="Q99" s="242">
        <v>0</v>
      </c>
      <c r="R99" s="242">
        <v>0</v>
      </c>
    </row>
    <row r="100" spans="1:18" s="95" customFormat="1" x14ac:dyDescent="0.25">
      <c r="A100" s="236">
        <v>17</v>
      </c>
      <c r="B100" s="236" t="s">
        <v>38</v>
      </c>
      <c r="C100" s="241">
        <v>49.625000000000007</v>
      </c>
      <c r="D100" s="241">
        <v>166.74</v>
      </c>
      <c r="E100" s="241">
        <v>45.655000000000001</v>
      </c>
      <c r="F100" s="241">
        <v>1.9850000000000001</v>
      </c>
      <c r="G100" s="242">
        <v>264.005</v>
      </c>
      <c r="H100" s="241">
        <v>0</v>
      </c>
      <c r="I100" s="241">
        <v>0</v>
      </c>
      <c r="J100" s="241">
        <v>17.390999999999998</v>
      </c>
      <c r="K100" s="241">
        <v>5.1150000000000002</v>
      </c>
      <c r="L100" s="242">
        <v>22.506</v>
      </c>
      <c r="M100" s="241">
        <v>755.82400000000007</v>
      </c>
      <c r="N100" s="241"/>
      <c r="O100" s="241"/>
      <c r="P100" s="241"/>
      <c r="Q100" s="242">
        <v>755.82400000000007</v>
      </c>
      <c r="R100" s="242">
        <v>1042.335</v>
      </c>
    </row>
    <row r="101" spans="1:18" s="95" customFormat="1" x14ac:dyDescent="0.25">
      <c r="A101" s="236">
        <v>18</v>
      </c>
      <c r="B101" s="236" t="s">
        <v>39</v>
      </c>
      <c r="C101" s="241">
        <v>0</v>
      </c>
      <c r="D101" s="241">
        <v>93.6</v>
      </c>
      <c r="E101" s="241">
        <v>134</v>
      </c>
      <c r="F101" s="241">
        <v>0</v>
      </c>
      <c r="G101" s="242">
        <v>227.6</v>
      </c>
      <c r="H101" s="241">
        <v>0</v>
      </c>
      <c r="I101" s="241">
        <v>0</v>
      </c>
      <c r="J101" s="241">
        <v>0</v>
      </c>
      <c r="K101" s="241">
        <v>3.7</v>
      </c>
      <c r="L101" s="242">
        <v>3.7</v>
      </c>
      <c r="M101" s="241">
        <v>0</v>
      </c>
      <c r="N101" s="241"/>
      <c r="O101" s="241"/>
      <c r="P101" s="241"/>
      <c r="Q101" s="242">
        <v>0</v>
      </c>
      <c r="R101" s="242">
        <v>231.29999999999998</v>
      </c>
    </row>
    <row r="102" spans="1:18" s="95" customFormat="1" x14ac:dyDescent="0.25">
      <c r="A102" s="236">
        <v>19</v>
      </c>
      <c r="B102" s="236" t="s">
        <v>40</v>
      </c>
      <c r="C102" s="241">
        <v>0</v>
      </c>
      <c r="D102" s="241">
        <v>0</v>
      </c>
      <c r="E102" s="241">
        <v>0</v>
      </c>
      <c r="F102" s="241">
        <v>0</v>
      </c>
      <c r="G102" s="242">
        <v>0</v>
      </c>
      <c r="H102" s="241">
        <v>0</v>
      </c>
      <c r="I102" s="241">
        <v>0</v>
      </c>
      <c r="J102" s="241">
        <v>0</v>
      </c>
      <c r="K102" s="241">
        <v>0</v>
      </c>
      <c r="L102" s="242">
        <v>0</v>
      </c>
      <c r="M102" s="241">
        <v>0</v>
      </c>
      <c r="N102" s="241"/>
      <c r="O102" s="241"/>
      <c r="P102" s="241"/>
      <c r="Q102" s="242">
        <v>0</v>
      </c>
      <c r="R102" s="242">
        <v>0</v>
      </c>
    </row>
    <row r="103" spans="1:18" x14ac:dyDescent="0.25">
      <c r="A103" s="236">
        <v>20</v>
      </c>
      <c r="B103" s="236" t="s">
        <v>41</v>
      </c>
      <c r="C103" s="241">
        <v>0</v>
      </c>
      <c r="D103" s="241">
        <v>0</v>
      </c>
      <c r="E103" s="241">
        <v>0</v>
      </c>
      <c r="F103" s="241">
        <v>0</v>
      </c>
      <c r="G103" s="242">
        <v>0</v>
      </c>
      <c r="H103" s="241">
        <v>0</v>
      </c>
      <c r="I103" s="241">
        <v>0</v>
      </c>
      <c r="J103" s="241">
        <v>0</v>
      </c>
      <c r="K103" s="241">
        <v>0</v>
      </c>
      <c r="L103" s="242">
        <v>0</v>
      </c>
      <c r="M103" s="241">
        <v>0</v>
      </c>
      <c r="N103" s="241"/>
      <c r="O103" s="241"/>
      <c r="P103" s="241"/>
      <c r="Q103" s="242">
        <v>0</v>
      </c>
      <c r="R103" s="242">
        <v>0</v>
      </c>
    </row>
    <row r="104" spans="1:18" s="155" customFormat="1" x14ac:dyDescent="0.25">
      <c r="A104" s="236">
        <v>21</v>
      </c>
      <c r="B104" s="236" t="s">
        <v>42</v>
      </c>
      <c r="C104" s="241">
        <v>0</v>
      </c>
      <c r="D104" s="241">
        <v>0</v>
      </c>
      <c r="E104" s="241">
        <v>0</v>
      </c>
      <c r="F104" s="241">
        <v>0</v>
      </c>
      <c r="G104" s="242">
        <v>0</v>
      </c>
      <c r="H104" s="241">
        <v>0</v>
      </c>
      <c r="I104" s="241">
        <v>0</v>
      </c>
      <c r="J104" s="241">
        <v>0</v>
      </c>
      <c r="K104" s="241">
        <v>0</v>
      </c>
      <c r="L104" s="242">
        <v>0</v>
      </c>
      <c r="M104" s="241">
        <v>0</v>
      </c>
      <c r="N104" s="241"/>
      <c r="O104" s="241"/>
      <c r="P104" s="241"/>
      <c r="Q104" s="242">
        <v>0</v>
      </c>
      <c r="R104" s="242">
        <v>0</v>
      </c>
    </row>
    <row r="105" spans="1:18" x14ac:dyDescent="0.25">
      <c r="A105" s="236">
        <v>22</v>
      </c>
      <c r="B105" s="236" t="s">
        <v>43</v>
      </c>
      <c r="C105" s="241">
        <v>0</v>
      </c>
      <c r="D105" s="241">
        <v>0</v>
      </c>
      <c r="E105" s="241">
        <v>0</v>
      </c>
      <c r="F105" s="241">
        <v>0</v>
      </c>
      <c r="G105" s="242">
        <v>0</v>
      </c>
      <c r="H105" s="241">
        <v>0</v>
      </c>
      <c r="I105" s="241">
        <v>0</v>
      </c>
      <c r="J105" s="241">
        <v>0</v>
      </c>
      <c r="K105" s="241">
        <v>0</v>
      </c>
      <c r="L105" s="242">
        <v>0</v>
      </c>
      <c r="M105" s="241">
        <v>0</v>
      </c>
      <c r="N105" s="241"/>
      <c r="O105" s="241"/>
      <c r="P105" s="241"/>
      <c r="Q105" s="242">
        <v>0</v>
      </c>
      <c r="R105" s="242">
        <v>0</v>
      </c>
    </row>
    <row r="106" spans="1:18" s="155" customFormat="1" x14ac:dyDescent="0.25">
      <c r="A106" s="236">
        <v>23</v>
      </c>
      <c r="B106" s="236" t="s">
        <v>44</v>
      </c>
      <c r="C106" s="241">
        <v>0</v>
      </c>
      <c r="D106" s="241">
        <v>0</v>
      </c>
      <c r="E106" s="241">
        <v>0</v>
      </c>
      <c r="F106" s="241">
        <v>0</v>
      </c>
      <c r="G106" s="242">
        <v>0</v>
      </c>
      <c r="H106" s="241">
        <v>0</v>
      </c>
      <c r="I106" s="241">
        <v>0</v>
      </c>
      <c r="J106" s="241">
        <v>0</v>
      </c>
      <c r="K106" s="241">
        <v>0</v>
      </c>
      <c r="L106" s="242">
        <v>0</v>
      </c>
      <c r="M106" s="241">
        <v>0</v>
      </c>
      <c r="N106" s="241"/>
      <c r="O106" s="241"/>
      <c r="P106" s="241"/>
      <c r="Q106" s="242">
        <v>0</v>
      </c>
      <c r="R106" s="242">
        <v>0</v>
      </c>
    </row>
    <row r="107" spans="1:18" x14ac:dyDescent="0.25">
      <c r="A107" s="236">
        <v>24</v>
      </c>
      <c r="B107" s="236" t="s">
        <v>45</v>
      </c>
      <c r="C107" s="241">
        <v>0</v>
      </c>
      <c r="D107" s="241">
        <v>0</v>
      </c>
      <c r="E107" s="241">
        <v>0</v>
      </c>
      <c r="F107" s="241">
        <v>0</v>
      </c>
      <c r="G107" s="242">
        <v>0</v>
      </c>
      <c r="H107" s="241">
        <v>0</v>
      </c>
      <c r="I107" s="241">
        <v>0</v>
      </c>
      <c r="J107" s="241">
        <v>0</v>
      </c>
      <c r="K107" s="241">
        <v>0</v>
      </c>
      <c r="L107" s="242">
        <v>0</v>
      </c>
      <c r="M107" s="241">
        <v>0</v>
      </c>
      <c r="N107" s="241"/>
      <c r="O107" s="241"/>
      <c r="P107" s="241"/>
      <c r="Q107" s="242">
        <v>0</v>
      </c>
      <c r="R107" s="242">
        <v>0</v>
      </c>
    </row>
    <row r="108" spans="1:18" s="155" customFormat="1" x14ac:dyDescent="0.25">
      <c r="A108" s="236">
        <v>25</v>
      </c>
      <c r="B108" s="236" t="s">
        <v>46</v>
      </c>
      <c r="C108" s="241">
        <v>0</v>
      </c>
      <c r="D108" s="241">
        <v>0</v>
      </c>
      <c r="E108" s="241">
        <v>0</v>
      </c>
      <c r="F108" s="241">
        <v>0</v>
      </c>
      <c r="G108" s="242">
        <v>0</v>
      </c>
      <c r="H108" s="241">
        <v>0</v>
      </c>
      <c r="I108" s="241">
        <v>0</v>
      </c>
      <c r="J108" s="241">
        <v>0</v>
      </c>
      <c r="K108" s="241">
        <v>0</v>
      </c>
      <c r="L108" s="242">
        <v>0</v>
      </c>
      <c r="M108" s="241">
        <v>0</v>
      </c>
      <c r="N108" s="241"/>
      <c r="O108" s="241"/>
      <c r="P108" s="241"/>
      <c r="Q108" s="242">
        <v>0</v>
      </c>
      <c r="R108" s="242">
        <v>0</v>
      </c>
    </row>
    <row r="109" spans="1:18" x14ac:dyDescent="0.25">
      <c r="A109" s="236">
        <v>26</v>
      </c>
      <c r="B109" s="236" t="s">
        <v>81</v>
      </c>
      <c r="C109" s="241">
        <v>0</v>
      </c>
      <c r="D109" s="241">
        <v>0</v>
      </c>
      <c r="E109" s="241">
        <v>0</v>
      </c>
      <c r="F109" s="241">
        <v>0</v>
      </c>
      <c r="G109" s="242">
        <v>0</v>
      </c>
      <c r="H109" s="241">
        <v>0</v>
      </c>
      <c r="I109" s="241">
        <v>0</v>
      </c>
      <c r="J109" s="241">
        <v>0</v>
      </c>
      <c r="K109" s="241">
        <v>0</v>
      </c>
      <c r="L109" s="242">
        <v>0</v>
      </c>
      <c r="M109" s="241">
        <v>0</v>
      </c>
      <c r="N109" s="241"/>
      <c r="O109" s="241"/>
      <c r="P109" s="241"/>
      <c r="Q109" s="242">
        <v>0</v>
      </c>
      <c r="R109" s="242">
        <v>0</v>
      </c>
    </row>
    <row r="110" spans="1:18" s="155" customFormat="1" x14ac:dyDescent="0.25">
      <c r="A110" s="236">
        <v>27</v>
      </c>
      <c r="B110" s="236" t="s">
        <v>48</v>
      </c>
      <c r="C110" s="241">
        <v>0</v>
      </c>
      <c r="D110" s="241">
        <v>8</v>
      </c>
      <c r="E110" s="241">
        <v>79</v>
      </c>
      <c r="F110" s="241">
        <v>4</v>
      </c>
      <c r="G110" s="242">
        <v>91</v>
      </c>
      <c r="H110" s="241">
        <v>3.024</v>
      </c>
      <c r="I110" s="241">
        <v>13</v>
      </c>
      <c r="J110" s="241">
        <v>3</v>
      </c>
      <c r="K110" s="241">
        <v>6</v>
      </c>
      <c r="L110" s="242">
        <v>25.024000000000001</v>
      </c>
      <c r="M110" s="241">
        <v>3.9</v>
      </c>
      <c r="N110" s="241"/>
      <c r="O110" s="241"/>
      <c r="P110" s="241"/>
      <c r="Q110" s="242">
        <v>3.9</v>
      </c>
      <c r="R110" s="242">
        <v>119.92400000000001</v>
      </c>
    </row>
    <row r="111" spans="1:18" x14ac:dyDescent="0.25">
      <c r="A111" s="239"/>
      <c r="B111" s="239" t="s">
        <v>49</v>
      </c>
      <c r="C111" s="242">
        <v>759.03499999999997</v>
      </c>
      <c r="D111" s="242">
        <v>5993.2620000000006</v>
      </c>
      <c r="E111" s="242">
        <v>16776.108999999997</v>
      </c>
      <c r="F111" s="242">
        <v>3622.1979999999999</v>
      </c>
      <c r="G111" s="242">
        <v>27150.603999999999</v>
      </c>
      <c r="H111" s="242">
        <v>1002.0580000000001</v>
      </c>
      <c r="I111" s="242">
        <v>4670.2690000000002</v>
      </c>
      <c r="J111" s="242">
        <v>7200.2389999999987</v>
      </c>
      <c r="K111" s="242">
        <v>4451.3799999999992</v>
      </c>
      <c r="L111" s="242">
        <v>17323.946000000004</v>
      </c>
      <c r="M111" s="242">
        <v>8214.81</v>
      </c>
      <c r="N111" s="242"/>
      <c r="O111" s="242"/>
      <c r="P111" s="242"/>
      <c r="Q111" s="242">
        <v>8214.81</v>
      </c>
      <c r="R111" s="242">
        <v>52689.359999999993</v>
      </c>
    </row>
    <row r="112" spans="1:18" s="155" customFormat="1" x14ac:dyDescent="0.25">
      <c r="A112" s="57"/>
      <c r="B112" s="57"/>
      <c r="C112" s="57" t="s">
        <v>50</v>
      </c>
      <c r="D112" s="57"/>
      <c r="E112" s="57"/>
      <c r="F112" s="57"/>
      <c r="G112" s="57"/>
      <c r="H112" s="57"/>
      <c r="I112" s="57"/>
      <c r="Q112" s="60" t="s">
        <v>50</v>
      </c>
      <c r="R112" s="155" t="s">
        <v>50</v>
      </c>
    </row>
    <row r="113" spans="1:18" x14ac:dyDescent="0.25">
      <c r="A113" s="61"/>
      <c r="B113" s="65"/>
      <c r="C113" s="61"/>
      <c r="D113" s="62"/>
      <c r="E113" s="62"/>
      <c r="F113" s="62"/>
      <c r="G113" s="62"/>
      <c r="H113" s="62"/>
      <c r="I113" s="61"/>
      <c r="J113" s="61"/>
      <c r="K113" s="61"/>
      <c r="L113" s="61"/>
      <c r="M113" s="61"/>
      <c r="N113" s="61"/>
      <c r="O113" s="61"/>
      <c r="P113" s="61"/>
      <c r="Q113" s="61"/>
      <c r="R113" s="186"/>
    </row>
    <row r="114" spans="1:18" x14ac:dyDescent="0.25">
      <c r="A114" s="59"/>
      <c r="B114" s="59"/>
      <c r="C114" s="80"/>
      <c r="D114" s="80"/>
      <c r="E114" s="80"/>
      <c r="F114" s="80"/>
      <c r="G114" s="81"/>
      <c r="H114" s="80"/>
      <c r="I114" s="80"/>
      <c r="J114" s="80"/>
      <c r="K114" s="80"/>
      <c r="L114" s="81"/>
      <c r="M114" s="80"/>
      <c r="N114" s="80"/>
      <c r="O114" s="80"/>
      <c r="P114" s="80"/>
      <c r="Q114" s="81"/>
      <c r="R114" s="81"/>
    </row>
    <row r="115" spans="1:18" x14ac:dyDescent="0.25">
      <c r="A115" s="59"/>
      <c r="B115" s="59"/>
      <c r="C115" s="80"/>
      <c r="D115" s="80"/>
      <c r="E115" s="80"/>
      <c r="F115" s="80"/>
      <c r="G115" s="81"/>
      <c r="H115" s="80"/>
      <c r="I115" s="80"/>
      <c r="J115" s="80"/>
      <c r="K115" s="80"/>
      <c r="L115" s="81"/>
      <c r="M115" s="80"/>
      <c r="N115" s="80"/>
      <c r="O115" s="80"/>
      <c r="P115" s="80"/>
      <c r="Q115" s="81"/>
      <c r="R115" s="81"/>
    </row>
    <row r="116" spans="1:18" x14ac:dyDescent="0.25">
      <c r="A116" s="59"/>
      <c r="B116" s="59"/>
      <c r="C116" s="80"/>
      <c r="D116" s="80"/>
      <c r="E116" s="80"/>
      <c r="F116" s="80"/>
      <c r="G116" s="81"/>
      <c r="H116" s="80"/>
      <c r="I116" s="80"/>
      <c r="J116" s="80"/>
      <c r="K116" s="80"/>
      <c r="L116" s="81"/>
      <c r="M116" s="80"/>
      <c r="N116" s="80"/>
      <c r="O116" s="80"/>
      <c r="P116" s="80"/>
      <c r="Q116" s="81"/>
      <c r="R116" s="81"/>
    </row>
    <row r="117" spans="1:18" x14ac:dyDescent="0.25">
      <c r="A117" s="59"/>
      <c r="B117" s="59"/>
      <c r="C117" s="80"/>
      <c r="D117" s="80"/>
      <c r="E117" s="80"/>
      <c r="F117" s="80"/>
      <c r="G117" s="81"/>
      <c r="H117" s="80"/>
      <c r="I117" s="80"/>
      <c r="J117" s="80"/>
      <c r="K117" s="80"/>
      <c r="L117" s="81"/>
      <c r="M117" s="80"/>
      <c r="N117" s="80"/>
      <c r="O117" s="80"/>
      <c r="P117" s="80"/>
      <c r="Q117" s="81"/>
      <c r="R117" s="81"/>
    </row>
    <row r="118" spans="1:18" x14ac:dyDescent="0.25">
      <c r="A118" s="59"/>
      <c r="B118" s="59"/>
      <c r="C118" s="80"/>
      <c r="D118" s="80"/>
      <c r="E118" s="80"/>
      <c r="F118" s="80"/>
      <c r="G118" s="81"/>
      <c r="H118" s="80"/>
      <c r="I118" s="80"/>
      <c r="J118" s="80"/>
      <c r="K118" s="80"/>
      <c r="L118" s="81"/>
      <c r="M118" s="80"/>
      <c r="N118" s="80"/>
      <c r="O118" s="80"/>
      <c r="P118" s="80"/>
      <c r="Q118" s="81"/>
      <c r="R118" s="81"/>
    </row>
    <row r="119" spans="1:18" x14ac:dyDescent="0.25">
      <c r="A119" s="59"/>
      <c r="B119" s="59"/>
      <c r="C119" s="80"/>
      <c r="D119" s="80"/>
      <c r="E119" s="80"/>
      <c r="F119" s="80"/>
      <c r="G119" s="81"/>
      <c r="H119" s="80"/>
      <c r="I119" s="80"/>
      <c r="J119" s="80"/>
      <c r="K119" s="80"/>
      <c r="L119" s="81"/>
      <c r="M119" s="80"/>
      <c r="N119" s="80"/>
      <c r="O119" s="80"/>
      <c r="P119" s="80"/>
      <c r="Q119" s="81"/>
      <c r="R119" s="81"/>
    </row>
    <row r="120" spans="1:18" x14ac:dyDescent="0.25">
      <c r="A120" s="59"/>
      <c r="B120" s="59"/>
      <c r="C120" s="80"/>
      <c r="D120" s="80"/>
      <c r="E120" s="80"/>
      <c r="F120" s="80"/>
      <c r="G120" s="81"/>
      <c r="H120" s="80"/>
      <c r="I120" s="80"/>
      <c r="J120" s="80"/>
      <c r="K120" s="80"/>
      <c r="L120" s="81"/>
      <c r="M120" s="80"/>
      <c r="N120" s="80"/>
      <c r="O120" s="80"/>
      <c r="P120" s="80"/>
      <c r="Q120" s="81"/>
      <c r="R120" s="81"/>
    </row>
    <row r="121" spans="1:18" x14ac:dyDescent="0.25">
      <c r="A121" s="59"/>
      <c r="B121" s="59"/>
      <c r="C121" s="80"/>
      <c r="D121" s="80"/>
      <c r="E121" s="80"/>
      <c r="F121" s="80"/>
      <c r="G121" s="81"/>
      <c r="H121" s="80"/>
      <c r="I121" s="80"/>
      <c r="J121" s="80"/>
      <c r="K121" s="80"/>
      <c r="L121" s="81"/>
      <c r="M121" s="80"/>
      <c r="N121" s="80"/>
      <c r="O121" s="80"/>
      <c r="P121" s="80"/>
      <c r="Q121" s="81"/>
      <c r="R121" s="81"/>
    </row>
    <row r="122" spans="1:18" x14ac:dyDescent="0.25">
      <c r="A122" s="59"/>
      <c r="B122" s="59"/>
      <c r="C122" s="80"/>
      <c r="D122" s="80"/>
      <c r="E122" s="80"/>
      <c r="F122" s="80"/>
      <c r="G122" s="81"/>
      <c r="H122" s="80"/>
      <c r="I122" s="80"/>
      <c r="J122" s="80"/>
      <c r="K122" s="80"/>
      <c r="L122" s="81"/>
      <c r="M122" s="80"/>
      <c r="N122" s="80"/>
      <c r="O122" s="80"/>
      <c r="P122" s="80"/>
      <c r="Q122" s="81"/>
      <c r="R122" s="81"/>
    </row>
    <row r="123" spans="1:18" x14ac:dyDescent="0.25">
      <c r="A123" s="59"/>
      <c r="B123" s="59"/>
      <c r="C123" s="80"/>
      <c r="D123" s="80"/>
      <c r="E123" s="80"/>
      <c r="F123" s="80"/>
      <c r="G123" s="81"/>
      <c r="H123" s="80"/>
      <c r="I123" s="80"/>
      <c r="J123" s="80"/>
      <c r="K123" s="80"/>
      <c r="L123" s="81"/>
      <c r="M123" s="80"/>
      <c r="N123" s="80"/>
      <c r="O123" s="80"/>
      <c r="P123" s="80"/>
      <c r="Q123" s="81"/>
      <c r="R123" s="81"/>
    </row>
    <row r="124" spans="1:18" x14ac:dyDescent="0.25">
      <c r="A124" s="59"/>
      <c r="B124" s="59"/>
      <c r="C124" s="80"/>
      <c r="D124" s="80"/>
      <c r="E124" s="80"/>
      <c r="F124" s="80"/>
      <c r="G124" s="81"/>
      <c r="H124" s="80"/>
      <c r="I124" s="80"/>
      <c r="J124" s="80"/>
      <c r="K124" s="80"/>
      <c r="L124" s="81"/>
      <c r="M124" s="80"/>
      <c r="N124" s="80"/>
      <c r="O124" s="80"/>
      <c r="P124" s="80"/>
      <c r="Q124" s="81"/>
      <c r="R124" s="81"/>
    </row>
    <row r="125" spans="1:18" x14ac:dyDescent="0.25">
      <c r="A125" s="59"/>
      <c r="B125" s="59"/>
      <c r="C125" s="80"/>
      <c r="D125" s="80"/>
      <c r="E125" s="80"/>
      <c r="F125" s="80"/>
      <c r="G125" s="81"/>
      <c r="H125" s="80"/>
      <c r="I125" s="80"/>
      <c r="J125" s="80"/>
      <c r="K125" s="80"/>
      <c r="L125" s="81"/>
      <c r="M125" s="80"/>
      <c r="N125" s="80"/>
      <c r="O125" s="80"/>
      <c r="P125" s="80"/>
      <c r="Q125" s="81"/>
      <c r="R125" s="81"/>
    </row>
    <row r="126" spans="1:18" x14ac:dyDescent="0.25">
      <c r="A126" s="59"/>
      <c r="B126" s="59"/>
      <c r="C126" s="80"/>
      <c r="D126" s="80"/>
      <c r="E126" s="80"/>
      <c r="F126" s="80"/>
      <c r="G126" s="81"/>
      <c r="H126" s="80"/>
      <c r="I126" s="80"/>
      <c r="J126" s="80"/>
      <c r="K126" s="80"/>
      <c r="L126" s="81"/>
      <c r="M126" s="80"/>
      <c r="N126" s="80"/>
      <c r="O126" s="80"/>
      <c r="P126" s="80"/>
      <c r="Q126" s="81"/>
      <c r="R126" s="81"/>
    </row>
    <row r="127" spans="1:18" x14ac:dyDescent="0.25">
      <c r="A127" s="59"/>
      <c r="B127" s="59"/>
      <c r="C127" s="80"/>
      <c r="D127" s="244"/>
      <c r="E127" s="80"/>
      <c r="F127" s="80"/>
      <c r="G127" s="81"/>
      <c r="H127" s="80"/>
      <c r="I127" s="80"/>
      <c r="J127" s="80"/>
      <c r="K127" s="80"/>
      <c r="L127" s="81"/>
      <c r="M127" s="80"/>
      <c r="N127" s="80"/>
      <c r="O127" s="80"/>
      <c r="P127" s="80"/>
      <c r="Q127" s="81"/>
      <c r="R127" s="81"/>
    </row>
    <row r="128" spans="1:18" x14ac:dyDescent="0.25">
      <c r="A128" s="59"/>
      <c r="B128" s="59"/>
      <c r="C128" s="80"/>
      <c r="D128" s="80"/>
      <c r="E128" s="80"/>
      <c r="F128" s="80"/>
      <c r="G128" s="81"/>
      <c r="H128" s="80"/>
      <c r="I128" s="80"/>
      <c r="J128" s="80"/>
      <c r="K128" s="80"/>
      <c r="L128" s="81"/>
      <c r="M128" s="80"/>
      <c r="N128" s="80"/>
      <c r="O128" s="80"/>
      <c r="P128" s="80"/>
      <c r="Q128" s="81"/>
      <c r="R128" s="81"/>
    </row>
    <row r="129" spans="1:18" x14ac:dyDescent="0.25">
      <c r="A129" s="59"/>
      <c r="B129" s="59"/>
      <c r="C129" s="80"/>
      <c r="D129" s="80"/>
      <c r="E129" s="80"/>
      <c r="F129" s="80"/>
      <c r="G129" s="81"/>
      <c r="H129" s="80"/>
      <c r="I129" s="80"/>
      <c r="J129" s="80"/>
      <c r="K129" s="80"/>
      <c r="L129" s="81"/>
      <c r="M129" s="80"/>
      <c r="N129" s="80"/>
      <c r="O129" s="80"/>
      <c r="P129" s="80"/>
      <c r="Q129" s="81"/>
      <c r="R129" s="81"/>
    </row>
    <row r="130" spans="1:18" x14ac:dyDescent="0.25">
      <c r="A130" s="59"/>
      <c r="B130" s="59"/>
      <c r="C130" s="80"/>
      <c r="D130" s="80"/>
      <c r="E130" s="80"/>
      <c r="F130" s="80"/>
      <c r="G130" s="81"/>
      <c r="H130" s="80"/>
      <c r="I130" s="80"/>
      <c r="J130" s="80"/>
      <c r="K130" s="80"/>
      <c r="L130" s="81"/>
      <c r="M130" s="80"/>
      <c r="N130" s="80"/>
      <c r="O130" s="80"/>
      <c r="P130" s="80"/>
      <c r="Q130" s="81"/>
      <c r="R130" s="81"/>
    </row>
    <row r="131" spans="1:18" x14ac:dyDescent="0.25">
      <c r="A131" s="59"/>
      <c r="B131" s="59"/>
      <c r="C131" s="80"/>
      <c r="D131" s="80"/>
      <c r="E131" s="80"/>
      <c r="F131" s="80"/>
      <c r="G131" s="81"/>
      <c r="H131" s="80"/>
      <c r="I131" s="80"/>
      <c r="J131" s="80"/>
      <c r="K131" s="80"/>
      <c r="L131" s="81"/>
      <c r="M131" s="80"/>
      <c r="N131" s="80"/>
      <c r="O131" s="80"/>
      <c r="P131" s="80"/>
      <c r="Q131" s="81"/>
      <c r="R131" s="81"/>
    </row>
    <row r="132" spans="1:18" x14ac:dyDescent="0.25">
      <c r="A132" s="59"/>
      <c r="B132" s="59"/>
      <c r="C132" s="80"/>
      <c r="D132" s="80"/>
      <c r="E132" s="80"/>
      <c r="F132" s="80"/>
      <c r="G132" s="81"/>
      <c r="H132" s="80"/>
      <c r="I132" s="80"/>
      <c r="J132" s="80"/>
      <c r="K132" s="80"/>
      <c r="L132" s="81"/>
      <c r="M132" s="80"/>
      <c r="N132" s="80"/>
      <c r="O132" s="80"/>
      <c r="P132" s="80"/>
      <c r="Q132" s="81"/>
      <c r="R132" s="81"/>
    </row>
    <row r="133" spans="1:18" x14ac:dyDescent="0.25">
      <c r="A133" s="59"/>
      <c r="B133" s="59"/>
      <c r="C133" s="80"/>
      <c r="D133" s="80"/>
      <c r="E133" s="80"/>
      <c r="F133" s="80"/>
      <c r="G133" s="81"/>
      <c r="H133" s="80"/>
      <c r="I133" s="80"/>
      <c r="J133" s="80"/>
      <c r="K133" s="80"/>
      <c r="L133" s="81"/>
      <c r="M133" s="80"/>
      <c r="N133" s="80"/>
      <c r="O133" s="80"/>
      <c r="P133" s="80"/>
      <c r="Q133" s="81"/>
      <c r="R133" s="81"/>
    </row>
    <row r="134" spans="1:18" x14ac:dyDescent="0.25">
      <c r="A134" s="59"/>
      <c r="B134" s="59"/>
      <c r="C134" s="80"/>
      <c r="D134" s="80"/>
      <c r="E134" s="80"/>
      <c r="F134" s="80"/>
      <c r="G134" s="81"/>
      <c r="H134" s="80"/>
      <c r="I134" s="80"/>
      <c r="J134" s="80"/>
      <c r="K134" s="80"/>
      <c r="L134" s="81"/>
      <c r="M134" s="80"/>
      <c r="N134" s="80"/>
      <c r="O134" s="80"/>
      <c r="P134" s="80"/>
      <c r="Q134" s="81"/>
      <c r="R134" s="81"/>
    </row>
    <row r="135" spans="1:18" x14ac:dyDescent="0.25">
      <c r="A135" s="59"/>
      <c r="B135" s="59"/>
      <c r="C135" s="80"/>
      <c r="D135" s="80"/>
      <c r="E135" s="80"/>
      <c r="F135" s="80"/>
      <c r="G135" s="81"/>
      <c r="H135" s="80"/>
      <c r="I135" s="80"/>
      <c r="J135" s="80"/>
      <c r="K135" s="80"/>
      <c r="L135" s="81"/>
      <c r="M135" s="80"/>
      <c r="N135" s="80"/>
      <c r="O135" s="80"/>
      <c r="P135" s="80"/>
      <c r="Q135" s="81"/>
      <c r="R135" s="81"/>
    </row>
    <row r="136" spans="1:18" x14ac:dyDescent="0.25">
      <c r="A136" s="59"/>
      <c r="B136" s="59"/>
      <c r="C136" s="80"/>
      <c r="D136" s="80"/>
      <c r="E136" s="80"/>
      <c r="F136" s="80"/>
      <c r="G136" s="81"/>
      <c r="H136" s="80"/>
      <c r="I136" s="80"/>
      <c r="J136" s="80"/>
      <c r="K136" s="80"/>
      <c r="L136" s="81"/>
      <c r="M136" s="80"/>
      <c r="N136" s="80"/>
      <c r="O136" s="80"/>
      <c r="P136" s="80"/>
      <c r="Q136" s="81"/>
      <c r="R136" s="81"/>
    </row>
    <row r="137" spans="1:18" x14ac:dyDescent="0.25">
      <c r="A137" s="59"/>
      <c r="B137" s="59"/>
      <c r="C137" s="80"/>
      <c r="D137" s="80"/>
      <c r="E137" s="80"/>
      <c r="F137" s="80"/>
      <c r="G137" s="81"/>
      <c r="H137" s="80"/>
      <c r="I137" s="80"/>
      <c r="J137" s="80"/>
      <c r="K137" s="80"/>
      <c r="L137" s="81"/>
      <c r="M137" s="80"/>
      <c r="N137" s="80"/>
      <c r="O137" s="80"/>
      <c r="P137" s="80"/>
      <c r="Q137" s="81"/>
      <c r="R137" s="81"/>
    </row>
    <row r="138" spans="1:18" x14ac:dyDescent="0.25">
      <c r="A138" s="59"/>
      <c r="B138" s="59"/>
      <c r="C138" s="80"/>
      <c r="D138" s="80"/>
      <c r="E138" s="80"/>
      <c r="F138" s="80"/>
      <c r="G138" s="81"/>
      <c r="H138" s="80"/>
      <c r="I138" s="80"/>
      <c r="J138" s="80"/>
      <c r="K138" s="80"/>
      <c r="L138" s="81"/>
      <c r="M138" s="80"/>
      <c r="N138" s="80"/>
      <c r="O138" s="80"/>
      <c r="P138" s="80"/>
      <c r="Q138" s="81"/>
      <c r="R138" s="81"/>
    </row>
    <row r="139" spans="1:18" x14ac:dyDescent="0.25">
      <c r="A139" s="59"/>
      <c r="B139" s="59"/>
      <c r="C139" s="80"/>
      <c r="D139" s="80"/>
      <c r="E139" s="80"/>
      <c r="F139" s="80"/>
      <c r="G139" s="81"/>
      <c r="H139" s="80"/>
      <c r="I139" s="80"/>
      <c r="J139" s="80"/>
      <c r="K139" s="80"/>
      <c r="L139" s="81"/>
      <c r="M139" s="80"/>
      <c r="N139" s="80"/>
      <c r="O139" s="80"/>
      <c r="P139" s="80"/>
      <c r="Q139" s="81"/>
      <c r="R139" s="81"/>
    </row>
    <row r="140" spans="1:18" x14ac:dyDescent="0.25">
      <c r="A140" s="59"/>
      <c r="B140" s="59"/>
      <c r="C140" s="80"/>
      <c r="D140" s="80"/>
      <c r="E140" s="80"/>
      <c r="F140" s="80"/>
      <c r="G140" s="81"/>
      <c r="H140" s="80"/>
      <c r="I140" s="80"/>
      <c r="J140" s="80"/>
      <c r="K140" s="80"/>
      <c r="L140" s="81"/>
      <c r="M140" s="80"/>
      <c r="N140" s="80"/>
      <c r="O140" s="80"/>
      <c r="P140" s="80"/>
      <c r="Q140" s="81"/>
      <c r="R140" s="81"/>
    </row>
    <row r="141" spans="1:18" x14ac:dyDescent="0.25">
      <c r="A141" s="59"/>
      <c r="B141" s="59"/>
      <c r="C141" s="80"/>
      <c r="D141" s="244"/>
      <c r="E141" s="80"/>
      <c r="F141" s="80"/>
      <c r="G141" s="81"/>
      <c r="H141" s="80"/>
      <c r="I141" s="80"/>
      <c r="J141" s="80"/>
      <c r="K141" s="80"/>
      <c r="L141" s="81"/>
      <c r="M141" s="80"/>
      <c r="N141" s="80"/>
      <c r="O141" s="80"/>
      <c r="P141" s="80"/>
      <c r="Q141" s="81"/>
      <c r="R141" s="81"/>
    </row>
    <row r="142" spans="1:18" x14ac:dyDescent="0.25">
      <c r="A142" s="59"/>
      <c r="B142" s="59"/>
      <c r="C142" s="80"/>
      <c r="D142" s="80"/>
      <c r="E142" s="80"/>
      <c r="F142" s="80"/>
      <c r="G142" s="81"/>
      <c r="H142" s="80"/>
      <c r="I142" s="80"/>
      <c r="J142" s="80"/>
      <c r="K142" s="80"/>
      <c r="L142" s="81"/>
      <c r="M142" s="80"/>
      <c r="N142" s="80"/>
      <c r="O142" s="80"/>
      <c r="P142" s="80"/>
      <c r="Q142" s="81"/>
      <c r="R142" s="81"/>
    </row>
    <row r="143" spans="1:18" x14ac:dyDescent="0.25">
      <c r="A143" s="59"/>
      <c r="B143" s="59"/>
      <c r="C143" s="80"/>
      <c r="D143" s="80"/>
      <c r="E143" s="80"/>
      <c r="F143" s="80"/>
      <c r="G143" s="81"/>
      <c r="H143" s="80"/>
      <c r="I143" s="80"/>
      <c r="J143" s="80"/>
      <c r="K143" s="80"/>
      <c r="L143" s="81"/>
      <c r="M143" s="80"/>
      <c r="N143" s="80"/>
      <c r="O143" s="80"/>
      <c r="P143" s="80"/>
      <c r="Q143" s="81"/>
      <c r="R143" s="81"/>
    </row>
    <row r="144" spans="1:18" x14ac:dyDescent="0.25">
      <c r="A144" s="59"/>
      <c r="B144" s="59"/>
      <c r="C144" s="80"/>
      <c r="D144" s="80"/>
      <c r="E144" s="80"/>
      <c r="F144" s="80"/>
      <c r="G144" s="81"/>
      <c r="H144" s="80"/>
      <c r="I144" s="80"/>
      <c r="J144" s="80"/>
      <c r="K144" s="80"/>
      <c r="L144" s="81"/>
      <c r="M144" s="80"/>
      <c r="N144" s="80"/>
      <c r="O144" s="80"/>
      <c r="P144" s="80"/>
      <c r="Q144" s="81"/>
      <c r="R144" s="81"/>
    </row>
    <row r="145" spans="1:18" x14ac:dyDescent="0.25">
      <c r="A145" s="59"/>
      <c r="B145" s="59"/>
      <c r="C145" s="80"/>
      <c r="D145" s="80"/>
      <c r="E145" s="80"/>
      <c r="F145" s="80"/>
      <c r="G145" s="81"/>
      <c r="H145" s="80"/>
      <c r="I145" s="80"/>
      <c r="J145" s="80"/>
      <c r="K145" s="80"/>
      <c r="L145" s="81"/>
      <c r="M145" s="80"/>
      <c r="N145" s="80"/>
      <c r="O145" s="80"/>
      <c r="P145" s="80"/>
      <c r="Q145" s="81"/>
      <c r="R145" s="81"/>
    </row>
    <row r="146" spans="1:18" x14ac:dyDescent="0.25">
      <c r="A146" s="59"/>
      <c r="B146" s="59"/>
      <c r="C146" s="80"/>
      <c r="D146" s="80"/>
      <c r="E146" s="80"/>
      <c r="F146" s="80"/>
      <c r="G146" s="81"/>
      <c r="H146" s="80"/>
      <c r="I146" s="80"/>
      <c r="J146" s="80"/>
      <c r="K146" s="80"/>
      <c r="L146" s="81"/>
      <c r="M146" s="80"/>
      <c r="N146" s="80"/>
      <c r="O146" s="80"/>
      <c r="P146" s="80"/>
      <c r="Q146" s="81"/>
      <c r="R146" s="81"/>
    </row>
    <row r="147" spans="1:18" x14ac:dyDescent="0.25">
      <c r="A147" s="59"/>
      <c r="B147" s="59"/>
      <c r="C147" s="80"/>
      <c r="D147" s="80"/>
      <c r="E147" s="80"/>
      <c r="F147" s="80"/>
      <c r="G147" s="81"/>
      <c r="H147" s="80"/>
      <c r="I147" s="80"/>
      <c r="J147" s="80"/>
      <c r="K147" s="80"/>
      <c r="L147" s="81"/>
      <c r="M147" s="80"/>
      <c r="N147" s="80"/>
      <c r="O147" s="80"/>
      <c r="P147" s="80"/>
      <c r="Q147" s="81"/>
      <c r="R147" s="81"/>
    </row>
    <row r="148" spans="1:18" x14ac:dyDescent="0.25">
      <c r="A148" s="59"/>
      <c r="B148" s="59"/>
      <c r="C148" s="80"/>
      <c r="D148" s="80"/>
      <c r="E148" s="80"/>
      <c r="F148" s="80"/>
      <c r="G148" s="81"/>
      <c r="H148" s="80"/>
      <c r="I148" s="80"/>
      <c r="J148" s="80"/>
      <c r="K148" s="80"/>
      <c r="L148" s="81"/>
      <c r="M148" s="80"/>
      <c r="N148" s="80"/>
      <c r="O148" s="80"/>
      <c r="P148" s="80"/>
      <c r="Q148" s="81"/>
      <c r="R148" s="81"/>
    </row>
    <row r="149" spans="1:18" x14ac:dyDescent="0.25">
      <c r="A149" s="59"/>
      <c r="B149" s="59"/>
      <c r="C149" s="80"/>
      <c r="D149" s="80"/>
      <c r="E149" s="80"/>
      <c r="F149" s="80"/>
      <c r="G149" s="81"/>
      <c r="H149" s="80"/>
      <c r="I149" s="80"/>
      <c r="J149" s="80"/>
      <c r="K149" s="80"/>
      <c r="L149" s="81"/>
      <c r="M149" s="80"/>
      <c r="N149" s="80"/>
      <c r="O149" s="80"/>
      <c r="P149" s="80"/>
      <c r="Q149" s="81"/>
      <c r="R149" s="81"/>
    </row>
    <row r="150" spans="1:18" x14ac:dyDescent="0.25">
      <c r="A150" s="59"/>
      <c r="B150" s="59"/>
      <c r="C150" s="80"/>
      <c r="D150" s="80"/>
      <c r="E150" s="80"/>
      <c r="F150" s="80"/>
      <c r="G150" s="81"/>
      <c r="H150" s="80"/>
      <c r="I150" s="80"/>
      <c r="J150" s="80"/>
      <c r="K150" s="80"/>
      <c r="L150" s="81"/>
      <c r="M150" s="80"/>
      <c r="N150" s="80"/>
      <c r="O150" s="80"/>
      <c r="P150" s="80"/>
      <c r="Q150" s="81"/>
      <c r="R150" s="81"/>
    </row>
    <row r="151" spans="1:18" x14ac:dyDescent="0.25">
      <c r="A151" s="59"/>
      <c r="B151" s="59"/>
      <c r="C151" s="80"/>
      <c r="D151" s="80"/>
      <c r="E151" s="80"/>
      <c r="F151" s="80"/>
      <c r="G151" s="81"/>
      <c r="H151" s="80"/>
      <c r="I151" s="80"/>
      <c r="J151" s="80"/>
      <c r="K151" s="80"/>
      <c r="L151" s="81"/>
      <c r="M151" s="80"/>
      <c r="N151" s="80"/>
      <c r="O151" s="80"/>
      <c r="P151" s="80"/>
      <c r="Q151" s="81"/>
      <c r="R151" s="81"/>
    </row>
    <row r="152" spans="1:18" x14ac:dyDescent="0.25">
      <c r="A152" s="59"/>
      <c r="B152" s="59"/>
      <c r="C152" s="80"/>
      <c r="D152" s="80"/>
      <c r="E152" s="80"/>
      <c r="F152" s="80"/>
      <c r="G152" s="81"/>
      <c r="H152" s="80"/>
      <c r="I152" s="80"/>
      <c r="J152" s="80"/>
      <c r="K152" s="80"/>
      <c r="L152" s="81"/>
      <c r="M152" s="80"/>
      <c r="N152" s="80"/>
      <c r="O152" s="80"/>
      <c r="P152" s="80"/>
      <c r="Q152" s="81"/>
      <c r="R152" s="81"/>
    </row>
    <row r="153" spans="1:18" x14ac:dyDescent="0.25">
      <c r="A153" s="59"/>
      <c r="B153" s="59"/>
      <c r="C153" s="80"/>
      <c r="D153" s="244"/>
      <c r="E153" s="80"/>
      <c r="F153" s="80"/>
      <c r="G153" s="81"/>
      <c r="H153" s="80"/>
      <c r="I153" s="80"/>
      <c r="J153" s="80"/>
      <c r="K153" s="80"/>
      <c r="L153" s="81"/>
      <c r="M153" s="80"/>
      <c r="N153" s="80"/>
      <c r="O153" s="80"/>
      <c r="P153" s="80"/>
      <c r="Q153" s="81"/>
      <c r="R153" s="81"/>
    </row>
    <row r="154" spans="1:18" x14ac:dyDescent="0.25">
      <c r="A154" s="59"/>
      <c r="B154" s="59"/>
      <c r="C154" s="80"/>
      <c r="D154" s="80"/>
      <c r="E154" s="80"/>
      <c r="F154" s="80"/>
      <c r="G154" s="81"/>
      <c r="H154" s="80"/>
      <c r="I154" s="80"/>
      <c r="J154" s="80"/>
      <c r="K154" s="80"/>
      <c r="L154" s="81"/>
      <c r="M154" s="80"/>
      <c r="N154" s="80"/>
      <c r="O154" s="80"/>
      <c r="P154" s="80"/>
      <c r="Q154" s="81"/>
      <c r="R154" s="81"/>
    </row>
    <row r="155" spans="1:18" x14ac:dyDescent="0.25">
      <c r="A155" s="59"/>
      <c r="B155" s="59"/>
      <c r="C155" s="80"/>
      <c r="D155" s="80"/>
      <c r="E155" s="80"/>
      <c r="F155" s="80"/>
      <c r="G155" s="81"/>
      <c r="H155" s="80"/>
      <c r="I155" s="80"/>
      <c r="J155" s="80"/>
      <c r="K155" s="80"/>
      <c r="L155" s="81"/>
      <c r="M155" s="80"/>
      <c r="N155" s="80"/>
      <c r="O155" s="80"/>
      <c r="P155" s="80"/>
      <c r="Q155" s="81"/>
      <c r="R155" s="81"/>
    </row>
    <row r="156" spans="1:18" x14ac:dyDescent="0.25">
      <c r="A156" s="59"/>
      <c r="B156" s="59"/>
      <c r="C156" s="80"/>
      <c r="D156" s="80"/>
      <c r="E156" s="80"/>
      <c r="F156" s="80"/>
      <c r="G156" s="81"/>
      <c r="H156" s="80"/>
      <c r="I156" s="80"/>
      <c r="J156" s="80"/>
      <c r="K156" s="80"/>
      <c r="L156" s="81"/>
      <c r="M156" s="80"/>
      <c r="N156" s="80"/>
      <c r="O156" s="80"/>
      <c r="P156" s="80"/>
      <c r="Q156" s="81"/>
      <c r="R156" s="81"/>
    </row>
    <row r="157" spans="1:18" x14ac:dyDescent="0.25">
      <c r="A157" s="59"/>
      <c r="B157" s="59"/>
      <c r="C157" s="80"/>
      <c r="D157" s="80"/>
      <c r="E157" s="80"/>
      <c r="F157" s="80"/>
      <c r="G157" s="81"/>
      <c r="H157" s="80"/>
      <c r="I157" s="80"/>
      <c r="J157" s="80"/>
      <c r="K157" s="80"/>
      <c r="L157" s="81"/>
      <c r="M157" s="80"/>
      <c r="N157" s="80"/>
      <c r="O157" s="80"/>
      <c r="P157" s="80"/>
      <c r="Q157" s="81"/>
      <c r="R157" s="81"/>
    </row>
    <row r="158" spans="1:18" x14ac:dyDescent="0.25">
      <c r="A158" s="59"/>
      <c r="B158" s="59"/>
      <c r="C158" s="80"/>
      <c r="D158" s="80"/>
      <c r="E158" s="80"/>
      <c r="F158" s="80"/>
      <c r="G158" s="81"/>
      <c r="H158" s="80"/>
      <c r="I158" s="80"/>
      <c r="J158" s="80"/>
      <c r="K158" s="80"/>
      <c r="L158" s="81"/>
      <c r="M158" s="80"/>
      <c r="N158" s="80"/>
      <c r="O158" s="80"/>
      <c r="P158" s="80"/>
      <c r="Q158" s="81"/>
      <c r="R158" s="81"/>
    </row>
    <row r="159" spans="1:18" x14ac:dyDescent="0.25">
      <c r="A159" s="59"/>
      <c r="B159" s="59"/>
      <c r="C159" s="80"/>
      <c r="D159" s="80"/>
      <c r="E159" s="80"/>
      <c r="F159" s="80"/>
      <c r="G159" s="81"/>
      <c r="H159" s="80"/>
      <c r="I159" s="80"/>
      <c r="J159" s="80"/>
      <c r="K159" s="80"/>
      <c r="L159" s="81"/>
      <c r="M159" s="80"/>
      <c r="N159" s="80"/>
      <c r="O159" s="80"/>
      <c r="P159" s="80"/>
      <c r="Q159" s="81"/>
      <c r="R159" s="81"/>
    </row>
    <row r="160" spans="1:18" x14ac:dyDescent="0.25">
      <c r="A160" s="59"/>
      <c r="B160" s="59"/>
      <c r="C160" s="80"/>
      <c r="D160" s="80"/>
      <c r="E160" s="80"/>
      <c r="F160" s="80"/>
      <c r="G160" s="81"/>
      <c r="H160" s="80"/>
      <c r="I160" s="80"/>
      <c r="J160" s="80"/>
      <c r="K160" s="80"/>
      <c r="L160" s="81"/>
      <c r="M160" s="80"/>
      <c r="N160" s="80"/>
      <c r="O160" s="80"/>
      <c r="P160" s="80"/>
      <c r="Q160" s="81"/>
      <c r="R160" s="81"/>
    </row>
  </sheetData>
  <mergeCells count="19">
    <mergeCell ref="A77:R77"/>
    <mergeCell ref="A78:R78"/>
    <mergeCell ref="C81:G81"/>
    <mergeCell ref="H81:L81"/>
    <mergeCell ref="M81:Q81"/>
    <mergeCell ref="A79:R79"/>
    <mergeCell ref="A1:R1"/>
    <mergeCell ref="A2:R2"/>
    <mergeCell ref="A3:R3"/>
    <mergeCell ref="C5:G5"/>
    <mergeCell ref="H5:L5"/>
    <mergeCell ref="M5:Q5"/>
    <mergeCell ref="A36:B36"/>
    <mergeCell ref="A41:R41"/>
    <mergeCell ref="A40:R40"/>
    <mergeCell ref="A39:R39"/>
    <mergeCell ref="C43:G43"/>
    <mergeCell ref="H43:L43"/>
    <mergeCell ref="M43:Q43"/>
  </mergeCells>
  <pageMargins left="0.70866141732283472" right="1.1811023622047245" top="0.74803149606299213" bottom="0.74803149606299213" header="0.31496062992125984" footer="0.31496062992125984"/>
  <pageSetup paperSize="5" scale="91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0"/>
  <sheetViews>
    <sheetView topLeftCell="A67" zoomScaleNormal="100" workbookViewId="0">
      <selection activeCell="A76" sqref="A76:XFD76"/>
    </sheetView>
  </sheetViews>
  <sheetFormatPr defaultRowHeight="15" x14ac:dyDescent="0.25"/>
  <cols>
    <col min="1" max="1" width="3.85546875" customWidth="1"/>
    <col min="2" max="2" width="14.7109375" customWidth="1"/>
    <col min="7" max="7" width="9.140625" style="95"/>
    <col min="12" max="12" width="9.140625" style="95"/>
    <col min="17" max="18" width="9.140625" style="95"/>
  </cols>
  <sheetData>
    <row r="1" spans="1:18" x14ac:dyDescent="0.25">
      <c r="A1" s="315" t="s">
        <v>239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</row>
    <row r="2" spans="1:18" x14ac:dyDescent="0.25">
      <c r="A2" s="319" t="s">
        <v>66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</row>
    <row r="3" spans="1:18" x14ac:dyDescent="0.25">
      <c r="A3" s="308" t="s">
        <v>67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  <c r="R3" s="308"/>
    </row>
    <row r="4" spans="1:18" ht="15.75" thickBot="1" x14ac:dyDescent="0.3">
      <c r="A4" s="235" t="s">
        <v>86</v>
      </c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 t="s">
        <v>68</v>
      </c>
      <c r="P4" s="235"/>
      <c r="Q4" s="235"/>
      <c r="R4" s="235"/>
    </row>
    <row r="5" spans="1:18" ht="15.75" thickTop="1" x14ac:dyDescent="0.25">
      <c r="A5" s="197" t="s">
        <v>2</v>
      </c>
      <c r="B5" s="198" t="s">
        <v>69</v>
      </c>
      <c r="C5" s="316" t="s">
        <v>87</v>
      </c>
      <c r="D5" s="317"/>
      <c r="E5" s="317"/>
      <c r="F5" s="317"/>
      <c r="G5" s="317"/>
      <c r="H5" s="316" t="s">
        <v>88</v>
      </c>
      <c r="I5" s="317"/>
      <c r="J5" s="317"/>
      <c r="K5" s="317"/>
      <c r="L5" s="318"/>
      <c r="M5" s="316" t="s">
        <v>89</v>
      </c>
      <c r="N5" s="317"/>
      <c r="O5" s="317"/>
      <c r="P5" s="317"/>
      <c r="Q5" s="318"/>
      <c r="R5" s="228" t="s">
        <v>49</v>
      </c>
    </row>
    <row r="6" spans="1:18" x14ac:dyDescent="0.25">
      <c r="A6" s="197"/>
      <c r="B6" s="198" t="s">
        <v>90</v>
      </c>
      <c r="C6" s="201" t="s">
        <v>74</v>
      </c>
      <c r="D6" s="201" t="s">
        <v>75</v>
      </c>
      <c r="E6" s="201" t="s">
        <v>76</v>
      </c>
      <c r="F6" s="201" t="s">
        <v>91</v>
      </c>
      <c r="G6" s="201" t="s">
        <v>49</v>
      </c>
      <c r="H6" s="201" t="s">
        <v>77</v>
      </c>
      <c r="I6" s="201" t="s">
        <v>78</v>
      </c>
      <c r="J6" s="201" t="s">
        <v>79</v>
      </c>
      <c r="K6" s="201" t="s">
        <v>92</v>
      </c>
      <c r="L6" s="201" t="s">
        <v>49</v>
      </c>
      <c r="M6" s="201" t="s">
        <v>80</v>
      </c>
      <c r="N6" s="201" t="s">
        <v>71</v>
      </c>
      <c r="O6" s="201" t="s">
        <v>72</v>
      </c>
      <c r="P6" s="201" t="s">
        <v>73</v>
      </c>
      <c r="Q6" s="201" t="s">
        <v>49</v>
      </c>
      <c r="R6" s="227" t="s">
        <v>5</v>
      </c>
    </row>
    <row r="7" spans="1:18" x14ac:dyDescent="0.25">
      <c r="A7" s="202"/>
      <c r="B7" s="202"/>
      <c r="C7" s="203"/>
      <c r="D7" s="203"/>
      <c r="E7" s="203"/>
      <c r="F7" s="203"/>
      <c r="G7" s="203" t="s">
        <v>93</v>
      </c>
      <c r="H7" s="203"/>
      <c r="I7" s="203"/>
      <c r="J7" s="203"/>
      <c r="K7" s="203"/>
      <c r="L7" s="203" t="s">
        <v>94</v>
      </c>
      <c r="M7" s="203"/>
      <c r="N7" s="203"/>
      <c r="O7" s="203"/>
      <c r="P7" s="203"/>
      <c r="Q7" s="274" t="s">
        <v>95</v>
      </c>
      <c r="R7" s="273">
        <v>2020</v>
      </c>
    </row>
    <row r="8" spans="1:18" x14ac:dyDescent="0.25">
      <c r="A8" s="236">
        <v>1</v>
      </c>
      <c r="B8" s="236" t="s">
        <v>22</v>
      </c>
      <c r="C8" s="241">
        <v>59.622399999999999</v>
      </c>
      <c r="D8" s="241">
        <v>97.425600000000003</v>
      </c>
      <c r="E8" s="241">
        <v>82.065200000000004</v>
      </c>
      <c r="F8" s="241">
        <v>58.720799999999997</v>
      </c>
      <c r="G8" s="242">
        <v>297.834</v>
      </c>
      <c r="H8" s="241">
        <v>65.671599999999998</v>
      </c>
      <c r="I8" s="241">
        <v>57.9176</v>
      </c>
      <c r="J8" s="241">
        <v>51.015999999999998</v>
      </c>
      <c r="K8" s="241">
        <v>49.212800000000001</v>
      </c>
      <c r="L8" s="242">
        <v>223.81799999999998</v>
      </c>
      <c r="M8" s="241">
        <v>67.819199999999995</v>
      </c>
      <c r="N8" s="241"/>
      <c r="O8" s="241"/>
      <c r="P8" s="241"/>
      <c r="Q8" s="242">
        <v>67.819199999999995</v>
      </c>
      <c r="R8" s="242">
        <v>589.47119999999995</v>
      </c>
    </row>
    <row r="9" spans="1:18" x14ac:dyDescent="0.25">
      <c r="A9" s="236">
        <v>2</v>
      </c>
      <c r="B9" s="236" t="s">
        <v>23</v>
      </c>
      <c r="C9" s="241">
        <v>2.9575</v>
      </c>
      <c r="D9" s="241">
        <v>14.9575</v>
      </c>
      <c r="E9" s="241">
        <v>450</v>
      </c>
      <c r="F9" s="241">
        <v>546</v>
      </c>
      <c r="G9" s="242">
        <v>1013.915</v>
      </c>
      <c r="H9" s="241">
        <v>177</v>
      </c>
      <c r="I9" s="241">
        <v>339</v>
      </c>
      <c r="J9" s="241">
        <v>1366</v>
      </c>
      <c r="K9" s="241">
        <v>514.70249999999999</v>
      </c>
      <c r="L9" s="242">
        <v>2396.7024999999999</v>
      </c>
      <c r="M9" s="241">
        <v>224.83250000000001</v>
      </c>
      <c r="N9" s="241"/>
      <c r="O9" s="241"/>
      <c r="P9" s="241"/>
      <c r="Q9" s="242">
        <v>224.83250000000001</v>
      </c>
      <c r="R9" s="242">
        <v>3635.45</v>
      </c>
    </row>
    <row r="10" spans="1:18" x14ac:dyDescent="0.25">
      <c r="A10" s="236">
        <v>3</v>
      </c>
      <c r="B10" s="236" t="s">
        <v>24</v>
      </c>
      <c r="C10" s="241">
        <v>103</v>
      </c>
      <c r="D10" s="241">
        <v>168</v>
      </c>
      <c r="E10" s="241">
        <v>708.83</v>
      </c>
      <c r="F10" s="241">
        <v>282.91500000000002</v>
      </c>
      <c r="G10" s="242">
        <v>1262.7450000000001</v>
      </c>
      <c r="H10" s="241">
        <v>37</v>
      </c>
      <c r="I10" s="241">
        <v>125.91500000000001</v>
      </c>
      <c r="J10" s="241">
        <v>0</v>
      </c>
      <c r="K10" s="241">
        <v>100.6825</v>
      </c>
      <c r="L10" s="242">
        <v>263.59750000000003</v>
      </c>
      <c r="M10" s="241">
        <v>60.9375</v>
      </c>
      <c r="N10" s="241"/>
      <c r="O10" s="241"/>
      <c r="P10" s="241"/>
      <c r="Q10" s="242">
        <v>60.9375</v>
      </c>
      <c r="R10" s="242">
        <v>1587.2800000000002</v>
      </c>
    </row>
    <row r="11" spans="1:18" x14ac:dyDescent="0.25">
      <c r="A11" s="236">
        <v>4</v>
      </c>
      <c r="B11" s="236" t="s">
        <v>25</v>
      </c>
      <c r="C11" s="241">
        <v>2</v>
      </c>
      <c r="D11" s="241">
        <v>51</v>
      </c>
      <c r="E11" s="241">
        <v>348</v>
      </c>
      <c r="F11" s="241">
        <v>71</v>
      </c>
      <c r="G11" s="242">
        <v>472</v>
      </c>
      <c r="H11" s="241">
        <v>93</v>
      </c>
      <c r="I11" s="241">
        <v>75</v>
      </c>
      <c r="J11" s="241">
        <v>65</v>
      </c>
      <c r="K11" s="241">
        <v>106</v>
      </c>
      <c r="L11" s="242">
        <v>339</v>
      </c>
      <c r="M11" s="241">
        <v>74</v>
      </c>
      <c r="N11" s="241"/>
      <c r="O11" s="241"/>
      <c r="P11" s="241"/>
      <c r="Q11" s="242">
        <v>74</v>
      </c>
      <c r="R11" s="242">
        <v>885</v>
      </c>
    </row>
    <row r="12" spans="1:18" x14ac:dyDescent="0.25">
      <c r="A12" s="236">
        <v>5</v>
      </c>
      <c r="B12" s="236" t="s">
        <v>26</v>
      </c>
      <c r="C12" s="241">
        <v>104</v>
      </c>
      <c r="D12" s="241">
        <v>1990</v>
      </c>
      <c r="E12" s="241">
        <v>4019</v>
      </c>
      <c r="F12" s="241">
        <v>1101</v>
      </c>
      <c r="G12" s="242">
        <v>7214</v>
      </c>
      <c r="H12" s="241">
        <v>394</v>
      </c>
      <c r="I12" s="241">
        <v>386</v>
      </c>
      <c r="J12" s="241">
        <v>513</v>
      </c>
      <c r="K12" s="241">
        <v>282</v>
      </c>
      <c r="L12" s="242">
        <v>1575</v>
      </c>
      <c r="M12" s="241">
        <v>125</v>
      </c>
      <c r="N12" s="241"/>
      <c r="O12" s="241"/>
      <c r="P12" s="241"/>
      <c r="Q12" s="242">
        <v>125</v>
      </c>
      <c r="R12" s="242">
        <v>8914</v>
      </c>
    </row>
    <row r="13" spans="1:18" x14ac:dyDescent="0.25">
      <c r="A13" s="236">
        <v>6</v>
      </c>
      <c r="B13" s="236" t="s">
        <v>27</v>
      </c>
      <c r="C13" s="241">
        <v>53</v>
      </c>
      <c r="D13" s="241">
        <v>300</v>
      </c>
      <c r="E13" s="241">
        <v>542.01400000000001</v>
      </c>
      <c r="F13" s="241">
        <v>362.75349999999997</v>
      </c>
      <c r="G13" s="242">
        <v>1257.7674999999999</v>
      </c>
      <c r="H13" s="241">
        <v>80</v>
      </c>
      <c r="I13" s="241">
        <v>97</v>
      </c>
      <c r="J13" s="241">
        <v>210</v>
      </c>
      <c r="K13" s="241">
        <v>126.85209999999999</v>
      </c>
      <c r="L13" s="242">
        <v>513.85209999999995</v>
      </c>
      <c r="M13" s="241">
        <v>139.85210000000001</v>
      </c>
      <c r="N13" s="241"/>
      <c r="O13" s="241"/>
      <c r="P13" s="241"/>
      <c r="Q13" s="242">
        <v>139.85210000000001</v>
      </c>
      <c r="R13" s="242">
        <v>1911.4716999999998</v>
      </c>
    </row>
    <row r="14" spans="1:18" x14ac:dyDescent="0.25">
      <c r="A14" s="236">
        <v>7</v>
      </c>
      <c r="B14" s="236" t="s">
        <v>28</v>
      </c>
      <c r="C14" s="241">
        <v>0</v>
      </c>
      <c r="D14" s="241">
        <v>37</v>
      </c>
      <c r="E14" s="241">
        <v>207</v>
      </c>
      <c r="F14" s="241">
        <v>255.90180000000001</v>
      </c>
      <c r="G14" s="242">
        <v>499.90179999999998</v>
      </c>
      <c r="H14" s="241">
        <v>8</v>
      </c>
      <c r="I14" s="241">
        <v>31</v>
      </c>
      <c r="J14" s="241">
        <v>25</v>
      </c>
      <c r="K14" s="241">
        <v>30</v>
      </c>
      <c r="L14" s="242">
        <v>94</v>
      </c>
      <c r="M14" s="241">
        <v>85.852699999999999</v>
      </c>
      <c r="N14" s="241"/>
      <c r="O14" s="241"/>
      <c r="P14" s="241"/>
      <c r="Q14" s="242">
        <v>85.852699999999999</v>
      </c>
      <c r="R14" s="242">
        <v>679.75450000000001</v>
      </c>
    </row>
    <row r="15" spans="1:18" x14ac:dyDescent="0.25">
      <c r="A15" s="236">
        <v>8</v>
      </c>
      <c r="B15" s="236" t="s">
        <v>29</v>
      </c>
      <c r="C15" s="241">
        <v>0</v>
      </c>
      <c r="D15" s="241">
        <v>99.924199999999999</v>
      </c>
      <c r="E15" s="241">
        <v>174.88630000000001</v>
      </c>
      <c r="F15" s="241">
        <v>18</v>
      </c>
      <c r="G15" s="242">
        <v>292.81049999999999</v>
      </c>
      <c r="H15" s="241">
        <v>0</v>
      </c>
      <c r="I15" s="241">
        <v>34</v>
      </c>
      <c r="J15" s="241">
        <v>70.4315</v>
      </c>
      <c r="K15" s="241">
        <v>43</v>
      </c>
      <c r="L15" s="242">
        <v>147.4315</v>
      </c>
      <c r="M15" s="241">
        <v>67.915499999999994</v>
      </c>
      <c r="N15" s="241"/>
      <c r="O15" s="241"/>
      <c r="P15" s="241"/>
      <c r="Q15" s="242">
        <v>67.915499999999994</v>
      </c>
      <c r="R15" s="242">
        <v>508.15749999999997</v>
      </c>
    </row>
    <row r="16" spans="1:18" x14ac:dyDescent="0.25">
      <c r="A16" s="236">
        <v>9</v>
      </c>
      <c r="B16" s="236" t="s">
        <v>30</v>
      </c>
      <c r="C16" s="241">
        <v>0</v>
      </c>
      <c r="D16" s="241">
        <v>0.96629999999999994</v>
      </c>
      <c r="E16" s="241">
        <v>8.6966999999999999</v>
      </c>
      <c r="F16" s="241">
        <v>16.427099999999999</v>
      </c>
      <c r="G16" s="242">
        <v>26.0901</v>
      </c>
      <c r="H16" s="241">
        <v>13.528199999999998</v>
      </c>
      <c r="I16" s="241">
        <v>1.9325999999999999</v>
      </c>
      <c r="J16" s="241">
        <v>24.157499999999999</v>
      </c>
      <c r="K16" s="241">
        <v>6.7640999999999991</v>
      </c>
      <c r="L16" s="242">
        <v>46.382399999999997</v>
      </c>
      <c r="M16" s="241">
        <v>0</v>
      </c>
      <c r="N16" s="241"/>
      <c r="O16" s="241"/>
      <c r="P16" s="241"/>
      <c r="Q16" s="242">
        <v>0</v>
      </c>
      <c r="R16" s="242">
        <v>72.472499999999997</v>
      </c>
    </row>
    <row r="17" spans="1:18" x14ac:dyDescent="0.25">
      <c r="A17" s="236">
        <v>10</v>
      </c>
      <c r="B17" s="236" t="s">
        <v>31</v>
      </c>
      <c r="C17" s="241">
        <v>13.9232</v>
      </c>
      <c r="D17" s="241">
        <v>15</v>
      </c>
      <c r="E17" s="241">
        <v>70</v>
      </c>
      <c r="F17" s="241">
        <v>50.846400000000003</v>
      </c>
      <c r="G17" s="242">
        <v>149.76960000000003</v>
      </c>
      <c r="H17" s="241">
        <v>8</v>
      </c>
      <c r="I17" s="241">
        <v>77</v>
      </c>
      <c r="J17" s="241">
        <v>9</v>
      </c>
      <c r="K17" s="241">
        <v>52.385599999999997</v>
      </c>
      <c r="L17" s="242">
        <v>146.38560000000001</v>
      </c>
      <c r="M17" s="241">
        <v>39.425600000000003</v>
      </c>
      <c r="N17" s="241"/>
      <c r="O17" s="241"/>
      <c r="P17" s="241"/>
      <c r="Q17" s="242">
        <v>39.425600000000003</v>
      </c>
      <c r="R17" s="242">
        <v>335.58080000000007</v>
      </c>
    </row>
    <row r="18" spans="1:18" x14ac:dyDescent="0.25">
      <c r="A18" s="236">
        <v>11</v>
      </c>
      <c r="B18" s="236" t="s">
        <v>32</v>
      </c>
      <c r="C18" s="241">
        <v>6.6681999999999997</v>
      </c>
      <c r="D18" s="241">
        <v>608.19880000000001</v>
      </c>
      <c r="E18" s="241">
        <v>1064</v>
      </c>
      <c r="F18" s="241">
        <v>103</v>
      </c>
      <c r="G18" s="242">
        <v>1781.867</v>
      </c>
      <c r="H18" s="241">
        <v>321</v>
      </c>
      <c r="I18" s="241">
        <v>333</v>
      </c>
      <c r="J18" s="241">
        <v>171</v>
      </c>
      <c r="K18" s="241">
        <v>6</v>
      </c>
      <c r="L18" s="242">
        <v>831</v>
      </c>
      <c r="M18" s="241">
        <v>15.905200000000001</v>
      </c>
      <c r="N18" s="241"/>
      <c r="O18" s="241"/>
      <c r="P18" s="241"/>
      <c r="Q18" s="242">
        <v>15.905200000000001</v>
      </c>
      <c r="R18" s="242">
        <v>2628.7721999999999</v>
      </c>
    </row>
    <row r="19" spans="1:18" x14ac:dyDescent="0.25">
      <c r="A19" s="236">
        <v>12</v>
      </c>
      <c r="B19" s="236" t="s">
        <v>33</v>
      </c>
      <c r="C19" s="241">
        <v>0</v>
      </c>
      <c r="D19" s="241">
        <v>0</v>
      </c>
      <c r="E19" s="241">
        <v>18</v>
      </c>
      <c r="F19" s="241">
        <v>0</v>
      </c>
      <c r="G19" s="242">
        <v>18</v>
      </c>
      <c r="H19" s="241">
        <v>0</v>
      </c>
      <c r="I19" s="241">
        <v>0</v>
      </c>
      <c r="J19" s="241">
        <v>0</v>
      </c>
      <c r="K19" s="241">
        <v>0</v>
      </c>
      <c r="L19" s="242">
        <v>0</v>
      </c>
      <c r="M19" s="241">
        <v>0</v>
      </c>
      <c r="N19" s="241"/>
      <c r="O19" s="241"/>
      <c r="P19" s="241"/>
      <c r="Q19" s="242">
        <v>0</v>
      </c>
      <c r="R19" s="242">
        <v>18</v>
      </c>
    </row>
    <row r="20" spans="1:18" x14ac:dyDescent="0.25">
      <c r="A20" s="236">
        <v>13</v>
      </c>
      <c r="B20" s="236" t="s">
        <v>34</v>
      </c>
      <c r="C20" s="241">
        <v>0</v>
      </c>
      <c r="D20" s="241">
        <v>47.898400000000002</v>
      </c>
      <c r="E20" s="241">
        <v>177</v>
      </c>
      <c r="F20" s="241">
        <v>9.9491999999999994</v>
      </c>
      <c r="G20" s="242">
        <v>234.8476</v>
      </c>
      <c r="H20" s="241">
        <v>9.9238</v>
      </c>
      <c r="I20" s="241">
        <v>57.907799999999995</v>
      </c>
      <c r="J20" s="241">
        <v>17.796799999999998</v>
      </c>
      <c r="K20" s="241">
        <v>224.43739999999997</v>
      </c>
      <c r="L20" s="242">
        <v>310.06579999999997</v>
      </c>
      <c r="M20" s="241">
        <v>45.907799999999995</v>
      </c>
      <c r="N20" s="241"/>
      <c r="O20" s="241"/>
      <c r="P20" s="241"/>
      <c r="Q20" s="242">
        <v>45.907799999999995</v>
      </c>
      <c r="R20" s="242">
        <v>590.82119999999998</v>
      </c>
    </row>
    <row r="21" spans="1:18" x14ac:dyDescent="0.25">
      <c r="A21" s="236">
        <v>14</v>
      </c>
      <c r="B21" s="236" t="s">
        <v>35</v>
      </c>
      <c r="C21" s="241">
        <v>7.9238</v>
      </c>
      <c r="D21" s="241">
        <v>42.619</v>
      </c>
      <c r="E21" s="241">
        <v>18.949200000000001</v>
      </c>
      <c r="F21" s="241">
        <v>10</v>
      </c>
      <c r="G21" s="242">
        <v>79.492000000000004</v>
      </c>
      <c r="H21" s="241">
        <v>6</v>
      </c>
      <c r="I21" s="241">
        <v>9</v>
      </c>
      <c r="J21" s="241">
        <v>4</v>
      </c>
      <c r="K21" s="241">
        <v>4</v>
      </c>
      <c r="L21" s="242">
        <v>23</v>
      </c>
      <c r="M21" s="241">
        <v>5.9745999999999997</v>
      </c>
      <c r="N21" s="241"/>
      <c r="O21" s="241"/>
      <c r="P21" s="241"/>
      <c r="Q21" s="242">
        <v>5.9745999999999997</v>
      </c>
      <c r="R21" s="242">
        <v>108.4666</v>
      </c>
    </row>
    <row r="22" spans="1:18" x14ac:dyDescent="0.25">
      <c r="A22" s="236">
        <v>15</v>
      </c>
      <c r="B22" s="236" t="s">
        <v>36</v>
      </c>
      <c r="C22" s="241">
        <v>0</v>
      </c>
      <c r="D22" s="241">
        <v>0</v>
      </c>
      <c r="E22" s="241">
        <v>0</v>
      </c>
      <c r="F22" s="241">
        <v>0</v>
      </c>
      <c r="G22" s="242">
        <v>0</v>
      </c>
      <c r="H22" s="241">
        <v>0</v>
      </c>
      <c r="I22" s="241">
        <v>0</v>
      </c>
      <c r="J22" s="241">
        <v>0</v>
      </c>
      <c r="K22" s="241">
        <v>0</v>
      </c>
      <c r="L22" s="242">
        <v>0</v>
      </c>
      <c r="M22" s="241">
        <v>0</v>
      </c>
      <c r="N22" s="241"/>
      <c r="O22" s="241"/>
      <c r="P22" s="241"/>
      <c r="Q22" s="242">
        <v>0</v>
      </c>
      <c r="R22" s="242">
        <v>0</v>
      </c>
    </row>
    <row r="23" spans="1:18" x14ac:dyDescent="0.25">
      <c r="A23" s="236">
        <v>16</v>
      </c>
      <c r="B23" s="236" t="s">
        <v>37</v>
      </c>
      <c r="C23" s="241">
        <v>0</v>
      </c>
      <c r="D23" s="241">
        <v>0</v>
      </c>
      <c r="E23" s="241">
        <v>0</v>
      </c>
      <c r="F23" s="241">
        <v>0</v>
      </c>
      <c r="G23" s="242">
        <v>0</v>
      </c>
      <c r="H23" s="241">
        <v>0</v>
      </c>
      <c r="I23" s="241">
        <v>0</v>
      </c>
      <c r="J23" s="241">
        <v>0</v>
      </c>
      <c r="K23" s="241">
        <v>0</v>
      </c>
      <c r="L23" s="242">
        <v>0</v>
      </c>
      <c r="M23" s="241">
        <v>0</v>
      </c>
      <c r="N23" s="241"/>
      <c r="O23" s="241"/>
      <c r="P23" s="241"/>
      <c r="Q23" s="242">
        <v>0</v>
      </c>
      <c r="R23" s="242">
        <v>0</v>
      </c>
    </row>
    <row r="24" spans="1:18" x14ac:dyDescent="0.25">
      <c r="A24" s="236">
        <v>17</v>
      </c>
      <c r="B24" s="236" t="s">
        <v>38</v>
      </c>
      <c r="C24" s="241">
        <v>10</v>
      </c>
      <c r="D24" s="241">
        <v>21.892600000000002</v>
      </c>
      <c r="E24" s="241">
        <v>88</v>
      </c>
      <c r="F24" s="241">
        <v>58</v>
      </c>
      <c r="G24" s="242">
        <v>177.89260000000002</v>
      </c>
      <c r="H24" s="241">
        <v>16</v>
      </c>
      <c r="I24" s="241">
        <v>17</v>
      </c>
      <c r="J24" s="241">
        <v>43</v>
      </c>
      <c r="K24" s="241">
        <v>29.946300000000001</v>
      </c>
      <c r="L24" s="242">
        <v>105.94630000000001</v>
      </c>
      <c r="M24" s="241">
        <v>33</v>
      </c>
      <c r="N24" s="241"/>
      <c r="O24" s="241"/>
      <c r="P24" s="241"/>
      <c r="Q24" s="242">
        <v>33</v>
      </c>
      <c r="R24" s="242">
        <v>316.83890000000002</v>
      </c>
    </row>
    <row r="25" spans="1:18" x14ac:dyDescent="0.25">
      <c r="A25" s="236">
        <v>18</v>
      </c>
      <c r="B25" s="236" t="s">
        <v>39</v>
      </c>
      <c r="C25" s="241">
        <v>0</v>
      </c>
      <c r="D25" s="241">
        <v>40</v>
      </c>
      <c r="E25" s="241">
        <v>10</v>
      </c>
      <c r="F25" s="241">
        <v>0</v>
      </c>
      <c r="G25" s="242">
        <v>50</v>
      </c>
      <c r="H25" s="241">
        <v>77</v>
      </c>
      <c r="I25" s="241">
        <v>4</v>
      </c>
      <c r="J25" s="241">
        <v>0</v>
      </c>
      <c r="K25" s="241">
        <v>7.8527000000000005</v>
      </c>
      <c r="L25" s="242">
        <v>88.852699999999999</v>
      </c>
      <c r="M25" s="241">
        <v>0</v>
      </c>
      <c r="N25" s="241"/>
      <c r="O25" s="241"/>
      <c r="P25" s="241"/>
      <c r="Q25" s="242">
        <v>0</v>
      </c>
      <c r="R25" s="242">
        <v>138.8527</v>
      </c>
    </row>
    <row r="26" spans="1:18" x14ac:dyDescent="0.25">
      <c r="A26" s="236">
        <v>19</v>
      </c>
      <c r="B26" s="236" t="s">
        <v>40</v>
      </c>
      <c r="C26" s="241">
        <v>13.9016</v>
      </c>
      <c r="D26" s="241">
        <v>10.9016</v>
      </c>
      <c r="E26" s="241">
        <v>9.9016000000000002</v>
      </c>
      <c r="F26" s="241">
        <v>9.8523999999999994</v>
      </c>
      <c r="G26" s="242">
        <v>44.557199999999995</v>
      </c>
      <c r="H26" s="241">
        <v>8.8523999999999994</v>
      </c>
      <c r="I26" s="241">
        <v>5.9016000000000002</v>
      </c>
      <c r="J26" s="241">
        <v>8.8523999999999994</v>
      </c>
      <c r="K26" s="241">
        <v>9.8032000000000004</v>
      </c>
      <c r="L26" s="242">
        <v>33.409599999999998</v>
      </c>
      <c r="M26" s="241">
        <v>16.753999999999998</v>
      </c>
      <c r="N26" s="241"/>
      <c r="O26" s="241"/>
      <c r="P26" s="241"/>
      <c r="Q26" s="242">
        <v>16.753999999999998</v>
      </c>
      <c r="R26" s="242">
        <v>94.720799999999997</v>
      </c>
    </row>
    <row r="27" spans="1:18" x14ac:dyDescent="0.25">
      <c r="A27" s="236">
        <v>20</v>
      </c>
      <c r="B27" s="236" t="s">
        <v>41</v>
      </c>
      <c r="C27" s="241">
        <v>0</v>
      </c>
      <c r="D27" s="241">
        <v>0</v>
      </c>
      <c r="E27" s="241">
        <v>0</v>
      </c>
      <c r="F27" s="241">
        <v>0</v>
      </c>
      <c r="G27" s="242">
        <v>0</v>
      </c>
      <c r="H27" s="241">
        <v>1</v>
      </c>
      <c r="I27" s="241">
        <v>0</v>
      </c>
      <c r="J27" s="241">
        <v>1</v>
      </c>
      <c r="K27" s="241">
        <v>0</v>
      </c>
      <c r="L27" s="242">
        <v>2</v>
      </c>
      <c r="M27" s="241">
        <v>0</v>
      </c>
      <c r="N27" s="241"/>
      <c r="O27" s="241"/>
      <c r="P27" s="241"/>
      <c r="Q27" s="242">
        <v>0</v>
      </c>
      <c r="R27" s="242">
        <v>2</v>
      </c>
    </row>
    <row r="28" spans="1:18" x14ac:dyDescent="0.25">
      <c r="A28" s="236">
        <v>21</v>
      </c>
      <c r="B28" s="236" t="s">
        <v>42</v>
      </c>
      <c r="C28" s="241">
        <v>0</v>
      </c>
      <c r="D28" s="241">
        <v>0</v>
      </c>
      <c r="E28" s="241">
        <v>2</v>
      </c>
      <c r="F28" s="241">
        <v>0</v>
      </c>
      <c r="G28" s="242">
        <v>2</v>
      </c>
      <c r="H28" s="241">
        <v>1</v>
      </c>
      <c r="I28" s="241">
        <v>2</v>
      </c>
      <c r="J28" s="241">
        <v>0</v>
      </c>
      <c r="K28" s="241">
        <v>2</v>
      </c>
      <c r="L28" s="242">
        <v>5</v>
      </c>
      <c r="M28" s="241">
        <v>0</v>
      </c>
      <c r="N28" s="241"/>
      <c r="O28" s="241"/>
      <c r="P28" s="241"/>
      <c r="Q28" s="242">
        <v>0</v>
      </c>
      <c r="R28" s="242">
        <v>7</v>
      </c>
    </row>
    <row r="29" spans="1:18" x14ac:dyDescent="0.25">
      <c r="A29" s="236">
        <v>22</v>
      </c>
      <c r="B29" s="236" t="s">
        <v>43</v>
      </c>
      <c r="C29" s="241">
        <v>0</v>
      </c>
      <c r="D29" s="241">
        <v>0</v>
      </c>
      <c r="E29" s="241">
        <v>0</v>
      </c>
      <c r="F29" s="241">
        <v>0</v>
      </c>
      <c r="G29" s="242">
        <v>0</v>
      </c>
      <c r="H29" s="241">
        <v>0</v>
      </c>
      <c r="I29" s="241">
        <v>0</v>
      </c>
      <c r="J29" s="241">
        <v>0</v>
      </c>
      <c r="K29" s="241">
        <v>0</v>
      </c>
      <c r="L29" s="242">
        <v>0</v>
      </c>
      <c r="M29" s="241">
        <v>0</v>
      </c>
      <c r="N29" s="241"/>
      <c r="O29" s="241"/>
      <c r="P29" s="241"/>
      <c r="Q29" s="242">
        <v>0</v>
      </c>
      <c r="R29" s="242">
        <v>0</v>
      </c>
    </row>
    <row r="30" spans="1:18" x14ac:dyDescent="0.25">
      <c r="A30" s="236">
        <v>23</v>
      </c>
      <c r="B30" s="236" t="s">
        <v>44</v>
      </c>
      <c r="C30" s="241">
        <v>0</v>
      </c>
      <c r="D30" s="241">
        <v>0</v>
      </c>
      <c r="E30" s="241">
        <v>0</v>
      </c>
      <c r="F30" s="241">
        <v>0</v>
      </c>
      <c r="G30" s="242">
        <v>0</v>
      </c>
      <c r="H30" s="241">
        <v>0</v>
      </c>
      <c r="I30" s="241">
        <v>0</v>
      </c>
      <c r="J30" s="241">
        <v>0</v>
      </c>
      <c r="K30" s="241">
        <v>0</v>
      </c>
      <c r="L30" s="242">
        <v>0</v>
      </c>
      <c r="M30" s="241">
        <v>0</v>
      </c>
      <c r="N30" s="241"/>
      <c r="O30" s="241"/>
      <c r="P30" s="241"/>
      <c r="Q30" s="242">
        <v>0</v>
      </c>
      <c r="R30" s="242">
        <v>0</v>
      </c>
    </row>
    <row r="31" spans="1:18" x14ac:dyDescent="0.25">
      <c r="A31" s="236">
        <v>24</v>
      </c>
      <c r="B31" s="236" t="s">
        <v>45</v>
      </c>
      <c r="C31" s="241">
        <v>0</v>
      </c>
      <c r="D31" s="241">
        <v>0</v>
      </c>
      <c r="E31" s="241">
        <v>0</v>
      </c>
      <c r="F31" s="241">
        <v>0</v>
      </c>
      <c r="G31" s="242">
        <v>0</v>
      </c>
      <c r="H31" s="241">
        <v>2</v>
      </c>
      <c r="I31" s="241">
        <v>0</v>
      </c>
      <c r="J31" s="241">
        <v>0</v>
      </c>
      <c r="K31" s="241">
        <v>0</v>
      </c>
      <c r="L31" s="242">
        <v>2</v>
      </c>
      <c r="M31" s="241">
        <v>0</v>
      </c>
      <c r="N31" s="241"/>
      <c r="O31" s="241"/>
      <c r="P31" s="241"/>
      <c r="Q31" s="242">
        <v>0</v>
      </c>
      <c r="R31" s="242">
        <v>2</v>
      </c>
    </row>
    <row r="32" spans="1:18" x14ac:dyDescent="0.25">
      <c r="A32" s="236">
        <v>25</v>
      </c>
      <c r="B32" s="236" t="s">
        <v>46</v>
      </c>
      <c r="C32" s="241">
        <v>0</v>
      </c>
      <c r="D32" s="241">
        <v>0</v>
      </c>
      <c r="E32" s="241">
        <v>2</v>
      </c>
      <c r="F32" s="241">
        <v>1</v>
      </c>
      <c r="G32" s="242">
        <v>3</v>
      </c>
      <c r="H32" s="241">
        <v>2</v>
      </c>
      <c r="I32" s="241">
        <v>2</v>
      </c>
      <c r="J32" s="241">
        <v>2</v>
      </c>
      <c r="K32" s="241">
        <v>1</v>
      </c>
      <c r="L32" s="242">
        <v>7</v>
      </c>
      <c r="M32" s="241">
        <v>2</v>
      </c>
      <c r="N32" s="241"/>
      <c r="O32" s="241"/>
      <c r="P32" s="241"/>
      <c r="Q32" s="242">
        <v>2</v>
      </c>
      <c r="R32" s="242">
        <v>12</v>
      </c>
    </row>
    <row r="33" spans="1:18" x14ac:dyDescent="0.25">
      <c r="A33" s="236">
        <v>26</v>
      </c>
      <c r="B33" s="236" t="s">
        <v>81</v>
      </c>
      <c r="C33" s="241">
        <v>0</v>
      </c>
      <c r="D33" s="241">
        <v>1</v>
      </c>
      <c r="E33" s="241">
        <v>97</v>
      </c>
      <c r="F33" s="241">
        <v>67</v>
      </c>
      <c r="G33" s="242">
        <v>165</v>
      </c>
      <c r="H33" s="241">
        <v>26</v>
      </c>
      <c r="I33" s="241">
        <v>6</v>
      </c>
      <c r="J33" s="241">
        <v>13</v>
      </c>
      <c r="K33" s="241">
        <v>36</v>
      </c>
      <c r="L33" s="242">
        <v>81</v>
      </c>
      <c r="M33" s="241">
        <v>20</v>
      </c>
      <c r="N33" s="241"/>
      <c r="O33" s="241"/>
      <c r="P33" s="241"/>
      <c r="Q33" s="242">
        <v>20</v>
      </c>
      <c r="R33" s="242">
        <v>266</v>
      </c>
    </row>
    <row r="34" spans="1:18" x14ac:dyDescent="0.25">
      <c r="A34" s="236">
        <v>27</v>
      </c>
      <c r="B34" s="236" t="s">
        <v>48</v>
      </c>
      <c r="C34" s="241">
        <v>1</v>
      </c>
      <c r="D34" s="241">
        <v>11</v>
      </c>
      <c r="E34" s="241">
        <v>105</v>
      </c>
      <c r="F34" s="241">
        <v>52</v>
      </c>
      <c r="G34" s="242">
        <v>169</v>
      </c>
      <c r="H34" s="241">
        <v>7</v>
      </c>
      <c r="I34" s="241">
        <v>20</v>
      </c>
      <c r="J34" s="241">
        <v>19</v>
      </c>
      <c r="K34" s="241">
        <v>12</v>
      </c>
      <c r="L34" s="242">
        <v>58</v>
      </c>
      <c r="M34" s="241">
        <v>12</v>
      </c>
      <c r="N34" s="241"/>
      <c r="O34" s="241"/>
      <c r="P34" s="241"/>
      <c r="Q34" s="242">
        <v>12</v>
      </c>
      <c r="R34" s="242">
        <v>239</v>
      </c>
    </row>
    <row r="35" spans="1:18" x14ac:dyDescent="0.25">
      <c r="A35" s="239"/>
      <c r="B35" s="239" t="s">
        <v>49</v>
      </c>
      <c r="C35" s="242">
        <v>377.99669999999998</v>
      </c>
      <c r="D35" s="242">
        <v>3557.7840000000006</v>
      </c>
      <c r="E35" s="242">
        <v>8202.3430000000008</v>
      </c>
      <c r="F35" s="242">
        <v>3074.3661999999999</v>
      </c>
      <c r="G35" s="242">
        <v>15212.489899999997</v>
      </c>
      <c r="H35" s="242">
        <v>1353.9759999999999</v>
      </c>
      <c r="I35" s="242">
        <v>1681.5745999999999</v>
      </c>
      <c r="J35" s="242">
        <v>2613.2542000000003</v>
      </c>
      <c r="K35" s="242">
        <v>1644.6392000000003</v>
      </c>
      <c r="L35" s="242">
        <v>7293.4439999999995</v>
      </c>
      <c r="M35" s="242">
        <v>1037.1767</v>
      </c>
      <c r="N35" s="242"/>
      <c r="O35" s="242"/>
      <c r="P35" s="242"/>
      <c r="Q35" s="242">
        <v>1037.1767</v>
      </c>
      <c r="R35" s="242">
        <v>23543.110599999993</v>
      </c>
    </row>
    <row r="36" spans="1:18" x14ac:dyDescent="0.25">
      <c r="A36" s="311" t="s">
        <v>50</v>
      </c>
      <c r="B36" s="311"/>
      <c r="C36" s="221" t="s">
        <v>50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</row>
    <row r="37" spans="1:18" x14ac:dyDescent="0.25">
      <c r="A37" s="57"/>
      <c r="B37" s="57"/>
      <c r="C37" s="57" t="s">
        <v>50</v>
      </c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8" s="155" customFormat="1" x14ac:dyDescent="0.2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8" s="155" customFormat="1" x14ac:dyDescent="0.25">
      <c r="A39" s="315" t="s">
        <v>240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</row>
    <row r="40" spans="1:18" s="155" customFormat="1" x14ac:dyDescent="0.25">
      <c r="A40" s="319" t="s">
        <v>66</v>
      </c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19"/>
      <c r="N40" s="319"/>
      <c r="O40" s="319"/>
      <c r="P40" s="319"/>
      <c r="Q40" s="319"/>
      <c r="R40" s="319"/>
    </row>
    <row r="41" spans="1:18" s="155" customFormat="1" x14ac:dyDescent="0.25">
      <c r="A41" s="308" t="s">
        <v>96</v>
      </c>
      <c r="B41" s="308"/>
      <c r="C41" s="308"/>
      <c r="D41" s="308"/>
      <c r="E41" s="308"/>
      <c r="F41" s="308"/>
      <c r="G41" s="308"/>
      <c r="H41" s="308"/>
      <c r="I41" s="308"/>
      <c r="J41" s="308"/>
      <c r="K41" s="308"/>
      <c r="L41" s="308"/>
      <c r="M41" s="308"/>
      <c r="N41" s="308"/>
      <c r="O41" s="308"/>
      <c r="P41" s="308"/>
      <c r="Q41" s="308"/>
      <c r="R41" s="308"/>
    </row>
    <row r="42" spans="1:18" s="155" customFormat="1" ht="15.75" thickBot="1" x14ac:dyDescent="0.3">
      <c r="A42" s="235" t="s">
        <v>86</v>
      </c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 t="s">
        <v>68</v>
      </c>
      <c r="P42" s="235"/>
      <c r="Q42" s="235"/>
      <c r="R42" s="235"/>
    </row>
    <row r="43" spans="1:18" s="155" customFormat="1" ht="15.75" thickTop="1" x14ac:dyDescent="0.25">
      <c r="A43" s="197" t="s">
        <v>2</v>
      </c>
      <c r="B43" s="198" t="s">
        <v>69</v>
      </c>
      <c r="C43" s="316" t="s">
        <v>87</v>
      </c>
      <c r="D43" s="317"/>
      <c r="E43" s="317"/>
      <c r="F43" s="317"/>
      <c r="G43" s="317"/>
      <c r="H43" s="316" t="s">
        <v>88</v>
      </c>
      <c r="I43" s="317"/>
      <c r="J43" s="317"/>
      <c r="K43" s="317"/>
      <c r="L43" s="318"/>
      <c r="M43" s="316" t="s">
        <v>89</v>
      </c>
      <c r="N43" s="317"/>
      <c r="O43" s="317"/>
      <c r="P43" s="317"/>
      <c r="Q43" s="318"/>
      <c r="R43" s="228" t="s">
        <v>49</v>
      </c>
    </row>
    <row r="44" spans="1:18" s="155" customFormat="1" x14ac:dyDescent="0.25">
      <c r="A44" s="197"/>
      <c r="B44" s="198" t="s">
        <v>90</v>
      </c>
      <c r="C44" s="201" t="s">
        <v>74</v>
      </c>
      <c r="D44" s="201" t="s">
        <v>75</v>
      </c>
      <c r="E44" s="201" t="s">
        <v>76</v>
      </c>
      <c r="F44" s="201" t="s">
        <v>91</v>
      </c>
      <c r="G44" s="201" t="s">
        <v>49</v>
      </c>
      <c r="H44" s="201" t="s">
        <v>77</v>
      </c>
      <c r="I44" s="201" t="s">
        <v>78</v>
      </c>
      <c r="J44" s="201" t="s">
        <v>79</v>
      </c>
      <c r="K44" s="201" t="s">
        <v>92</v>
      </c>
      <c r="L44" s="201" t="s">
        <v>49</v>
      </c>
      <c r="M44" s="201" t="s">
        <v>80</v>
      </c>
      <c r="N44" s="201" t="s">
        <v>71</v>
      </c>
      <c r="O44" s="201" t="s">
        <v>72</v>
      </c>
      <c r="P44" s="201" t="s">
        <v>73</v>
      </c>
      <c r="Q44" s="201" t="s">
        <v>49</v>
      </c>
      <c r="R44" s="227" t="s">
        <v>5</v>
      </c>
    </row>
    <row r="45" spans="1:18" s="155" customFormat="1" x14ac:dyDescent="0.25">
      <c r="A45" s="202"/>
      <c r="B45" s="202"/>
      <c r="C45" s="203"/>
      <c r="D45" s="203"/>
      <c r="E45" s="203"/>
      <c r="F45" s="203"/>
      <c r="G45" s="203" t="s">
        <v>93</v>
      </c>
      <c r="H45" s="203"/>
      <c r="I45" s="203"/>
      <c r="J45" s="203"/>
      <c r="K45" s="203"/>
      <c r="L45" s="203" t="s">
        <v>94</v>
      </c>
      <c r="M45" s="203"/>
      <c r="N45" s="203"/>
      <c r="O45" s="203"/>
      <c r="P45" s="203"/>
      <c r="Q45" s="274" t="s">
        <v>95</v>
      </c>
      <c r="R45" s="273">
        <v>2020</v>
      </c>
    </row>
    <row r="46" spans="1:18" s="155" customFormat="1" x14ac:dyDescent="0.25">
      <c r="A46" s="236">
        <v>1</v>
      </c>
      <c r="B46" s="236" t="s">
        <v>22</v>
      </c>
      <c r="C46" s="237">
        <v>14.186782148990984</v>
      </c>
      <c r="D46" s="237">
        <v>14.695213578361333</v>
      </c>
      <c r="E46" s="237">
        <v>14.640554096011462</v>
      </c>
      <c r="F46" s="237">
        <v>14.725957412024362</v>
      </c>
      <c r="G46" s="237">
        <v>14.584432939154027</v>
      </c>
      <c r="H46" s="237">
        <v>13.686129163900379</v>
      </c>
      <c r="I46" s="237">
        <v>14.258532812133101</v>
      </c>
      <c r="J46" s="237">
        <v>13.655323819978047</v>
      </c>
      <c r="K46" s="237">
        <v>14.032121724429418</v>
      </c>
      <c r="L46" s="237">
        <v>13.903305364179827</v>
      </c>
      <c r="M46" s="237">
        <v>14.492798499539951</v>
      </c>
      <c r="N46" s="241"/>
      <c r="O46" s="241"/>
      <c r="P46" s="241"/>
      <c r="Q46" s="238">
        <v>14.492798499539951</v>
      </c>
      <c r="R46" s="238">
        <v>14.315271042927968</v>
      </c>
    </row>
    <row r="47" spans="1:18" s="155" customFormat="1" x14ac:dyDescent="0.25">
      <c r="A47" s="236">
        <v>2</v>
      </c>
      <c r="B47" s="236" t="s">
        <v>23</v>
      </c>
      <c r="C47" s="237">
        <v>13.856297548605243</v>
      </c>
      <c r="D47" s="237">
        <v>13.698813304362362</v>
      </c>
      <c r="E47" s="237">
        <v>13.66</v>
      </c>
      <c r="F47" s="237">
        <v>13.66</v>
      </c>
      <c r="G47" s="237">
        <v>13.661145165028628</v>
      </c>
      <c r="H47" s="237">
        <v>10.95</v>
      </c>
      <c r="I47" s="237">
        <v>12.36</v>
      </c>
      <c r="J47" s="237">
        <v>10.95</v>
      </c>
      <c r="K47" s="237">
        <v>10.956329141591501</v>
      </c>
      <c r="L47" s="237">
        <v>11.150795728714765</v>
      </c>
      <c r="M47" s="237">
        <v>11.843083184148199</v>
      </c>
      <c r="N47" s="241"/>
      <c r="O47" s="241"/>
      <c r="P47" s="241"/>
      <c r="Q47" s="238">
        <v>11.843083184148199</v>
      </c>
      <c r="R47" s="238">
        <v>11.893738051685487</v>
      </c>
    </row>
    <row r="48" spans="1:18" s="155" customFormat="1" x14ac:dyDescent="0.25">
      <c r="A48" s="236">
        <v>3</v>
      </c>
      <c r="B48" s="236" t="s">
        <v>24</v>
      </c>
      <c r="C48" s="237">
        <v>14.64</v>
      </c>
      <c r="D48" s="237">
        <v>14.509999999999998</v>
      </c>
      <c r="E48" s="237">
        <v>14.616325494124119</v>
      </c>
      <c r="F48" s="237">
        <v>14.617146492762842</v>
      </c>
      <c r="G48" s="237">
        <v>14.604294612134671</v>
      </c>
      <c r="H48" s="237">
        <v>14.6</v>
      </c>
      <c r="I48" s="237">
        <v>14.596195846404321</v>
      </c>
      <c r="J48" s="237">
        <v>0</v>
      </c>
      <c r="K48" s="237">
        <v>15.040945546644153</v>
      </c>
      <c r="L48" s="237">
        <v>14.766604387370897</v>
      </c>
      <c r="M48" s="237">
        <v>15.040820512820511</v>
      </c>
      <c r="N48" s="241"/>
      <c r="O48" s="241"/>
      <c r="P48" s="241"/>
      <c r="Q48" s="238">
        <v>15.040820512820511</v>
      </c>
      <c r="R48" s="238">
        <v>14.648007912907614</v>
      </c>
    </row>
    <row r="49" spans="1:18" s="155" customFormat="1" x14ac:dyDescent="0.25">
      <c r="A49" s="236">
        <v>4</v>
      </c>
      <c r="B49" s="236" t="s">
        <v>25</v>
      </c>
      <c r="C49" s="237">
        <v>8.0500000000000007</v>
      </c>
      <c r="D49" s="237">
        <v>13.189999999999998</v>
      </c>
      <c r="E49" s="237">
        <v>13.19</v>
      </c>
      <c r="F49" s="237">
        <v>8.0500000000000007</v>
      </c>
      <c r="G49" s="237">
        <v>12.395042372881356</v>
      </c>
      <c r="H49" s="237">
        <v>8.42</v>
      </c>
      <c r="I49" s="237">
        <v>12.059999999999999</v>
      </c>
      <c r="J49" s="237">
        <v>12.059999999999999</v>
      </c>
      <c r="K49" s="237">
        <v>8.42</v>
      </c>
      <c r="L49" s="237">
        <v>9.9232448377581122</v>
      </c>
      <c r="M49" s="237">
        <v>13.19</v>
      </c>
      <c r="N49" s="241"/>
      <c r="O49" s="241"/>
      <c r="P49" s="241"/>
      <c r="Q49" s="238">
        <v>13.19</v>
      </c>
      <c r="R49" s="238">
        <v>11.514689265536722</v>
      </c>
    </row>
    <row r="50" spans="1:18" s="155" customFormat="1" x14ac:dyDescent="0.25">
      <c r="A50" s="236">
        <v>5</v>
      </c>
      <c r="B50" s="236" t="s">
        <v>26</v>
      </c>
      <c r="C50" s="237">
        <v>17.600000000000001</v>
      </c>
      <c r="D50" s="237">
        <v>17.72</v>
      </c>
      <c r="E50" s="237">
        <v>17.840000000000003</v>
      </c>
      <c r="F50" s="237">
        <v>17.89</v>
      </c>
      <c r="G50" s="237">
        <v>17.811068755198228</v>
      </c>
      <c r="H50" s="237">
        <v>17.93</v>
      </c>
      <c r="I50" s="237">
        <v>17.98</v>
      </c>
      <c r="J50" s="237">
        <v>18.02</v>
      </c>
      <c r="K50" s="237">
        <v>18.109999999999996</v>
      </c>
      <c r="L50" s="237">
        <v>18.003796825396826</v>
      </c>
      <c r="M50" s="237">
        <v>18.16</v>
      </c>
      <c r="N50" s="241"/>
      <c r="O50" s="241"/>
      <c r="P50" s="241"/>
      <c r="Q50" s="238">
        <v>18.16</v>
      </c>
      <c r="R50" s="238">
        <v>17.850014583800764</v>
      </c>
    </row>
    <row r="51" spans="1:18" s="155" customFormat="1" x14ac:dyDescent="0.25">
      <c r="A51" s="236">
        <v>6</v>
      </c>
      <c r="B51" s="236" t="s">
        <v>27</v>
      </c>
      <c r="C51" s="237">
        <v>13</v>
      </c>
      <c r="D51" s="237">
        <v>13</v>
      </c>
      <c r="E51" s="237">
        <v>13.02364883563893</v>
      </c>
      <c r="F51" s="237">
        <v>13.008833822416598</v>
      </c>
      <c r="G51" s="237">
        <v>13.012738840843001</v>
      </c>
      <c r="H51" s="237">
        <v>13.080000000000002</v>
      </c>
      <c r="I51" s="237">
        <v>12.71</v>
      </c>
      <c r="J51" s="237">
        <v>13.08</v>
      </c>
      <c r="K51" s="237">
        <v>13.095250295422783</v>
      </c>
      <c r="L51" s="237">
        <v>13.013919764072195</v>
      </c>
      <c r="M51" s="237">
        <v>11.562214653909379</v>
      </c>
      <c r="N51" s="241"/>
      <c r="O51" s="241"/>
      <c r="P51" s="241"/>
      <c r="Q51" s="238">
        <v>11.562214653909379</v>
      </c>
      <c r="R51" s="238">
        <v>12.906929252470755</v>
      </c>
    </row>
    <row r="52" spans="1:18" s="155" customFormat="1" x14ac:dyDescent="0.25">
      <c r="A52" s="236">
        <v>7</v>
      </c>
      <c r="B52" s="236" t="s">
        <v>28</v>
      </c>
      <c r="C52" s="237">
        <v>0</v>
      </c>
      <c r="D52" s="237">
        <v>22.43</v>
      </c>
      <c r="E52" s="237">
        <v>28.449999999999996</v>
      </c>
      <c r="F52" s="237">
        <v>17.158378721837828</v>
      </c>
      <c r="G52" s="237">
        <v>22.224204833829365</v>
      </c>
      <c r="H52" s="237">
        <v>17.5</v>
      </c>
      <c r="I52" s="237">
        <v>17.420000000000002</v>
      </c>
      <c r="J52" s="237">
        <v>20.8</v>
      </c>
      <c r="K52" s="237">
        <v>15</v>
      </c>
      <c r="L52" s="237">
        <v>17.553404255319151</v>
      </c>
      <c r="M52" s="237">
        <v>18.517530607657072</v>
      </c>
      <c r="N52" s="241"/>
      <c r="O52" s="241"/>
      <c r="P52" s="241"/>
      <c r="Q52" s="238">
        <v>18.517530607657072</v>
      </c>
      <c r="R52" s="238">
        <v>21.110150797089243</v>
      </c>
    </row>
    <row r="53" spans="1:18" s="155" customFormat="1" x14ac:dyDescent="0.25">
      <c r="A53" s="236">
        <v>8</v>
      </c>
      <c r="B53" s="236" t="s">
        <v>29</v>
      </c>
      <c r="C53" s="237">
        <v>0</v>
      </c>
      <c r="D53" s="237">
        <v>13.814871672727927</v>
      </c>
      <c r="E53" s="237">
        <v>23.899699404698936</v>
      </c>
      <c r="F53" s="237">
        <v>21.110000000000003</v>
      </c>
      <c r="G53" s="237">
        <v>20.286670047692965</v>
      </c>
      <c r="H53" s="237">
        <v>0</v>
      </c>
      <c r="I53" s="237">
        <v>13.819999999999999</v>
      </c>
      <c r="J53" s="237">
        <v>14.340600441563787</v>
      </c>
      <c r="K53" s="237">
        <v>15.810000000000002</v>
      </c>
      <c r="L53" s="237">
        <v>14.649108229923726</v>
      </c>
      <c r="M53" s="237">
        <v>15.166640899352872</v>
      </c>
      <c r="N53" s="241"/>
      <c r="O53" s="241"/>
      <c r="P53" s="241"/>
      <c r="Q53" s="238">
        <v>15.166640899352872</v>
      </c>
      <c r="R53" s="238">
        <v>17.966752434038664</v>
      </c>
    </row>
    <row r="54" spans="1:18" s="155" customFormat="1" x14ac:dyDescent="0.25">
      <c r="A54" s="236">
        <v>9</v>
      </c>
      <c r="B54" s="236" t="s">
        <v>30</v>
      </c>
      <c r="C54" s="237">
        <v>0</v>
      </c>
      <c r="D54" s="237">
        <v>15.005691814136398</v>
      </c>
      <c r="E54" s="237">
        <v>13.453378867846425</v>
      </c>
      <c r="F54" s="237">
        <v>15.823243299182451</v>
      </c>
      <c r="G54" s="237">
        <v>15.003008804105773</v>
      </c>
      <c r="H54" s="237">
        <v>14.788368001655803</v>
      </c>
      <c r="I54" s="237">
        <v>15.523129462899721</v>
      </c>
      <c r="J54" s="237">
        <v>14.074304046362414</v>
      </c>
      <c r="K54" s="237">
        <v>14.788368001655803</v>
      </c>
      <c r="L54" s="237">
        <v>14.447074752492327</v>
      </c>
      <c r="M54" s="237">
        <v>0</v>
      </c>
      <c r="N54" s="241"/>
      <c r="O54" s="241"/>
      <c r="P54" s="241"/>
      <c r="Q54" s="238">
        <v>0</v>
      </c>
      <c r="R54" s="238">
        <v>14.647211011073168</v>
      </c>
    </row>
    <row r="55" spans="1:18" s="155" customFormat="1" x14ac:dyDescent="0.25">
      <c r="A55" s="236">
        <v>10</v>
      </c>
      <c r="B55" s="236" t="s">
        <v>31</v>
      </c>
      <c r="C55" s="237">
        <v>16.631234199034708</v>
      </c>
      <c r="D55" s="237">
        <v>17.329999999999998</v>
      </c>
      <c r="E55" s="237">
        <v>18</v>
      </c>
      <c r="F55" s="237">
        <v>16.378544007048681</v>
      </c>
      <c r="G55" s="237">
        <v>17.255170608721663</v>
      </c>
      <c r="H55" s="237">
        <v>17.5</v>
      </c>
      <c r="I55" s="237">
        <v>18.57</v>
      </c>
      <c r="J55" s="237">
        <v>16.670000000000005</v>
      </c>
      <c r="K55" s="237">
        <v>16.824279954796737</v>
      </c>
      <c r="L55" s="237">
        <v>17.769985572351381</v>
      </c>
      <c r="M55" s="237">
        <v>20.039517470881858</v>
      </c>
      <c r="N55" s="241"/>
      <c r="O55" s="241"/>
      <c r="P55" s="241"/>
      <c r="Q55" s="238">
        <v>20.039517470881858</v>
      </c>
      <c r="R55" s="238">
        <v>17.806859033651506</v>
      </c>
    </row>
    <row r="56" spans="1:18" s="155" customFormat="1" x14ac:dyDescent="0.25">
      <c r="A56" s="236">
        <v>11</v>
      </c>
      <c r="B56" s="236" t="s">
        <v>32</v>
      </c>
      <c r="C56" s="237">
        <v>23.997480579466721</v>
      </c>
      <c r="D56" s="237">
        <v>15.094012023700147</v>
      </c>
      <c r="E56" s="237">
        <v>16.919999999999998</v>
      </c>
      <c r="F56" s="237">
        <v>16.04</v>
      </c>
      <c r="G56" s="237">
        <v>16.272359272605645</v>
      </c>
      <c r="H56" s="237">
        <v>15.02</v>
      </c>
      <c r="I56" s="237">
        <v>15.95</v>
      </c>
      <c r="J56" s="237">
        <v>15.789999999999997</v>
      </c>
      <c r="K56" s="237">
        <v>15</v>
      </c>
      <c r="L56" s="237">
        <v>15.550974729241878</v>
      </c>
      <c r="M56" s="237">
        <v>48.409325252118805</v>
      </c>
      <c r="N56" s="241"/>
      <c r="O56" s="241"/>
      <c r="P56" s="241"/>
      <c r="Q56" s="238">
        <v>48.409325252118805</v>
      </c>
      <c r="R56" s="238">
        <v>16.238759676475581</v>
      </c>
    </row>
    <row r="57" spans="1:18" x14ac:dyDescent="0.25">
      <c r="A57" s="236">
        <v>12</v>
      </c>
      <c r="B57" s="236" t="s">
        <v>33</v>
      </c>
      <c r="C57" s="237">
        <v>0</v>
      </c>
      <c r="D57" s="237">
        <v>0</v>
      </c>
      <c r="E57" s="237">
        <v>40</v>
      </c>
      <c r="F57" s="237">
        <v>0</v>
      </c>
      <c r="G57" s="237">
        <v>40</v>
      </c>
      <c r="H57" s="237">
        <v>0</v>
      </c>
      <c r="I57" s="237">
        <v>0</v>
      </c>
      <c r="J57" s="237">
        <v>0</v>
      </c>
      <c r="K57" s="237">
        <v>0</v>
      </c>
      <c r="L57" s="237">
        <v>0</v>
      </c>
      <c r="M57" s="237">
        <v>0</v>
      </c>
      <c r="N57" s="241"/>
      <c r="O57" s="241"/>
      <c r="P57" s="241"/>
      <c r="Q57" s="238">
        <v>0</v>
      </c>
      <c r="R57" s="238">
        <v>40</v>
      </c>
    </row>
    <row r="58" spans="1:18" x14ac:dyDescent="0.25">
      <c r="A58" s="236">
        <v>13</v>
      </c>
      <c r="B58" s="236" t="s">
        <v>34</v>
      </c>
      <c r="C58" s="237">
        <v>0</v>
      </c>
      <c r="D58" s="237">
        <v>15.272326424264694</v>
      </c>
      <c r="E58" s="237">
        <v>14.660000000000002</v>
      </c>
      <c r="F58" s="237">
        <v>14.720781570377516</v>
      </c>
      <c r="G58" s="237">
        <v>14.787462166954231</v>
      </c>
      <c r="H58" s="237">
        <v>16.154094197787138</v>
      </c>
      <c r="I58" s="237">
        <v>16.374305361281213</v>
      </c>
      <c r="J58" s="237">
        <v>17.645868920255332</v>
      </c>
      <c r="K58" s="237">
        <v>17.235585512931447</v>
      </c>
      <c r="L58" s="237">
        <v>17.063668421347987</v>
      </c>
      <c r="M58" s="237">
        <v>13.647136216503515</v>
      </c>
      <c r="N58" s="241"/>
      <c r="O58" s="241"/>
      <c r="P58" s="241"/>
      <c r="Q58" s="238">
        <v>13.647136216503515</v>
      </c>
      <c r="R58" s="238">
        <v>15.8934208860481</v>
      </c>
    </row>
    <row r="59" spans="1:18" x14ac:dyDescent="0.25">
      <c r="A59" s="236">
        <v>14</v>
      </c>
      <c r="B59" s="236" t="s">
        <v>35</v>
      </c>
      <c r="C59" s="237">
        <v>12.125495343143442</v>
      </c>
      <c r="D59" s="237">
        <v>12.117365494263122</v>
      </c>
      <c r="E59" s="237">
        <v>12.042197032064676</v>
      </c>
      <c r="F59" s="237">
        <v>12.010000000000002</v>
      </c>
      <c r="G59" s="237">
        <v>12.086750868011878</v>
      </c>
      <c r="H59" s="237">
        <v>10.72</v>
      </c>
      <c r="I59" s="237">
        <v>10.72</v>
      </c>
      <c r="J59" s="237">
        <v>10.72</v>
      </c>
      <c r="K59" s="237">
        <v>10.72</v>
      </c>
      <c r="L59" s="237">
        <v>10.719999999999999</v>
      </c>
      <c r="M59" s="237">
        <v>12.22173869380377</v>
      </c>
      <c r="N59" s="241"/>
      <c r="O59" s="241"/>
      <c r="P59" s="241"/>
      <c r="Q59" s="238">
        <v>12.22173869380377</v>
      </c>
      <c r="R59" s="238">
        <v>11.804371115163564</v>
      </c>
    </row>
    <row r="60" spans="1:18" x14ac:dyDescent="0.25">
      <c r="A60" s="236">
        <v>15</v>
      </c>
      <c r="B60" s="236" t="s">
        <v>36</v>
      </c>
      <c r="C60" s="237">
        <v>0</v>
      </c>
      <c r="D60" s="237">
        <v>0</v>
      </c>
      <c r="E60" s="237">
        <v>0</v>
      </c>
      <c r="F60" s="237">
        <v>0</v>
      </c>
      <c r="G60" s="237">
        <v>0</v>
      </c>
      <c r="H60" s="237">
        <v>0</v>
      </c>
      <c r="I60" s="237">
        <v>0</v>
      </c>
      <c r="J60" s="237">
        <v>0</v>
      </c>
      <c r="K60" s="237">
        <v>0</v>
      </c>
      <c r="L60" s="237">
        <v>0</v>
      </c>
      <c r="M60" s="237">
        <v>0</v>
      </c>
      <c r="N60" s="241"/>
      <c r="O60" s="241"/>
      <c r="P60" s="241"/>
      <c r="Q60" s="238">
        <v>0</v>
      </c>
      <c r="R60" s="238">
        <v>0</v>
      </c>
    </row>
    <row r="61" spans="1:18" x14ac:dyDescent="0.25">
      <c r="A61" s="236">
        <v>16</v>
      </c>
      <c r="B61" s="236" t="s">
        <v>37</v>
      </c>
      <c r="C61" s="237">
        <v>0</v>
      </c>
      <c r="D61" s="237">
        <v>0</v>
      </c>
      <c r="E61" s="237">
        <v>0</v>
      </c>
      <c r="F61" s="237">
        <v>0</v>
      </c>
      <c r="G61" s="237">
        <v>0</v>
      </c>
      <c r="H61" s="237">
        <v>0</v>
      </c>
      <c r="I61" s="237">
        <v>0</v>
      </c>
      <c r="J61" s="237">
        <v>0</v>
      </c>
      <c r="K61" s="237">
        <v>0</v>
      </c>
      <c r="L61" s="237">
        <v>0</v>
      </c>
      <c r="M61" s="237">
        <v>0</v>
      </c>
      <c r="N61" s="241"/>
      <c r="O61" s="241"/>
      <c r="P61" s="241"/>
      <c r="Q61" s="238">
        <v>0</v>
      </c>
      <c r="R61" s="238">
        <v>0</v>
      </c>
    </row>
    <row r="62" spans="1:18" x14ac:dyDescent="0.25">
      <c r="A62" s="236">
        <v>17</v>
      </c>
      <c r="B62" s="236" t="s">
        <v>38</v>
      </c>
      <c r="C62" s="237">
        <v>13.89</v>
      </c>
      <c r="D62" s="237">
        <v>13.887797703333543</v>
      </c>
      <c r="E62" s="237">
        <v>13.890000000000002</v>
      </c>
      <c r="F62" s="237">
        <v>13.89</v>
      </c>
      <c r="G62" s="237">
        <v>13.889728971300661</v>
      </c>
      <c r="H62" s="237">
        <v>13.2</v>
      </c>
      <c r="I62" s="237">
        <v>15.16</v>
      </c>
      <c r="J62" s="237">
        <v>13.200000000000001</v>
      </c>
      <c r="K62" s="237">
        <v>13.22367036996223</v>
      </c>
      <c r="L62" s="237">
        <v>13.521189508269755</v>
      </c>
      <c r="M62" s="237">
        <v>13.24</v>
      </c>
      <c r="N62" s="241"/>
      <c r="O62" s="241"/>
      <c r="P62" s="241"/>
      <c r="Q62" s="238">
        <v>13.24</v>
      </c>
      <c r="R62" s="238">
        <v>13.698822966498117</v>
      </c>
    </row>
    <row r="63" spans="1:18" x14ac:dyDescent="0.25">
      <c r="A63" s="236">
        <v>18</v>
      </c>
      <c r="B63" s="236" t="s">
        <v>39</v>
      </c>
      <c r="C63" s="237">
        <v>0</v>
      </c>
      <c r="D63" s="237">
        <v>20.7</v>
      </c>
      <c r="E63" s="237">
        <v>17.7</v>
      </c>
      <c r="F63" s="237">
        <v>0</v>
      </c>
      <c r="G63" s="237">
        <v>20.099999999999998</v>
      </c>
      <c r="H63" s="237">
        <v>16.600000000000001</v>
      </c>
      <c r="I63" s="237">
        <v>16.600000000000001</v>
      </c>
      <c r="J63" s="237">
        <v>0</v>
      </c>
      <c r="K63" s="237">
        <v>11.410088249901307</v>
      </c>
      <c r="L63" s="237">
        <v>16.141321535530157</v>
      </c>
      <c r="M63" s="237">
        <v>0</v>
      </c>
      <c r="N63" s="241"/>
      <c r="O63" s="241"/>
      <c r="P63" s="241"/>
      <c r="Q63" s="238">
        <v>0</v>
      </c>
      <c r="R63" s="238">
        <v>17.566817209892211</v>
      </c>
    </row>
    <row r="64" spans="1:18" x14ac:dyDescent="0.25">
      <c r="A64" s="236">
        <v>19</v>
      </c>
      <c r="B64" s="236" t="s">
        <v>40</v>
      </c>
      <c r="C64" s="237">
        <v>10.070783219197789</v>
      </c>
      <c r="D64" s="237">
        <v>10.09026197989286</v>
      </c>
      <c r="E64" s="237">
        <v>10.099377878322695</v>
      </c>
      <c r="F64" s="237">
        <v>10.149811213511429</v>
      </c>
      <c r="G64" s="237">
        <v>10.099377878322697</v>
      </c>
      <c r="H64" s="237">
        <v>12.525416836112242</v>
      </c>
      <c r="I64" s="237">
        <v>12.525416836112239</v>
      </c>
      <c r="J64" s="237">
        <v>12.525416836112242</v>
      </c>
      <c r="K64" s="237">
        <v>12.567324955116696</v>
      </c>
      <c r="L64" s="237">
        <v>12.537713711029168</v>
      </c>
      <c r="M64" s="237">
        <v>14.824519517727113</v>
      </c>
      <c r="N64" s="241"/>
      <c r="O64" s="241"/>
      <c r="P64" s="241"/>
      <c r="Q64" s="238">
        <v>14.824519517727113</v>
      </c>
      <c r="R64" s="238">
        <v>11.79519176358308</v>
      </c>
    </row>
    <row r="65" spans="1:18" x14ac:dyDescent="0.25">
      <c r="A65" s="236">
        <v>20</v>
      </c>
      <c r="B65" s="236" t="s">
        <v>41</v>
      </c>
      <c r="C65" s="237">
        <v>0</v>
      </c>
      <c r="D65" s="237">
        <v>0</v>
      </c>
      <c r="E65" s="237">
        <v>0</v>
      </c>
      <c r="F65" s="237">
        <v>0</v>
      </c>
      <c r="G65" s="237">
        <v>0</v>
      </c>
      <c r="H65" s="237">
        <v>13.33</v>
      </c>
      <c r="I65" s="237">
        <v>0</v>
      </c>
      <c r="J65" s="237">
        <v>13.33</v>
      </c>
      <c r="K65" s="237">
        <v>0</v>
      </c>
      <c r="L65" s="237">
        <v>13.33</v>
      </c>
      <c r="M65" s="237">
        <v>0</v>
      </c>
      <c r="N65" s="241"/>
      <c r="O65" s="241"/>
      <c r="P65" s="241"/>
      <c r="Q65" s="238">
        <v>0</v>
      </c>
      <c r="R65" s="238">
        <v>13.33</v>
      </c>
    </row>
    <row r="66" spans="1:18" x14ac:dyDescent="0.25">
      <c r="A66" s="236">
        <v>21</v>
      </c>
      <c r="B66" s="236" t="s">
        <v>42</v>
      </c>
      <c r="C66" s="237">
        <v>0</v>
      </c>
      <c r="D66" s="237">
        <v>0</v>
      </c>
      <c r="E66" s="237">
        <v>10</v>
      </c>
      <c r="F66" s="237">
        <v>0</v>
      </c>
      <c r="G66" s="237">
        <v>10</v>
      </c>
      <c r="H66" s="237">
        <v>10</v>
      </c>
      <c r="I66" s="237">
        <v>10</v>
      </c>
      <c r="J66" s="237">
        <v>0</v>
      </c>
      <c r="K66" s="237">
        <v>10</v>
      </c>
      <c r="L66" s="237">
        <v>10</v>
      </c>
      <c r="M66" s="237">
        <v>0</v>
      </c>
      <c r="N66" s="241"/>
      <c r="O66" s="241"/>
      <c r="P66" s="241"/>
      <c r="Q66" s="238">
        <v>0</v>
      </c>
      <c r="R66" s="238">
        <v>10</v>
      </c>
    </row>
    <row r="67" spans="1:18" x14ac:dyDescent="0.25">
      <c r="A67" s="236">
        <v>22</v>
      </c>
      <c r="B67" s="236" t="s">
        <v>43</v>
      </c>
      <c r="C67" s="237">
        <v>0</v>
      </c>
      <c r="D67" s="237">
        <v>0</v>
      </c>
      <c r="E67" s="237">
        <v>0</v>
      </c>
      <c r="F67" s="237">
        <v>0</v>
      </c>
      <c r="G67" s="237">
        <v>0</v>
      </c>
      <c r="H67" s="237">
        <v>0</v>
      </c>
      <c r="I67" s="237">
        <v>0</v>
      </c>
      <c r="J67" s="237">
        <v>0</v>
      </c>
      <c r="K67" s="237">
        <v>0</v>
      </c>
      <c r="L67" s="237">
        <v>0</v>
      </c>
      <c r="M67" s="237">
        <v>0</v>
      </c>
      <c r="N67" s="241"/>
      <c r="O67" s="241"/>
      <c r="P67" s="241"/>
      <c r="Q67" s="238">
        <v>0</v>
      </c>
      <c r="R67" s="238">
        <v>0</v>
      </c>
    </row>
    <row r="68" spans="1:18" x14ac:dyDescent="0.25">
      <c r="A68" s="236">
        <v>23</v>
      </c>
      <c r="B68" s="236" t="s">
        <v>44</v>
      </c>
      <c r="C68" s="237">
        <v>0</v>
      </c>
      <c r="D68" s="237">
        <v>0</v>
      </c>
      <c r="E68" s="237">
        <v>0</v>
      </c>
      <c r="F68" s="237">
        <v>0</v>
      </c>
      <c r="G68" s="237">
        <v>0</v>
      </c>
      <c r="H68" s="237">
        <v>0</v>
      </c>
      <c r="I68" s="237">
        <v>0</v>
      </c>
      <c r="J68" s="237">
        <v>0</v>
      </c>
      <c r="K68" s="237">
        <v>0</v>
      </c>
      <c r="L68" s="237">
        <v>0</v>
      </c>
      <c r="M68" s="237">
        <v>0</v>
      </c>
      <c r="N68" s="241"/>
      <c r="O68" s="241"/>
      <c r="P68" s="241"/>
      <c r="Q68" s="238">
        <v>0</v>
      </c>
      <c r="R68" s="238">
        <v>0</v>
      </c>
    </row>
    <row r="69" spans="1:18" x14ac:dyDescent="0.25">
      <c r="A69" s="236">
        <v>24</v>
      </c>
      <c r="B69" s="236" t="s">
        <v>45</v>
      </c>
      <c r="C69" s="237">
        <v>0</v>
      </c>
      <c r="D69" s="237">
        <v>0</v>
      </c>
      <c r="E69" s="237">
        <v>0</v>
      </c>
      <c r="F69" s="237">
        <v>0</v>
      </c>
      <c r="G69" s="237">
        <v>0</v>
      </c>
      <c r="H69" s="237">
        <v>10</v>
      </c>
      <c r="I69" s="237">
        <v>0</v>
      </c>
      <c r="J69" s="237">
        <v>0</v>
      </c>
      <c r="K69" s="237">
        <v>0</v>
      </c>
      <c r="L69" s="237">
        <v>10</v>
      </c>
      <c r="M69" s="237">
        <v>0</v>
      </c>
      <c r="N69" s="241"/>
      <c r="O69" s="241"/>
      <c r="P69" s="241"/>
      <c r="Q69" s="238">
        <v>0</v>
      </c>
      <c r="R69" s="238">
        <v>10</v>
      </c>
    </row>
    <row r="70" spans="1:18" x14ac:dyDescent="0.25">
      <c r="A70" s="236">
        <v>25</v>
      </c>
      <c r="B70" s="236" t="s">
        <v>46</v>
      </c>
      <c r="C70" s="237">
        <v>0</v>
      </c>
      <c r="D70" s="237">
        <v>0</v>
      </c>
      <c r="E70" s="237">
        <v>12.5</v>
      </c>
      <c r="F70" s="237">
        <v>12.5</v>
      </c>
      <c r="G70" s="237">
        <v>12.5</v>
      </c>
      <c r="H70" s="237">
        <v>10</v>
      </c>
      <c r="I70" s="237">
        <v>10</v>
      </c>
      <c r="J70" s="237">
        <v>10</v>
      </c>
      <c r="K70" s="237">
        <v>10</v>
      </c>
      <c r="L70" s="237">
        <v>10</v>
      </c>
      <c r="M70" s="237">
        <v>10</v>
      </c>
      <c r="N70" s="241"/>
      <c r="O70" s="241"/>
      <c r="P70" s="241"/>
      <c r="Q70" s="238">
        <v>10</v>
      </c>
      <c r="R70" s="238">
        <v>10.625</v>
      </c>
    </row>
    <row r="71" spans="1:18" x14ac:dyDescent="0.25">
      <c r="A71" s="236">
        <v>26</v>
      </c>
      <c r="B71" s="236" t="s">
        <v>81</v>
      </c>
      <c r="C71" s="237">
        <v>0</v>
      </c>
      <c r="D71" s="237">
        <v>10</v>
      </c>
      <c r="E71" s="237">
        <v>10</v>
      </c>
      <c r="F71" s="237">
        <v>10</v>
      </c>
      <c r="G71" s="237">
        <v>10</v>
      </c>
      <c r="H71" s="237">
        <v>10</v>
      </c>
      <c r="I71" s="237">
        <v>10</v>
      </c>
      <c r="J71" s="237">
        <v>10</v>
      </c>
      <c r="K71" s="237">
        <v>13.470000000000002</v>
      </c>
      <c r="L71" s="237">
        <v>11.542222222222222</v>
      </c>
      <c r="M71" s="237">
        <v>10</v>
      </c>
      <c r="N71" s="241"/>
      <c r="O71" s="241"/>
      <c r="P71" s="241"/>
      <c r="Q71" s="238">
        <v>10</v>
      </c>
      <c r="R71" s="238">
        <v>10.469624060150377</v>
      </c>
    </row>
    <row r="72" spans="1:18" x14ac:dyDescent="0.25">
      <c r="A72" s="236">
        <v>27</v>
      </c>
      <c r="B72" s="236" t="s">
        <v>48</v>
      </c>
      <c r="C72" s="237">
        <v>13.33</v>
      </c>
      <c r="D72" s="237">
        <v>13.33</v>
      </c>
      <c r="E72" s="237">
        <v>24.095238095238095</v>
      </c>
      <c r="F72" s="237">
        <v>20</v>
      </c>
      <c r="G72" s="237">
        <v>22.07076923076923</v>
      </c>
      <c r="H72" s="237">
        <v>10.229999999999999</v>
      </c>
      <c r="I72" s="237">
        <v>20</v>
      </c>
      <c r="J72" s="237">
        <v>20</v>
      </c>
      <c r="K72" s="237">
        <v>20</v>
      </c>
      <c r="L72" s="237">
        <v>18.820862068965518</v>
      </c>
      <c r="M72" s="237">
        <v>20</v>
      </c>
      <c r="N72" s="241"/>
      <c r="O72" s="241"/>
      <c r="P72" s="241"/>
      <c r="Q72" s="238">
        <v>20</v>
      </c>
      <c r="R72" s="238">
        <v>21.178117154811712</v>
      </c>
    </row>
    <row r="73" spans="1:18" x14ac:dyDescent="0.25">
      <c r="A73" s="236"/>
      <c r="B73" s="236" t="s">
        <v>49</v>
      </c>
      <c r="C73" s="237">
        <v>15.106322356782478</v>
      </c>
      <c r="D73" s="237">
        <v>16.364495427490816</v>
      </c>
      <c r="E73" s="237">
        <v>16.95773268686764</v>
      </c>
      <c r="F73" s="237">
        <v>15.56622955326532</v>
      </c>
      <c r="G73" s="237">
        <v>16.491771672433455</v>
      </c>
      <c r="H73" s="237">
        <v>14.617947437768471</v>
      </c>
      <c r="I73" s="237">
        <v>15.256682635429913</v>
      </c>
      <c r="J73" s="237">
        <v>13.289246794284308</v>
      </c>
      <c r="K73" s="237">
        <v>13.97327146282297</v>
      </c>
      <c r="L73" s="237">
        <v>14.143766648513381</v>
      </c>
      <c r="M73" s="237">
        <v>14.896102081737856</v>
      </c>
      <c r="N73" s="242"/>
      <c r="O73" s="242"/>
      <c r="P73" s="242"/>
      <c r="Q73" s="238">
        <v>14.896102081737856</v>
      </c>
      <c r="R73" s="238">
        <v>15.694084621086562</v>
      </c>
    </row>
    <row r="74" spans="1:18" x14ac:dyDescent="0.25">
      <c r="A74" s="311" t="s">
        <v>50</v>
      </c>
      <c r="B74" s="311"/>
      <c r="C74" s="221" t="s">
        <v>50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</row>
    <row r="75" spans="1:18" x14ac:dyDescent="0.25">
      <c r="A75" s="57"/>
      <c r="B75" s="57"/>
      <c r="C75" s="57" t="s">
        <v>50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</row>
    <row r="76" spans="1:18" s="155" customFormat="1" x14ac:dyDescent="0.2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</row>
    <row r="77" spans="1:18" x14ac:dyDescent="0.25">
      <c r="A77" s="315" t="s">
        <v>241</v>
      </c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15"/>
      <c r="P77" s="315"/>
      <c r="Q77" s="315"/>
      <c r="R77" s="315"/>
    </row>
    <row r="78" spans="1:18" s="155" customFormat="1" x14ac:dyDescent="0.25">
      <c r="A78" s="313" t="s">
        <v>66</v>
      </c>
      <c r="B78" s="313"/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</row>
    <row r="79" spans="1:18" x14ac:dyDescent="0.25">
      <c r="A79" s="308" t="s">
        <v>97</v>
      </c>
      <c r="B79" s="308"/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/>
      <c r="Q79" s="308"/>
      <c r="R79" s="308"/>
    </row>
    <row r="80" spans="1:18" s="155" customFormat="1" ht="15.75" thickBot="1" x14ac:dyDescent="0.3">
      <c r="A80" s="235" t="s">
        <v>86</v>
      </c>
      <c r="B80" s="235"/>
      <c r="C80" s="235"/>
      <c r="D80" s="240" t="s">
        <v>50</v>
      </c>
      <c r="E80" s="240" t="s">
        <v>50</v>
      </c>
      <c r="F80" s="240" t="s">
        <v>50</v>
      </c>
      <c r="G80" s="240"/>
      <c r="H80" s="240" t="s">
        <v>50</v>
      </c>
      <c r="I80" s="235"/>
      <c r="J80" s="235"/>
      <c r="K80" s="235"/>
      <c r="L80" s="235"/>
      <c r="M80" s="235"/>
      <c r="N80" s="235"/>
      <c r="O80" s="235" t="s">
        <v>68</v>
      </c>
      <c r="P80" s="235"/>
      <c r="Q80" s="235" t="s">
        <v>50</v>
      </c>
      <c r="R80" s="235"/>
    </row>
    <row r="81" spans="1:18" ht="15.75" thickTop="1" x14ac:dyDescent="0.25">
      <c r="A81" s="197" t="s">
        <v>2</v>
      </c>
      <c r="B81" s="198" t="s">
        <v>69</v>
      </c>
      <c r="C81" s="316" t="s">
        <v>87</v>
      </c>
      <c r="D81" s="317"/>
      <c r="E81" s="317"/>
      <c r="F81" s="317"/>
      <c r="G81" s="317"/>
      <c r="H81" s="316" t="s">
        <v>88</v>
      </c>
      <c r="I81" s="317"/>
      <c r="J81" s="317"/>
      <c r="K81" s="317"/>
      <c r="L81" s="318"/>
      <c r="M81" s="316" t="s">
        <v>89</v>
      </c>
      <c r="N81" s="317"/>
      <c r="O81" s="317"/>
      <c r="P81" s="317"/>
      <c r="Q81" s="318"/>
      <c r="R81" s="228" t="s">
        <v>49</v>
      </c>
    </row>
    <row r="82" spans="1:18" s="155" customFormat="1" x14ac:dyDescent="0.25">
      <c r="A82" s="197"/>
      <c r="B82" s="198" t="s">
        <v>90</v>
      </c>
      <c r="C82" s="201" t="s">
        <v>74</v>
      </c>
      <c r="D82" s="201" t="s">
        <v>75</v>
      </c>
      <c r="E82" s="201" t="s">
        <v>76</v>
      </c>
      <c r="F82" s="201" t="s">
        <v>91</v>
      </c>
      <c r="G82" s="201" t="s">
        <v>49</v>
      </c>
      <c r="H82" s="201" t="s">
        <v>77</v>
      </c>
      <c r="I82" s="201" t="s">
        <v>78</v>
      </c>
      <c r="J82" s="201" t="s">
        <v>79</v>
      </c>
      <c r="K82" s="201" t="s">
        <v>92</v>
      </c>
      <c r="L82" s="201" t="s">
        <v>49</v>
      </c>
      <c r="M82" s="201" t="s">
        <v>80</v>
      </c>
      <c r="N82" s="201" t="s">
        <v>71</v>
      </c>
      <c r="O82" s="201" t="s">
        <v>72</v>
      </c>
      <c r="P82" s="201" t="s">
        <v>73</v>
      </c>
      <c r="Q82" s="201" t="s">
        <v>49</v>
      </c>
      <c r="R82" s="227" t="s">
        <v>5</v>
      </c>
    </row>
    <row r="83" spans="1:18" x14ac:dyDescent="0.25">
      <c r="A83" s="202"/>
      <c r="B83" s="202"/>
      <c r="C83" s="203"/>
      <c r="D83" s="203"/>
      <c r="E83" s="203"/>
      <c r="F83" s="203"/>
      <c r="G83" s="203" t="s">
        <v>93</v>
      </c>
      <c r="H83" s="203"/>
      <c r="I83" s="203"/>
      <c r="J83" s="203"/>
      <c r="K83" s="203"/>
      <c r="L83" s="203" t="s">
        <v>94</v>
      </c>
      <c r="M83" s="203"/>
      <c r="N83" s="203"/>
      <c r="O83" s="203"/>
      <c r="P83" s="203"/>
      <c r="Q83" s="274" t="s">
        <v>95</v>
      </c>
      <c r="R83" s="273">
        <v>2020</v>
      </c>
    </row>
    <row r="84" spans="1:18" s="155" customFormat="1" x14ac:dyDescent="0.25">
      <c r="A84" s="236">
        <v>1</v>
      </c>
      <c r="B84" s="236" t="s">
        <v>22</v>
      </c>
      <c r="C84" s="241">
        <v>84.585000000000008</v>
      </c>
      <c r="D84" s="241">
        <v>143.16899999999998</v>
      </c>
      <c r="E84" s="241">
        <v>120.148</v>
      </c>
      <c r="F84" s="241">
        <v>86.472000000000008</v>
      </c>
      <c r="G84" s="242">
        <v>434.37400000000002</v>
      </c>
      <c r="H84" s="241">
        <v>89.879000000000005</v>
      </c>
      <c r="I84" s="241">
        <v>82.582000000000008</v>
      </c>
      <c r="J84" s="241">
        <v>69.664000000000001</v>
      </c>
      <c r="K84" s="241">
        <v>69.056000000000012</v>
      </c>
      <c r="L84" s="242">
        <v>311.18100000000004</v>
      </c>
      <c r="M84" s="241">
        <v>98.288999999999987</v>
      </c>
      <c r="N84" s="241"/>
      <c r="O84" s="241"/>
      <c r="P84" s="241"/>
      <c r="Q84" s="242">
        <v>98.288999999999987</v>
      </c>
      <c r="R84" s="242">
        <v>843.84400000000005</v>
      </c>
    </row>
    <row r="85" spans="1:18" s="95" customFormat="1" x14ac:dyDescent="0.25">
      <c r="A85" s="236">
        <v>2</v>
      </c>
      <c r="B85" s="236" t="s">
        <v>23</v>
      </c>
      <c r="C85" s="241">
        <v>4.0980000000000008</v>
      </c>
      <c r="D85" s="241">
        <v>20.490000000000002</v>
      </c>
      <c r="E85" s="241">
        <v>614.70000000000005</v>
      </c>
      <c r="F85" s="241">
        <v>745.83600000000001</v>
      </c>
      <c r="G85" s="242">
        <v>1385.124</v>
      </c>
      <c r="H85" s="241">
        <v>193.815</v>
      </c>
      <c r="I85" s="241">
        <v>419.00400000000002</v>
      </c>
      <c r="J85" s="241">
        <v>1495.77</v>
      </c>
      <c r="K85" s="241">
        <v>563.92499999999995</v>
      </c>
      <c r="L85" s="242">
        <v>2672.5140000000001</v>
      </c>
      <c r="M85" s="241">
        <v>266.27100000000002</v>
      </c>
      <c r="N85" s="241"/>
      <c r="O85" s="241"/>
      <c r="P85" s="241"/>
      <c r="Q85" s="242">
        <v>266.27100000000002</v>
      </c>
      <c r="R85" s="242">
        <v>4323.9090000000006</v>
      </c>
    </row>
    <row r="86" spans="1:18" s="95" customFormat="1" x14ac:dyDescent="0.25">
      <c r="A86" s="236">
        <v>3</v>
      </c>
      <c r="B86" s="236" t="s">
        <v>24</v>
      </c>
      <c r="C86" s="241">
        <v>150.792</v>
      </c>
      <c r="D86" s="241">
        <v>243.76799999999997</v>
      </c>
      <c r="E86" s="241">
        <v>1036.049</v>
      </c>
      <c r="F86" s="241">
        <v>413.541</v>
      </c>
      <c r="G86" s="242">
        <v>1844.1499999999999</v>
      </c>
      <c r="H86" s="241">
        <v>54.019999999999996</v>
      </c>
      <c r="I86" s="241">
        <v>183.78800000000001</v>
      </c>
      <c r="J86" s="241">
        <v>0</v>
      </c>
      <c r="K86" s="241">
        <v>151.43600000000001</v>
      </c>
      <c r="L86" s="242">
        <v>389.24400000000003</v>
      </c>
      <c r="M86" s="241">
        <v>91.655000000000001</v>
      </c>
      <c r="N86" s="241"/>
      <c r="O86" s="241"/>
      <c r="P86" s="241"/>
      <c r="Q86" s="242">
        <v>91.655000000000001</v>
      </c>
      <c r="R86" s="242">
        <v>2325.049</v>
      </c>
    </row>
    <row r="87" spans="1:18" x14ac:dyDescent="0.25">
      <c r="A87" s="236">
        <v>4</v>
      </c>
      <c r="B87" s="236" t="s">
        <v>25</v>
      </c>
      <c r="C87" s="241">
        <v>1.61</v>
      </c>
      <c r="D87" s="241">
        <v>67.268999999999991</v>
      </c>
      <c r="E87" s="241">
        <v>459.012</v>
      </c>
      <c r="F87" s="241">
        <v>57.155000000000008</v>
      </c>
      <c r="G87" s="242">
        <v>585.04599999999994</v>
      </c>
      <c r="H87" s="241">
        <v>78.305999999999997</v>
      </c>
      <c r="I87" s="241">
        <v>90.45</v>
      </c>
      <c r="J87" s="241">
        <v>78.39</v>
      </c>
      <c r="K87" s="241">
        <v>89.251999999999995</v>
      </c>
      <c r="L87" s="242">
        <v>336.39800000000002</v>
      </c>
      <c r="M87" s="241">
        <v>97.605999999999995</v>
      </c>
      <c r="N87" s="241"/>
      <c r="O87" s="241"/>
      <c r="P87" s="241"/>
      <c r="Q87" s="242">
        <v>97.605999999999995</v>
      </c>
      <c r="R87" s="242">
        <v>1019.05</v>
      </c>
    </row>
    <row r="88" spans="1:18" s="155" customFormat="1" x14ac:dyDescent="0.25">
      <c r="A88" s="236">
        <v>5</v>
      </c>
      <c r="B88" s="236" t="s">
        <v>26</v>
      </c>
      <c r="C88" s="241">
        <v>183.04000000000002</v>
      </c>
      <c r="D88" s="241">
        <v>3526.2799999999997</v>
      </c>
      <c r="E88" s="241">
        <v>7169.8960000000006</v>
      </c>
      <c r="F88" s="241">
        <v>1969.6889999999999</v>
      </c>
      <c r="G88" s="242">
        <v>12848.905000000001</v>
      </c>
      <c r="H88" s="241">
        <v>706.44200000000001</v>
      </c>
      <c r="I88" s="241">
        <v>694.02800000000002</v>
      </c>
      <c r="J88" s="241">
        <v>924.42600000000004</v>
      </c>
      <c r="K88" s="241">
        <v>510.70199999999994</v>
      </c>
      <c r="L88" s="242">
        <v>2835.598</v>
      </c>
      <c r="M88" s="241">
        <v>227</v>
      </c>
      <c r="N88" s="241"/>
      <c r="O88" s="241"/>
      <c r="P88" s="241"/>
      <c r="Q88" s="242">
        <v>227</v>
      </c>
      <c r="R88" s="242">
        <v>15911.503000000001</v>
      </c>
    </row>
    <row r="89" spans="1:18" s="155" customFormat="1" x14ac:dyDescent="0.25">
      <c r="A89" s="236">
        <v>6</v>
      </c>
      <c r="B89" s="236" t="s">
        <v>27</v>
      </c>
      <c r="C89" s="241">
        <v>68.900000000000006</v>
      </c>
      <c r="D89" s="241">
        <v>390</v>
      </c>
      <c r="E89" s="241">
        <v>705.9</v>
      </c>
      <c r="F89" s="241">
        <v>471.9</v>
      </c>
      <c r="G89" s="242">
        <v>1636.6999999999998</v>
      </c>
      <c r="H89" s="241">
        <v>104.64000000000001</v>
      </c>
      <c r="I89" s="241">
        <v>123.28700000000001</v>
      </c>
      <c r="J89" s="241">
        <v>274.68</v>
      </c>
      <c r="K89" s="241">
        <v>166.11600000000001</v>
      </c>
      <c r="L89" s="242">
        <v>668.72300000000007</v>
      </c>
      <c r="M89" s="241">
        <v>161.70000000000002</v>
      </c>
      <c r="N89" s="241"/>
      <c r="O89" s="241"/>
      <c r="P89" s="241"/>
      <c r="Q89" s="242">
        <v>161.70000000000002</v>
      </c>
      <c r="R89" s="242">
        <v>2467.123</v>
      </c>
    </row>
    <row r="90" spans="1:18" s="95" customFormat="1" x14ac:dyDescent="0.25">
      <c r="A90" s="236">
        <v>7</v>
      </c>
      <c r="B90" s="236" t="s">
        <v>28</v>
      </c>
      <c r="C90" s="241">
        <v>0</v>
      </c>
      <c r="D90" s="241">
        <v>82.991</v>
      </c>
      <c r="E90" s="241">
        <v>588.91499999999996</v>
      </c>
      <c r="F90" s="241">
        <v>439.08599999999996</v>
      </c>
      <c r="G90" s="242">
        <v>1110.992</v>
      </c>
      <c r="H90" s="241">
        <v>14</v>
      </c>
      <c r="I90" s="241">
        <v>54.00200000000001</v>
      </c>
      <c r="J90" s="241">
        <v>52</v>
      </c>
      <c r="K90" s="241">
        <v>45</v>
      </c>
      <c r="L90" s="242">
        <v>165.00200000000001</v>
      </c>
      <c r="M90" s="241">
        <v>158.97800000000004</v>
      </c>
      <c r="N90" s="241"/>
      <c r="O90" s="241"/>
      <c r="P90" s="241"/>
      <c r="Q90" s="242">
        <v>158.97800000000004</v>
      </c>
      <c r="R90" s="242">
        <v>1434.972</v>
      </c>
    </row>
    <row r="91" spans="1:18" s="95" customFormat="1" x14ac:dyDescent="0.25">
      <c r="A91" s="236">
        <v>8</v>
      </c>
      <c r="B91" s="236" t="s">
        <v>29</v>
      </c>
      <c r="C91" s="241">
        <v>0</v>
      </c>
      <c r="D91" s="241">
        <v>138.04399999999998</v>
      </c>
      <c r="E91" s="241">
        <v>417.97300000000001</v>
      </c>
      <c r="F91" s="241">
        <v>37.998000000000005</v>
      </c>
      <c r="G91" s="242">
        <v>594.0150000000001</v>
      </c>
      <c r="H91" s="241">
        <v>0</v>
      </c>
      <c r="I91" s="241">
        <v>46.988</v>
      </c>
      <c r="J91" s="241">
        <v>101.00299999999999</v>
      </c>
      <c r="K91" s="241">
        <v>67.983000000000004</v>
      </c>
      <c r="L91" s="242">
        <v>215.97399999999999</v>
      </c>
      <c r="M91" s="241">
        <v>103.005</v>
      </c>
      <c r="N91" s="241"/>
      <c r="O91" s="241"/>
      <c r="P91" s="241"/>
      <c r="Q91" s="242">
        <v>103.005</v>
      </c>
      <c r="R91" s="242">
        <v>912.99400000000014</v>
      </c>
    </row>
    <row r="92" spans="1:18" s="95" customFormat="1" x14ac:dyDescent="0.25">
      <c r="A92" s="236">
        <v>9</v>
      </c>
      <c r="B92" s="236" t="s">
        <v>30</v>
      </c>
      <c r="C92" s="241">
        <v>0</v>
      </c>
      <c r="D92" s="241">
        <v>1.45</v>
      </c>
      <c r="E92" s="241">
        <v>11.7</v>
      </c>
      <c r="F92" s="241">
        <v>25.993000000000002</v>
      </c>
      <c r="G92" s="242">
        <v>39.143000000000001</v>
      </c>
      <c r="H92" s="241">
        <v>20.006</v>
      </c>
      <c r="I92" s="241">
        <v>3</v>
      </c>
      <c r="J92" s="241">
        <v>34</v>
      </c>
      <c r="K92" s="241">
        <v>10.003</v>
      </c>
      <c r="L92" s="242">
        <v>67.009</v>
      </c>
      <c r="M92" s="241">
        <v>0</v>
      </c>
      <c r="N92" s="241"/>
      <c r="O92" s="241"/>
      <c r="P92" s="241"/>
      <c r="Q92" s="242">
        <v>0</v>
      </c>
      <c r="R92" s="242">
        <v>106.152</v>
      </c>
    </row>
    <row r="93" spans="1:18" s="95" customFormat="1" x14ac:dyDescent="0.25">
      <c r="A93" s="236">
        <v>10</v>
      </c>
      <c r="B93" s="236" t="s">
        <v>31</v>
      </c>
      <c r="C93" s="241">
        <v>23.156000000000002</v>
      </c>
      <c r="D93" s="241">
        <v>25.994999999999997</v>
      </c>
      <c r="E93" s="241">
        <v>126</v>
      </c>
      <c r="F93" s="241">
        <v>83.279000000000011</v>
      </c>
      <c r="G93" s="242">
        <v>258.43</v>
      </c>
      <c r="H93" s="241">
        <v>14</v>
      </c>
      <c r="I93" s="241">
        <v>142.989</v>
      </c>
      <c r="J93" s="241">
        <v>15.003000000000004</v>
      </c>
      <c r="K93" s="241">
        <v>88.134999999999991</v>
      </c>
      <c r="L93" s="242">
        <v>260.12700000000001</v>
      </c>
      <c r="M93" s="241">
        <v>79.006999999999991</v>
      </c>
      <c r="N93" s="241"/>
      <c r="O93" s="241"/>
      <c r="P93" s="241"/>
      <c r="Q93" s="242">
        <v>79.006999999999991</v>
      </c>
      <c r="R93" s="242">
        <v>597.56400000000008</v>
      </c>
    </row>
    <row r="94" spans="1:18" s="95" customFormat="1" x14ac:dyDescent="0.25">
      <c r="A94" s="236">
        <v>11</v>
      </c>
      <c r="B94" s="236" t="s">
        <v>32</v>
      </c>
      <c r="C94" s="241">
        <v>16.001999999999999</v>
      </c>
      <c r="D94" s="241">
        <v>918.01600000000008</v>
      </c>
      <c r="E94" s="241">
        <v>1800.288</v>
      </c>
      <c r="F94" s="241">
        <v>165.21199999999999</v>
      </c>
      <c r="G94" s="242">
        <v>2899.518</v>
      </c>
      <c r="H94" s="241">
        <v>482.142</v>
      </c>
      <c r="I94" s="241">
        <v>531.13499999999999</v>
      </c>
      <c r="J94" s="241">
        <v>270.00899999999996</v>
      </c>
      <c r="K94" s="241">
        <v>9</v>
      </c>
      <c r="L94" s="242">
        <v>1292.2860000000001</v>
      </c>
      <c r="M94" s="241">
        <v>76.996000000000009</v>
      </c>
      <c r="N94" s="241"/>
      <c r="O94" s="241"/>
      <c r="P94" s="241"/>
      <c r="Q94" s="242">
        <v>76.996000000000009</v>
      </c>
      <c r="R94" s="242">
        <v>4268.8</v>
      </c>
    </row>
    <row r="95" spans="1:18" s="95" customFormat="1" x14ac:dyDescent="0.25">
      <c r="A95" s="236">
        <v>12</v>
      </c>
      <c r="B95" s="236" t="s">
        <v>33</v>
      </c>
      <c r="C95" s="241">
        <v>0</v>
      </c>
      <c r="D95" s="241">
        <v>0</v>
      </c>
      <c r="E95" s="241">
        <v>72</v>
      </c>
      <c r="F95" s="241">
        <v>0</v>
      </c>
      <c r="G95" s="242">
        <v>72</v>
      </c>
      <c r="H95" s="241">
        <v>0</v>
      </c>
      <c r="I95" s="241">
        <v>0</v>
      </c>
      <c r="J95" s="241">
        <v>0</v>
      </c>
      <c r="K95" s="241">
        <v>0</v>
      </c>
      <c r="L95" s="242">
        <v>0</v>
      </c>
      <c r="M95" s="241">
        <v>0</v>
      </c>
      <c r="N95" s="241"/>
      <c r="O95" s="241"/>
      <c r="P95" s="241"/>
      <c r="Q95" s="242">
        <v>0</v>
      </c>
      <c r="R95" s="242">
        <v>72</v>
      </c>
    </row>
    <row r="96" spans="1:18" s="95" customFormat="1" x14ac:dyDescent="0.25">
      <c r="A96" s="236">
        <v>13</v>
      </c>
      <c r="B96" s="236" t="s">
        <v>34</v>
      </c>
      <c r="C96" s="241">
        <v>0</v>
      </c>
      <c r="D96" s="241">
        <v>73.152000000000015</v>
      </c>
      <c r="E96" s="241">
        <v>259.48200000000003</v>
      </c>
      <c r="F96" s="241">
        <v>14.645999999999999</v>
      </c>
      <c r="G96" s="242">
        <v>347.28000000000003</v>
      </c>
      <c r="H96" s="241">
        <v>16.030999999999999</v>
      </c>
      <c r="I96" s="241">
        <v>94.820000000000007</v>
      </c>
      <c r="J96" s="241">
        <v>31.404</v>
      </c>
      <c r="K96" s="241">
        <v>386.83100000000002</v>
      </c>
      <c r="L96" s="242">
        <v>529.08600000000001</v>
      </c>
      <c r="M96" s="241">
        <v>62.651000000000003</v>
      </c>
      <c r="N96" s="241"/>
      <c r="O96" s="241"/>
      <c r="P96" s="241"/>
      <c r="Q96" s="242">
        <v>62.651000000000003</v>
      </c>
      <c r="R96" s="242">
        <v>939.01700000000005</v>
      </c>
    </row>
    <row r="97" spans="1:18" s="95" customFormat="1" x14ac:dyDescent="0.25">
      <c r="A97" s="236">
        <v>14</v>
      </c>
      <c r="B97" s="236" t="s">
        <v>35</v>
      </c>
      <c r="C97" s="241">
        <v>9.6080000000000005</v>
      </c>
      <c r="D97" s="241">
        <v>51.643000000000001</v>
      </c>
      <c r="E97" s="241">
        <v>22.818999999999999</v>
      </c>
      <c r="F97" s="241">
        <v>12.01</v>
      </c>
      <c r="G97" s="242">
        <v>96.080000000000013</v>
      </c>
      <c r="H97" s="241">
        <v>6.4320000000000004</v>
      </c>
      <c r="I97" s="241">
        <v>9.6479999999999997</v>
      </c>
      <c r="J97" s="241">
        <v>4.2880000000000003</v>
      </c>
      <c r="K97" s="241">
        <v>4.2880000000000003</v>
      </c>
      <c r="L97" s="242">
        <v>24.655999999999999</v>
      </c>
      <c r="M97" s="241">
        <v>7.3019999999999996</v>
      </c>
      <c r="N97" s="241"/>
      <c r="O97" s="241"/>
      <c r="P97" s="241"/>
      <c r="Q97" s="242">
        <v>7.3019999999999996</v>
      </c>
      <c r="R97" s="242">
        <v>128.03800000000001</v>
      </c>
    </row>
    <row r="98" spans="1:18" s="95" customFormat="1" x14ac:dyDescent="0.25">
      <c r="A98" s="236">
        <v>15</v>
      </c>
      <c r="B98" s="236" t="s">
        <v>36</v>
      </c>
      <c r="C98" s="241">
        <v>0</v>
      </c>
      <c r="D98" s="241">
        <v>0</v>
      </c>
      <c r="E98" s="241">
        <v>0</v>
      </c>
      <c r="F98" s="241">
        <v>0</v>
      </c>
      <c r="G98" s="242">
        <v>0</v>
      </c>
      <c r="H98" s="241">
        <v>0</v>
      </c>
      <c r="I98" s="241">
        <v>0</v>
      </c>
      <c r="J98" s="241">
        <v>0</v>
      </c>
      <c r="K98" s="241">
        <v>0</v>
      </c>
      <c r="L98" s="242">
        <v>0</v>
      </c>
      <c r="M98" s="241">
        <v>0</v>
      </c>
      <c r="N98" s="241"/>
      <c r="O98" s="241"/>
      <c r="P98" s="241"/>
      <c r="Q98" s="242">
        <v>0</v>
      </c>
      <c r="R98" s="242">
        <v>0</v>
      </c>
    </row>
    <row r="99" spans="1:18" s="95" customFormat="1" x14ac:dyDescent="0.25">
      <c r="A99" s="236">
        <v>16</v>
      </c>
      <c r="B99" s="236" t="s">
        <v>37</v>
      </c>
      <c r="C99" s="241">
        <v>0</v>
      </c>
      <c r="D99" s="241">
        <v>0</v>
      </c>
      <c r="E99" s="241">
        <v>0</v>
      </c>
      <c r="F99" s="241">
        <v>0</v>
      </c>
      <c r="G99" s="242">
        <v>0</v>
      </c>
      <c r="H99" s="241">
        <v>0</v>
      </c>
      <c r="I99" s="241">
        <v>0</v>
      </c>
      <c r="J99" s="241">
        <v>0</v>
      </c>
      <c r="K99" s="241">
        <v>0</v>
      </c>
      <c r="L99" s="242">
        <v>0</v>
      </c>
      <c r="M99" s="241">
        <v>0</v>
      </c>
      <c r="N99" s="241"/>
      <c r="O99" s="241"/>
      <c r="P99" s="241"/>
      <c r="Q99" s="242">
        <v>0</v>
      </c>
      <c r="R99" s="242">
        <v>0</v>
      </c>
    </row>
    <row r="100" spans="1:18" s="95" customFormat="1" x14ac:dyDescent="0.25">
      <c r="A100" s="236">
        <v>17</v>
      </c>
      <c r="B100" s="236" t="s">
        <v>38</v>
      </c>
      <c r="C100" s="241">
        <v>13.89</v>
      </c>
      <c r="D100" s="241">
        <v>30.403999999999996</v>
      </c>
      <c r="E100" s="241">
        <v>122.23200000000001</v>
      </c>
      <c r="F100" s="241">
        <v>80.561999999999998</v>
      </c>
      <c r="G100" s="242">
        <v>247.08800000000002</v>
      </c>
      <c r="H100" s="241">
        <v>21.119999999999997</v>
      </c>
      <c r="I100" s="241">
        <v>25.772000000000002</v>
      </c>
      <c r="J100" s="241">
        <v>56.760000000000005</v>
      </c>
      <c r="K100" s="241">
        <v>39.599999999999994</v>
      </c>
      <c r="L100" s="242">
        <v>143.25200000000001</v>
      </c>
      <c r="M100" s="241">
        <v>43.692</v>
      </c>
      <c r="N100" s="241"/>
      <c r="O100" s="241"/>
      <c r="P100" s="241"/>
      <c r="Q100" s="242">
        <v>43.692</v>
      </c>
      <c r="R100" s="242">
        <v>434.03200000000004</v>
      </c>
    </row>
    <row r="101" spans="1:18" s="95" customFormat="1" x14ac:dyDescent="0.25">
      <c r="A101" s="236">
        <v>18</v>
      </c>
      <c r="B101" s="236" t="s">
        <v>39</v>
      </c>
      <c r="C101" s="241">
        <v>0</v>
      </c>
      <c r="D101" s="241">
        <v>82.8</v>
      </c>
      <c r="E101" s="241">
        <v>17.7</v>
      </c>
      <c r="F101" s="241">
        <v>0</v>
      </c>
      <c r="G101" s="242">
        <v>100.5</v>
      </c>
      <c r="H101" s="241">
        <v>127.82000000000001</v>
      </c>
      <c r="I101" s="241">
        <v>6.6400000000000006</v>
      </c>
      <c r="J101" s="241">
        <v>0</v>
      </c>
      <c r="K101" s="241">
        <v>8.9599999999999991</v>
      </c>
      <c r="L101" s="242">
        <v>143.42000000000002</v>
      </c>
      <c r="M101" s="241">
        <v>0</v>
      </c>
      <c r="N101" s="241"/>
      <c r="O101" s="241"/>
      <c r="P101" s="241"/>
      <c r="Q101" s="242">
        <v>0</v>
      </c>
      <c r="R101" s="242">
        <v>243.92000000000002</v>
      </c>
    </row>
    <row r="102" spans="1:18" s="95" customFormat="1" x14ac:dyDescent="0.25">
      <c r="A102" s="236">
        <v>19</v>
      </c>
      <c r="B102" s="236" t="s">
        <v>40</v>
      </c>
      <c r="C102" s="241">
        <v>14</v>
      </c>
      <c r="D102" s="241">
        <v>11</v>
      </c>
      <c r="E102" s="241">
        <v>10</v>
      </c>
      <c r="F102" s="241">
        <v>10</v>
      </c>
      <c r="G102" s="242">
        <v>45</v>
      </c>
      <c r="H102" s="241">
        <v>11.088000000000001</v>
      </c>
      <c r="I102" s="241">
        <v>7.3919999999999995</v>
      </c>
      <c r="J102" s="241">
        <v>11.088000000000001</v>
      </c>
      <c r="K102" s="241">
        <v>12.32</v>
      </c>
      <c r="L102" s="242">
        <v>41.888000000000005</v>
      </c>
      <c r="M102" s="241">
        <v>24.837</v>
      </c>
      <c r="N102" s="241"/>
      <c r="O102" s="241"/>
      <c r="P102" s="241"/>
      <c r="Q102" s="242">
        <v>24.837</v>
      </c>
      <c r="R102" s="242">
        <v>111.72500000000001</v>
      </c>
    </row>
    <row r="103" spans="1:18" x14ac:dyDescent="0.25">
      <c r="A103" s="236">
        <v>20</v>
      </c>
      <c r="B103" s="236" t="s">
        <v>41</v>
      </c>
      <c r="C103" s="241">
        <v>0</v>
      </c>
      <c r="D103" s="241">
        <v>0</v>
      </c>
      <c r="E103" s="241">
        <v>0</v>
      </c>
      <c r="F103" s="241">
        <v>0</v>
      </c>
      <c r="G103" s="242">
        <v>0</v>
      </c>
      <c r="H103" s="241">
        <v>1.333</v>
      </c>
      <c r="I103" s="241">
        <v>0</v>
      </c>
      <c r="J103" s="241">
        <v>1.333</v>
      </c>
      <c r="K103" s="241">
        <v>0</v>
      </c>
      <c r="L103" s="242">
        <v>2.6659999999999999</v>
      </c>
      <c r="M103" s="241">
        <v>0</v>
      </c>
      <c r="N103" s="241"/>
      <c r="O103" s="241"/>
      <c r="P103" s="241"/>
      <c r="Q103" s="242">
        <v>0</v>
      </c>
      <c r="R103" s="242">
        <v>2.6659999999999999</v>
      </c>
    </row>
    <row r="104" spans="1:18" s="155" customFormat="1" x14ac:dyDescent="0.25">
      <c r="A104" s="236">
        <v>21</v>
      </c>
      <c r="B104" s="236" t="s">
        <v>42</v>
      </c>
      <c r="C104" s="241">
        <v>0</v>
      </c>
      <c r="D104" s="241">
        <v>0</v>
      </c>
      <c r="E104" s="241">
        <v>2</v>
      </c>
      <c r="F104" s="241">
        <v>0</v>
      </c>
      <c r="G104" s="242">
        <v>2</v>
      </c>
      <c r="H104" s="241">
        <v>1</v>
      </c>
      <c r="I104" s="241">
        <v>2</v>
      </c>
      <c r="J104" s="241">
        <v>0</v>
      </c>
      <c r="K104" s="241">
        <v>2</v>
      </c>
      <c r="L104" s="242">
        <v>5</v>
      </c>
      <c r="M104" s="241">
        <v>0</v>
      </c>
      <c r="N104" s="241"/>
      <c r="O104" s="241"/>
      <c r="P104" s="241"/>
      <c r="Q104" s="242">
        <v>0</v>
      </c>
      <c r="R104" s="242">
        <v>7</v>
      </c>
    </row>
    <row r="105" spans="1:18" x14ac:dyDescent="0.25">
      <c r="A105" s="236">
        <v>22</v>
      </c>
      <c r="B105" s="236" t="s">
        <v>43</v>
      </c>
      <c r="C105" s="241">
        <v>0</v>
      </c>
      <c r="D105" s="241">
        <v>0</v>
      </c>
      <c r="E105" s="241">
        <v>0</v>
      </c>
      <c r="F105" s="241">
        <v>0</v>
      </c>
      <c r="G105" s="242">
        <v>0</v>
      </c>
      <c r="H105" s="241">
        <v>0</v>
      </c>
      <c r="I105" s="241">
        <v>0</v>
      </c>
      <c r="J105" s="241">
        <v>0</v>
      </c>
      <c r="K105" s="241">
        <v>0</v>
      </c>
      <c r="L105" s="242">
        <v>0</v>
      </c>
      <c r="M105" s="241">
        <v>0</v>
      </c>
      <c r="N105" s="241"/>
      <c r="O105" s="241"/>
      <c r="P105" s="241"/>
      <c r="Q105" s="242">
        <v>0</v>
      </c>
      <c r="R105" s="242">
        <v>0</v>
      </c>
    </row>
    <row r="106" spans="1:18" s="155" customFormat="1" x14ac:dyDescent="0.25">
      <c r="A106" s="236">
        <v>23</v>
      </c>
      <c r="B106" s="236" t="s">
        <v>44</v>
      </c>
      <c r="C106" s="241">
        <v>0</v>
      </c>
      <c r="D106" s="241">
        <v>0</v>
      </c>
      <c r="E106" s="241">
        <v>0</v>
      </c>
      <c r="F106" s="241">
        <v>0</v>
      </c>
      <c r="G106" s="242">
        <v>0</v>
      </c>
      <c r="H106" s="241">
        <v>0</v>
      </c>
      <c r="I106" s="241">
        <v>0</v>
      </c>
      <c r="J106" s="241">
        <v>0</v>
      </c>
      <c r="K106" s="241">
        <v>0</v>
      </c>
      <c r="L106" s="242">
        <v>0</v>
      </c>
      <c r="M106" s="241">
        <v>0</v>
      </c>
      <c r="N106" s="241"/>
      <c r="O106" s="241"/>
      <c r="P106" s="241"/>
      <c r="Q106" s="242">
        <v>0</v>
      </c>
      <c r="R106" s="242">
        <v>0</v>
      </c>
    </row>
    <row r="107" spans="1:18" x14ac:dyDescent="0.25">
      <c r="A107" s="236">
        <v>24</v>
      </c>
      <c r="B107" s="236" t="s">
        <v>45</v>
      </c>
      <c r="C107" s="241">
        <v>0</v>
      </c>
      <c r="D107" s="241">
        <v>0</v>
      </c>
      <c r="E107" s="241">
        <v>0</v>
      </c>
      <c r="F107" s="241">
        <v>0</v>
      </c>
      <c r="G107" s="242">
        <v>0</v>
      </c>
      <c r="H107" s="241">
        <v>2</v>
      </c>
      <c r="I107" s="241">
        <v>0</v>
      </c>
      <c r="J107" s="241">
        <v>0</v>
      </c>
      <c r="K107" s="241">
        <v>0</v>
      </c>
      <c r="L107" s="242">
        <v>2</v>
      </c>
      <c r="M107" s="241">
        <v>0</v>
      </c>
      <c r="N107" s="241"/>
      <c r="O107" s="241"/>
      <c r="P107" s="241"/>
      <c r="Q107" s="242">
        <v>0</v>
      </c>
      <c r="R107" s="242">
        <v>2</v>
      </c>
    </row>
    <row r="108" spans="1:18" s="155" customFormat="1" x14ac:dyDescent="0.25">
      <c r="A108" s="236">
        <v>25</v>
      </c>
      <c r="B108" s="236" t="s">
        <v>46</v>
      </c>
      <c r="C108" s="241">
        <v>0</v>
      </c>
      <c r="D108" s="241">
        <v>0</v>
      </c>
      <c r="E108" s="241">
        <v>2.5</v>
      </c>
      <c r="F108" s="241">
        <v>1.25</v>
      </c>
      <c r="G108" s="242">
        <v>3.75</v>
      </c>
      <c r="H108" s="241">
        <v>2</v>
      </c>
      <c r="I108" s="241">
        <v>2</v>
      </c>
      <c r="J108" s="241">
        <v>2</v>
      </c>
      <c r="K108" s="241">
        <v>1</v>
      </c>
      <c r="L108" s="242">
        <v>7</v>
      </c>
      <c r="M108" s="241">
        <v>2</v>
      </c>
      <c r="N108" s="241"/>
      <c r="O108" s="241"/>
      <c r="P108" s="241"/>
      <c r="Q108" s="242">
        <v>2</v>
      </c>
      <c r="R108" s="242">
        <v>12.75</v>
      </c>
    </row>
    <row r="109" spans="1:18" x14ac:dyDescent="0.25">
      <c r="A109" s="236">
        <v>26</v>
      </c>
      <c r="B109" s="236" t="s">
        <v>81</v>
      </c>
      <c r="C109" s="241">
        <v>0</v>
      </c>
      <c r="D109" s="241">
        <v>1</v>
      </c>
      <c r="E109" s="241">
        <v>97</v>
      </c>
      <c r="F109" s="241">
        <v>67</v>
      </c>
      <c r="G109" s="242">
        <v>165</v>
      </c>
      <c r="H109" s="241">
        <v>26</v>
      </c>
      <c r="I109" s="241">
        <v>6</v>
      </c>
      <c r="J109" s="241">
        <v>13</v>
      </c>
      <c r="K109" s="241">
        <v>48.492000000000004</v>
      </c>
      <c r="L109" s="242">
        <v>93.492000000000004</v>
      </c>
      <c r="M109" s="241">
        <v>20</v>
      </c>
      <c r="N109" s="241"/>
      <c r="O109" s="241"/>
      <c r="P109" s="241"/>
      <c r="Q109" s="242">
        <v>20</v>
      </c>
      <c r="R109" s="242">
        <v>278.49200000000002</v>
      </c>
    </row>
    <row r="110" spans="1:18" s="155" customFormat="1" x14ac:dyDescent="0.25">
      <c r="A110" s="236">
        <v>27</v>
      </c>
      <c r="B110" s="236" t="s">
        <v>48</v>
      </c>
      <c r="C110" s="241">
        <v>1.333</v>
      </c>
      <c r="D110" s="241">
        <v>14.663</v>
      </c>
      <c r="E110" s="241">
        <v>253</v>
      </c>
      <c r="F110" s="241">
        <v>104</v>
      </c>
      <c r="G110" s="242">
        <v>372.99599999999998</v>
      </c>
      <c r="H110" s="241">
        <v>7.1609999999999996</v>
      </c>
      <c r="I110" s="241">
        <v>40</v>
      </c>
      <c r="J110" s="241">
        <v>38</v>
      </c>
      <c r="K110" s="241">
        <v>24</v>
      </c>
      <c r="L110" s="242">
        <v>109.161</v>
      </c>
      <c r="M110" s="241">
        <v>24</v>
      </c>
      <c r="N110" s="241"/>
      <c r="O110" s="241"/>
      <c r="P110" s="241"/>
      <c r="Q110" s="242">
        <v>24</v>
      </c>
      <c r="R110" s="242">
        <v>506.15699999999998</v>
      </c>
    </row>
    <row r="111" spans="1:18" x14ac:dyDescent="0.25">
      <c r="A111" s="239"/>
      <c r="B111" s="239" t="s">
        <v>49</v>
      </c>
      <c r="C111" s="242">
        <v>571.0139999999999</v>
      </c>
      <c r="D111" s="242">
        <v>5822.134</v>
      </c>
      <c r="E111" s="242">
        <v>13909.314</v>
      </c>
      <c r="F111" s="242">
        <v>4785.6289999999999</v>
      </c>
      <c r="G111" s="242">
        <v>25088.091</v>
      </c>
      <c r="H111" s="242">
        <v>1979.2350000000001</v>
      </c>
      <c r="I111" s="242">
        <v>2565.5250000000001</v>
      </c>
      <c r="J111" s="242">
        <v>3472.8180000000007</v>
      </c>
      <c r="K111" s="242">
        <v>2298.0990000000002</v>
      </c>
      <c r="L111" s="242">
        <v>10315.677000000001</v>
      </c>
      <c r="M111" s="242">
        <v>1544.989</v>
      </c>
      <c r="N111" s="242"/>
      <c r="O111" s="242"/>
      <c r="P111" s="242"/>
      <c r="Q111" s="242">
        <v>1544.989</v>
      </c>
      <c r="R111" s="242">
        <v>36948.756999999991</v>
      </c>
    </row>
    <row r="112" spans="1:18" s="155" customFormat="1" x14ac:dyDescent="0.25">
      <c r="A112" s="311" t="s">
        <v>50</v>
      </c>
      <c r="B112" s="311"/>
      <c r="C112" s="221" t="s">
        <v>50</v>
      </c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</row>
    <row r="113" spans="1:18" x14ac:dyDescent="0.25">
      <c r="A113" s="57"/>
      <c r="B113" s="57"/>
      <c r="C113" s="57" t="s">
        <v>50</v>
      </c>
      <c r="D113" s="57"/>
      <c r="E113" s="57"/>
      <c r="F113" s="57"/>
      <c r="G113" s="57"/>
      <c r="H113" s="57"/>
      <c r="I113" s="57"/>
      <c r="J113" s="155"/>
      <c r="K113" s="155"/>
      <c r="L113" s="155"/>
      <c r="M113" s="155"/>
      <c r="N113" s="155"/>
      <c r="O113" s="155"/>
      <c r="P113" s="155"/>
      <c r="Q113" s="60" t="s">
        <v>50</v>
      </c>
      <c r="R113" s="155" t="s">
        <v>50</v>
      </c>
    </row>
    <row r="114" spans="1:18" x14ac:dyDescent="0.25">
      <c r="A114" s="61"/>
      <c r="B114" s="65"/>
      <c r="C114" s="61"/>
      <c r="D114" s="62"/>
      <c r="E114" s="62"/>
      <c r="F114" s="62"/>
      <c r="G114" s="62"/>
      <c r="H114" s="62"/>
      <c r="I114" s="61"/>
      <c r="J114" s="61"/>
      <c r="K114" s="61"/>
      <c r="L114" s="61"/>
      <c r="M114" s="61"/>
      <c r="N114" s="61"/>
      <c r="O114" s="61"/>
      <c r="P114" s="61"/>
      <c r="Q114" s="61"/>
      <c r="R114" s="186"/>
    </row>
    <row r="115" spans="1:18" x14ac:dyDescent="0.25">
      <c r="A115" s="59"/>
      <c r="B115" s="59"/>
      <c r="C115" s="80"/>
      <c r="D115" s="80"/>
      <c r="E115" s="80"/>
      <c r="F115" s="80"/>
      <c r="G115" s="81"/>
      <c r="H115" s="80"/>
      <c r="I115" s="80"/>
      <c r="J115" s="80"/>
      <c r="K115" s="80"/>
      <c r="L115" s="81"/>
      <c r="M115" s="80"/>
      <c r="N115" s="80"/>
      <c r="O115" s="80"/>
      <c r="P115" s="80"/>
      <c r="Q115" s="81"/>
      <c r="R115" s="81"/>
    </row>
    <row r="116" spans="1:18" x14ac:dyDescent="0.25">
      <c r="A116" s="59"/>
      <c r="B116" s="59"/>
      <c r="C116" s="80"/>
      <c r="D116" s="80"/>
      <c r="E116" s="80"/>
      <c r="F116" s="80"/>
      <c r="G116" s="81"/>
      <c r="H116" s="80"/>
      <c r="I116" s="80"/>
      <c r="J116" s="80"/>
      <c r="K116" s="80"/>
      <c r="L116" s="81"/>
      <c r="M116" s="80"/>
      <c r="N116" s="80"/>
      <c r="O116" s="80"/>
      <c r="P116" s="80"/>
      <c r="Q116" s="81"/>
      <c r="R116" s="81"/>
    </row>
    <row r="117" spans="1:18" x14ac:dyDescent="0.25">
      <c r="A117" s="59"/>
      <c r="B117" s="59"/>
      <c r="C117" s="80"/>
      <c r="D117" s="80"/>
      <c r="E117" s="80"/>
      <c r="F117" s="80"/>
      <c r="G117" s="81"/>
      <c r="H117" s="80"/>
      <c r="I117" s="80"/>
      <c r="J117" s="80"/>
      <c r="K117" s="80"/>
      <c r="L117" s="81"/>
      <c r="M117" s="80"/>
      <c r="N117" s="80"/>
      <c r="O117" s="80"/>
      <c r="P117" s="80"/>
      <c r="Q117" s="81"/>
      <c r="R117" s="81"/>
    </row>
    <row r="118" spans="1:18" x14ac:dyDescent="0.25">
      <c r="A118" s="59"/>
      <c r="B118" s="59"/>
      <c r="C118" s="80"/>
      <c r="D118" s="80"/>
      <c r="E118" s="80"/>
      <c r="F118" s="80"/>
      <c r="G118" s="81"/>
      <c r="H118" s="80"/>
      <c r="I118" s="80"/>
      <c r="J118" s="80"/>
      <c r="K118" s="80"/>
      <c r="L118" s="81"/>
      <c r="M118" s="80"/>
      <c r="N118" s="80"/>
      <c r="O118" s="80"/>
      <c r="P118" s="80"/>
      <c r="Q118" s="81"/>
      <c r="R118" s="81"/>
    </row>
    <row r="119" spans="1:18" x14ac:dyDescent="0.25">
      <c r="A119" s="59"/>
      <c r="B119" s="59"/>
      <c r="C119" s="80"/>
      <c r="D119" s="80"/>
      <c r="E119" s="80"/>
      <c r="F119" s="80"/>
      <c r="G119" s="81"/>
      <c r="H119" s="80"/>
      <c r="I119" s="80"/>
      <c r="J119" s="80"/>
      <c r="K119" s="80"/>
      <c r="L119" s="81"/>
      <c r="M119" s="80"/>
      <c r="N119" s="80"/>
      <c r="O119" s="80"/>
      <c r="P119" s="80"/>
      <c r="Q119" s="81"/>
      <c r="R119" s="81"/>
    </row>
    <row r="120" spans="1:18" x14ac:dyDescent="0.25">
      <c r="A120" s="59"/>
      <c r="B120" s="59"/>
      <c r="C120" s="80"/>
      <c r="D120" s="80"/>
      <c r="E120" s="80"/>
      <c r="F120" s="80"/>
      <c r="G120" s="81"/>
      <c r="H120" s="80"/>
      <c r="I120" s="80"/>
      <c r="J120" s="80"/>
      <c r="K120" s="80"/>
      <c r="L120" s="81"/>
      <c r="M120" s="80"/>
      <c r="N120" s="80"/>
      <c r="O120" s="80"/>
      <c r="P120" s="80"/>
      <c r="Q120" s="81"/>
      <c r="R120" s="81"/>
    </row>
    <row r="121" spans="1:18" x14ac:dyDescent="0.25">
      <c r="A121" s="59"/>
      <c r="B121" s="59"/>
      <c r="C121" s="80"/>
      <c r="D121" s="80"/>
      <c r="E121" s="80"/>
      <c r="F121" s="80"/>
      <c r="G121" s="81"/>
      <c r="H121" s="80"/>
      <c r="I121" s="80"/>
      <c r="J121" s="80"/>
      <c r="K121" s="80"/>
      <c r="L121" s="81"/>
      <c r="M121" s="80"/>
      <c r="N121" s="80"/>
      <c r="O121" s="80"/>
      <c r="P121" s="80"/>
      <c r="Q121" s="81"/>
      <c r="R121" s="81"/>
    </row>
    <row r="122" spans="1:18" x14ac:dyDescent="0.25">
      <c r="A122" s="59"/>
      <c r="B122" s="59"/>
      <c r="C122" s="80"/>
      <c r="D122" s="80"/>
      <c r="E122" s="80"/>
      <c r="F122" s="80"/>
      <c r="G122" s="81"/>
      <c r="H122" s="80"/>
      <c r="I122" s="80"/>
      <c r="J122" s="80"/>
      <c r="K122" s="80"/>
      <c r="L122" s="81"/>
      <c r="M122" s="80"/>
      <c r="N122" s="80"/>
      <c r="O122" s="80"/>
      <c r="P122" s="80"/>
      <c r="Q122" s="81"/>
      <c r="R122" s="81"/>
    </row>
    <row r="123" spans="1:18" x14ac:dyDescent="0.25">
      <c r="A123" s="59"/>
      <c r="B123" s="59"/>
      <c r="C123" s="80"/>
      <c r="D123" s="80"/>
      <c r="E123" s="80"/>
      <c r="F123" s="80"/>
      <c r="G123" s="81"/>
      <c r="H123" s="80"/>
      <c r="I123" s="80"/>
      <c r="J123" s="80"/>
      <c r="K123" s="80"/>
      <c r="L123" s="81"/>
      <c r="M123" s="80"/>
      <c r="N123" s="80"/>
      <c r="O123" s="80"/>
      <c r="P123" s="80"/>
      <c r="Q123" s="81"/>
      <c r="R123" s="81"/>
    </row>
    <row r="124" spans="1:18" x14ac:dyDescent="0.25">
      <c r="A124" s="59"/>
      <c r="B124" s="59"/>
      <c r="C124" s="80"/>
      <c r="D124" s="244"/>
      <c r="E124" s="80"/>
      <c r="F124" s="80"/>
      <c r="G124" s="81"/>
      <c r="H124" s="80"/>
      <c r="I124" s="80"/>
      <c r="J124" s="80"/>
      <c r="K124" s="80"/>
      <c r="L124" s="81"/>
      <c r="M124" s="80"/>
      <c r="N124" s="80"/>
      <c r="O124" s="80"/>
      <c r="P124" s="80"/>
      <c r="Q124" s="81"/>
      <c r="R124" s="81"/>
    </row>
    <row r="125" spans="1:18" x14ac:dyDescent="0.25">
      <c r="A125" s="59"/>
      <c r="B125" s="59"/>
      <c r="C125" s="80"/>
      <c r="D125" s="80"/>
      <c r="E125" s="80"/>
      <c r="F125" s="80"/>
      <c r="G125" s="81"/>
      <c r="H125" s="80"/>
      <c r="I125" s="80"/>
      <c r="J125" s="80"/>
      <c r="K125" s="80"/>
      <c r="L125" s="81"/>
      <c r="M125" s="80"/>
      <c r="N125" s="80"/>
      <c r="O125" s="80"/>
      <c r="P125" s="80"/>
      <c r="Q125" s="81"/>
      <c r="R125" s="81"/>
    </row>
    <row r="126" spans="1:18" x14ac:dyDescent="0.25">
      <c r="A126" s="59"/>
      <c r="B126" s="59"/>
      <c r="C126" s="80"/>
      <c r="D126" s="80"/>
      <c r="E126" s="80"/>
      <c r="F126" s="80"/>
      <c r="G126" s="81"/>
      <c r="H126" s="80"/>
      <c r="I126" s="80"/>
      <c r="J126" s="80"/>
      <c r="K126" s="80"/>
      <c r="L126" s="81"/>
      <c r="M126" s="80"/>
      <c r="N126" s="80"/>
      <c r="O126" s="80"/>
      <c r="P126" s="80"/>
      <c r="Q126" s="81"/>
      <c r="R126" s="81"/>
    </row>
    <row r="127" spans="1:18" x14ac:dyDescent="0.25">
      <c r="A127" s="59"/>
      <c r="B127" s="59"/>
      <c r="C127" s="80"/>
      <c r="D127" s="80"/>
      <c r="E127" s="80"/>
      <c r="F127" s="80"/>
      <c r="G127" s="81"/>
      <c r="H127" s="80"/>
      <c r="I127" s="80"/>
      <c r="J127" s="80"/>
      <c r="K127" s="80"/>
      <c r="L127" s="81"/>
      <c r="M127" s="80"/>
      <c r="N127" s="80"/>
      <c r="O127" s="80"/>
      <c r="P127" s="80"/>
      <c r="Q127" s="81"/>
      <c r="R127" s="81"/>
    </row>
    <row r="128" spans="1:18" x14ac:dyDescent="0.25">
      <c r="A128" s="59"/>
      <c r="B128" s="59"/>
      <c r="C128" s="80"/>
      <c r="D128" s="80"/>
      <c r="E128" s="80"/>
      <c r="F128" s="80"/>
      <c r="G128" s="81"/>
      <c r="H128" s="80"/>
      <c r="I128" s="80"/>
      <c r="J128" s="80"/>
      <c r="K128" s="80"/>
      <c r="L128" s="81"/>
      <c r="M128" s="80"/>
      <c r="N128" s="80"/>
      <c r="O128" s="80"/>
      <c r="P128" s="80"/>
      <c r="Q128" s="81"/>
      <c r="R128" s="81"/>
    </row>
    <row r="129" spans="1:18" x14ac:dyDescent="0.25">
      <c r="A129" s="59"/>
      <c r="B129" s="59"/>
      <c r="C129" s="80"/>
      <c r="D129" s="80"/>
      <c r="E129" s="80"/>
      <c r="F129" s="80"/>
      <c r="G129" s="81"/>
      <c r="H129" s="80"/>
      <c r="I129" s="80"/>
      <c r="J129" s="80"/>
      <c r="K129" s="80"/>
      <c r="L129" s="81"/>
      <c r="M129" s="80"/>
      <c r="N129" s="80"/>
      <c r="O129" s="80"/>
      <c r="P129" s="80"/>
      <c r="Q129" s="81"/>
      <c r="R129" s="81"/>
    </row>
    <row r="130" spans="1:18" x14ac:dyDescent="0.25">
      <c r="A130" s="59"/>
      <c r="B130" s="59"/>
      <c r="C130" s="80"/>
      <c r="D130" s="80"/>
      <c r="E130" s="80"/>
      <c r="F130" s="80"/>
      <c r="G130" s="81"/>
      <c r="H130" s="80"/>
      <c r="I130" s="80"/>
      <c r="J130" s="80"/>
      <c r="K130" s="80"/>
      <c r="L130" s="81"/>
      <c r="M130" s="80"/>
      <c r="N130" s="80"/>
      <c r="O130" s="80"/>
      <c r="P130" s="80"/>
      <c r="Q130" s="81"/>
      <c r="R130" s="81"/>
    </row>
    <row r="131" spans="1:18" x14ac:dyDescent="0.25">
      <c r="A131" s="59"/>
      <c r="B131" s="59"/>
      <c r="C131" s="80"/>
      <c r="D131" s="80"/>
      <c r="E131" s="80"/>
      <c r="F131" s="80"/>
      <c r="G131" s="81"/>
      <c r="H131" s="80"/>
      <c r="I131" s="80"/>
      <c r="J131" s="80"/>
      <c r="K131" s="80"/>
      <c r="L131" s="81"/>
      <c r="M131" s="80"/>
      <c r="N131" s="80"/>
      <c r="O131" s="80"/>
      <c r="P131" s="80"/>
      <c r="Q131" s="81"/>
      <c r="R131" s="81"/>
    </row>
    <row r="132" spans="1:18" x14ac:dyDescent="0.25">
      <c r="A132" s="59"/>
      <c r="B132" s="59"/>
      <c r="C132" s="80"/>
      <c r="D132" s="80"/>
      <c r="E132" s="80"/>
      <c r="F132" s="80"/>
      <c r="G132" s="81"/>
      <c r="H132" s="80"/>
      <c r="I132" s="80"/>
      <c r="J132" s="80"/>
      <c r="K132" s="80"/>
      <c r="L132" s="81"/>
      <c r="M132" s="80"/>
      <c r="N132" s="80"/>
      <c r="O132" s="80"/>
      <c r="P132" s="80"/>
      <c r="Q132" s="81"/>
      <c r="R132" s="81"/>
    </row>
    <row r="133" spans="1:18" x14ac:dyDescent="0.25">
      <c r="A133" s="59"/>
      <c r="B133" s="59"/>
      <c r="C133" s="80"/>
      <c r="D133" s="80"/>
      <c r="E133" s="80"/>
      <c r="F133" s="80"/>
      <c r="G133" s="81"/>
      <c r="H133" s="80"/>
      <c r="I133" s="80"/>
      <c r="J133" s="80"/>
      <c r="K133" s="80"/>
      <c r="L133" s="81"/>
      <c r="M133" s="80"/>
      <c r="N133" s="80"/>
      <c r="O133" s="80"/>
      <c r="P133" s="80"/>
      <c r="Q133" s="81"/>
      <c r="R133" s="81"/>
    </row>
    <row r="134" spans="1:18" x14ac:dyDescent="0.25">
      <c r="A134" s="59"/>
      <c r="B134" s="59"/>
      <c r="C134" s="80"/>
      <c r="D134" s="80"/>
      <c r="E134" s="80"/>
      <c r="F134" s="80"/>
      <c r="G134" s="81"/>
      <c r="H134" s="80"/>
      <c r="I134" s="80"/>
      <c r="J134" s="80"/>
      <c r="K134" s="80"/>
      <c r="L134" s="81"/>
      <c r="M134" s="80"/>
      <c r="N134" s="80"/>
      <c r="O134" s="80"/>
      <c r="P134" s="80"/>
      <c r="Q134" s="81"/>
      <c r="R134" s="81"/>
    </row>
    <row r="135" spans="1:18" x14ac:dyDescent="0.25">
      <c r="A135" s="59"/>
      <c r="B135" s="59"/>
      <c r="C135" s="80"/>
      <c r="D135" s="80"/>
      <c r="E135" s="80"/>
      <c r="F135" s="80"/>
      <c r="G135" s="81"/>
      <c r="H135" s="80"/>
      <c r="I135" s="80"/>
      <c r="J135" s="80"/>
      <c r="K135" s="80"/>
      <c r="L135" s="81"/>
      <c r="M135" s="80"/>
      <c r="N135" s="80"/>
      <c r="O135" s="80"/>
      <c r="P135" s="80"/>
      <c r="Q135" s="81"/>
      <c r="R135" s="81"/>
    </row>
    <row r="136" spans="1:18" x14ac:dyDescent="0.25">
      <c r="A136" s="59"/>
      <c r="B136" s="59"/>
      <c r="C136" s="80"/>
      <c r="D136" s="80"/>
      <c r="E136" s="80"/>
      <c r="F136" s="80"/>
      <c r="G136" s="81"/>
      <c r="H136" s="80"/>
      <c r="I136" s="80"/>
      <c r="J136" s="80"/>
      <c r="K136" s="80"/>
      <c r="L136" s="81"/>
      <c r="M136" s="80"/>
      <c r="N136" s="80"/>
      <c r="O136" s="80"/>
      <c r="P136" s="80"/>
      <c r="Q136" s="81"/>
      <c r="R136" s="81"/>
    </row>
    <row r="137" spans="1:18" x14ac:dyDescent="0.25">
      <c r="A137" s="59"/>
      <c r="B137" s="59"/>
      <c r="C137" s="80"/>
      <c r="D137" s="80"/>
      <c r="E137" s="80"/>
      <c r="F137" s="80"/>
      <c r="G137" s="81"/>
      <c r="H137" s="80"/>
      <c r="I137" s="80"/>
      <c r="J137" s="80"/>
      <c r="K137" s="80"/>
      <c r="L137" s="81"/>
      <c r="M137" s="80"/>
      <c r="N137" s="80"/>
      <c r="O137" s="80"/>
      <c r="P137" s="80"/>
      <c r="Q137" s="81"/>
      <c r="R137" s="81"/>
    </row>
    <row r="138" spans="1:18" x14ac:dyDescent="0.25">
      <c r="A138" s="59"/>
      <c r="B138" s="59"/>
      <c r="C138" s="80"/>
      <c r="D138" s="80"/>
      <c r="E138" s="80"/>
      <c r="F138" s="80"/>
      <c r="G138" s="81"/>
      <c r="H138" s="80"/>
      <c r="I138" s="80"/>
      <c r="J138" s="80"/>
      <c r="K138" s="80"/>
      <c r="L138" s="81"/>
      <c r="M138" s="80"/>
      <c r="N138" s="80"/>
      <c r="O138" s="80"/>
      <c r="P138" s="80"/>
      <c r="Q138" s="81"/>
      <c r="R138" s="81"/>
    </row>
    <row r="139" spans="1:18" x14ac:dyDescent="0.25">
      <c r="A139" s="59"/>
      <c r="B139" s="59"/>
      <c r="C139" s="80"/>
      <c r="D139" s="244"/>
      <c r="E139" s="80"/>
      <c r="F139" s="80"/>
      <c r="G139" s="81"/>
      <c r="H139" s="80"/>
      <c r="I139" s="80"/>
      <c r="J139" s="80"/>
      <c r="K139" s="80"/>
      <c r="L139" s="81"/>
      <c r="M139" s="80"/>
      <c r="N139" s="80"/>
      <c r="O139" s="80"/>
      <c r="P139" s="80"/>
      <c r="Q139" s="81"/>
      <c r="R139" s="81"/>
    </row>
    <row r="140" spans="1:18" x14ac:dyDescent="0.25">
      <c r="A140" s="59"/>
      <c r="B140" s="59"/>
      <c r="C140" s="80"/>
      <c r="D140" s="80"/>
      <c r="E140" s="80"/>
      <c r="F140" s="80"/>
      <c r="G140" s="81"/>
      <c r="H140" s="80"/>
      <c r="I140" s="80"/>
      <c r="J140" s="80"/>
      <c r="K140" s="80"/>
      <c r="L140" s="81"/>
      <c r="M140" s="80"/>
      <c r="N140" s="80"/>
      <c r="O140" s="80"/>
      <c r="P140" s="80"/>
      <c r="Q140" s="81"/>
      <c r="R140" s="81"/>
    </row>
    <row r="141" spans="1:18" x14ac:dyDescent="0.25">
      <c r="A141" s="59"/>
      <c r="B141" s="59"/>
      <c r="C141" s="80"/>
      <c r="D141" s="80"/>
      <c r="E141" s="80"/>
      <c r="F141" s="80"/>
      <c r="G141" s="81"/>
      <c r="H141" s="80"/>
      <c r="I141" s="80"/>
      <c r="J141" s="80"/>
      <c r="K141" s="80"/>
      <c r="L141" s="81"/>
      <c r="M141" s="80"/>
      <c r="N141" s="80"/>
      <c r="O141" s="80"/>
      <c r="P141" s="80"/>
      <c r="Q141" s="81"/>
      <c r="R141" s="81"/>
    </row>
    <row r="142" spans="1:18" x14ac:dyDescent="0.25">
      <c r="A142" s="59"/>
      <c r="B142" s="59"/>
      <c r="C142" s="80"/>
      <c r="D142" s="80"/>
      <c r="E142" s="80"/>
      <c r="F142" s="80"/>
      <c r="G142" s="81"/>
      <c r="H142" s="80"/>
      <c r="I142" s="80"/>
      <c r="J142" s="80"/>
      <c r="K142" s="80"/>
      <c r="L142" s="81"/>
      <c r="M142" s="80"/>
      <c r="N142" s="80"/>
      <c r="O142" s="80"/>
      <c r="P142" s="80"/>
      <c r="Q142" s="81"/>
      <c r="R142" s="81"/>
    </row>
    <row r="143" spans="1:18" x14ac:dyDescent="0.25">
      <c r="A143" s="59"/>
      <c r="B143" s="59"/>
      <c r="C143" s="80"/>
      <c r="D143" s="80"/>
      <c r="E143" s="80"/>
      <c r="F143" s="80"/>
      <c r="G143" s="81"/>
      <c r="H143" s="80"/>
      <c r="I143" s="80"/>
      <c r="J143" s="80"/>
      <c r="K143" s="80"/>
      <c r="L143" s="81"/>
      <c r="M143" s="80"/>
      <c r="N143" s="80"/>
      <c r="O143" s="80"/>
      <c r="P143" s="80"/>
      <c r="Q143" s="81"/>
      <c r="R143" s="81"/>
    </row>
    <row r="144" spans="1:18" x14ac:dyDescent="0.25">
      <c r="A144" s="59"/>
      <c r="B144" s="59"/>
      <c r="C144" s="80"/>
      <c r="D144" s="80"/>
      <c r="E144" s="80"/>
      <c r="F144" s="80"/>
      <c r="G144" s="81"/>
      <c r="H144" s="80"/>
      <c r="I144" s="80"/>
      <c r="J144" s="80"/>
      <c r="K144" s="80"/>
      <c r="L144" s="81"/>
      <c r="M144" s="80"/>
      <c r="N144" s="80"/>
      <c r="O144" s="80"/>
      <c r="P144" s="80"/>
      <c r="Q144" s="81"/>
      <c r="R144" s="81"/>
    </row>
    <row r="145" spans="1:18" x14ac:dyDescent="0.25">
      <c r="A145" s="59"/>
      <c r="B145" s="59"/>
      <c r="C145" s="80"/>
      <c r="D145" s="80"/>
      <c r="E145" s="80"/>
      <c r="F145" s="80"/>
      <c r="G145" s="81"/>
      <c r="H145" s="80"/>
      <c r="I145" s="80"/>
      <c r="J145" s="80"/>
      <c r="K145" s="80"/>
      <c r="L145" s="81"/>
      <c r="M145" s="80"/>
      <c r="N145" s="80"/>
      <c r="O145" s="80"/>
      <c r="P145" s="80"/>
      <c r="Q145" s="81"/>
      <c r="R145" s="81"/>
    </row>
    <row r="146" spans="1:18" x14ac:dyDescent="0.25">
      <c r="A146" s="59"/>
      <c r="B146" s="59"/>
      <c r="C146" s="80"/>
      <c r="D146" s="80"/>
      <c r="E146" s="80"/>
      <c r="F146" s="80"/>
      <c r="G146" s="81"/>
      <c r="H146" s="80"/>
      <c r="I146" s="80"/>
      <c r="J146" s="80"/>
      <c r="K146" s="80"/>
      <c r="L146" s="81"/>
      <c r="M146" s="80"/>
      <c r="N146" s="80"/>
      <c r="O146" s="80"/>
      <c r="P146" s="80"/>
      <c r="Q146" s="81"/>
      <c r="R146" s="81"/>
    </row>
    <row r="147" spans="1:18" x14ac:dyDescent="0.25">
      <c r="A147" s="59"/>
      <c r="B147" s="59"/>
      <c r="C147" s="80"/>
      <c r="D147" s="80"/>
      <c r="E147" s="80"/>
      <c r="F147" s="80"/>
      <c r="G147" s="81"/>
      <c r="H147" s="80"/>
      <c r="I147" s="80"/>
      <c r="J147" s="80"/>
      <c r="K147" s="80"/>
      <c r="L147" s="81"/>
      <c r="M147" s="80"/>
      <c r="N147" s="80"/>
      <c r="O147" s="80"/>
      <c r="P147" s="80"/>
      <c r="Q147" s="81"/>
      <c r="R147" s="81"/>
    </row>
    <row r="148" spans="1:18" x14ac:dyDescent="0.25">
      <c r="A148" s="59"/>
      <c r="B148" s="59"/>
      <c r="C148" s="80"/>
      <c r="D148" s="80"/>
      <c r="E148" s="80"/>
      <c r="F148" s="80"/>
      <c r="G148" s="81"/>
      <c r="H148" s="80"/>
      <c r="I148" s="80"/>
      <c r="J148" s="80"/>
      <c r="K148" s="80"/>
      <c r="L148" s="81"/>
      <c r="M148" s="80"/>
      <c r="N148" s="80"/>
      <c r="O148" s="80"/>
      <c r="P148" s="80"/>
      <c r="Q148" s="81"/>
      <c r="R148" s="81"/>
    </row>
    <row r="149" spans="1:18" x14ac:dyDescent="0.25">
      <c r="A149" s="59"/>
      <c r="B149" s="59"/>
      <c r="C149" s="80"/>
      <c r="D149" s="80"/>
      <c r="E149" s="80"/>
      <c r="F149" s="80"/>
      <c r="G149" s="81"/>
      <c r="H149" s="80"/>
      <c r="I149" s="80"/>
      <c r="J149" s="80"/>
      <c r="K149" s="80"/>
      <c r="L149" s="81"/>
      <c r="M149" s="80"/>
      <c r="N149" s="80"/>
      <c r="O149" s="80"/>
      <c r="P149" s="80"/>
      <c r="Q149" s="81"/>
      <c r="R149" s="81"/>
    </row>
    <row r="150" spans="1:18" x14ac:dyDescent="0.25">
      <c r="A150" s="59"/>
      <c r="B150" s="59"/>
      <c r="C150" s="80"/>
      <c r="D150" s="80"/>
      <c r="E150" s="80"/>
      <c r="F150" s="80"/>
      <c r="G150" s="81"/>
      <c r="H150" s="80"/>
      <c r="I150" s="80"/>
      <c r="J150" s="80"/>
      <c r="K150" s="80"/>
      <c r="L150" s="81"/>
      <c r="M150" s="80"/>
      <c r="N150" s="80"/>
      <c r="O150" s="80"/>
      <c r="P150" s="80"/>
      <c r="Q150" s="81"/>
      <c r="R150" s="81"/>
    </row>
    <row r="151" spans="1:18" x14ac:dyDescent="0.25">
      <c r="A151" s="59"/>
      <c r="B151" s="59"/>
      <c r="C151" s="80"/>
      <c r="D151" s="80"/>
      <c r="E151" s="80"/>
      <c r="F151" s="80"/>
      <c r="G151" s="81"/>
      <c r="H151" s="80"/>
      <c r="I151" s="80"/>
      <c r="J151" s="80"/>
      <c r="K151" s="80"/>
      <c r="L151" s="81"/>
      <c r="M151" s="80"/>
      <c r="N151" s="80"/>
      <c r="O151" s="80"/>
      <c r="P151" s="80"/>
      <c r="Q151" s="81"/>
      <c r="R151" s="81"/>
    </row>
    <row r="152" spans="1:18" x14ac:dyDescent="0.25">
      <c r="A152" s="59"/>
      <c r="B152" s="59"/>
      <c r="C152" s="80"/>
      <c r="D152" s="80"/>
      <c r="E152" s="80"/>
      <c r="F152" s="80"/>
      <c r="G152" s="81"/>
      <c r="H152" s="80"/>
      <c r="I152" s="80"/>
      <c r="J152" s="80"/>
      <c r="K152" s="80"/>
      <c r="L152" s="81"/>
      <c r="M152" s="80"/>
      <c r="N152" s="80"/>
      <c r="O152" s="80"/>
      <c r="P152" s="80"/>
      <c r="Q152" s="81"/>
      <c r="R152" s="81"/>
    </row>
    <row r="153" spans="1:18" x14ac:dyDescent="0.25">
      <c r="A153" s="59"/>
      <c r="B153" s="59"/>
      <c r="C153" s="80"/>
      <c r="D153" s="80"/>
      <c r="E153" s="80"/>
      <c r="F153" s="80"/>
      <c r="G153" s="81"/>
      <c r="H153" s="80"/>
      <c r="I153" s="80"/>
      <c r="J153" s="80"/>
      <c r="K153" s="80"/>
      <c r="L153" s="81"/>
      <c r="M153" s="80"/>
      <c r="N153" s="80"/>
      <c r="O153" s="80"/>
      <c r="P153" s="80"/>
      <c r="Q153" s="81"/>
      <c r="R153" s="81"/>
    </row>
    <row r="154" spans="1:18" x14ac:dyDescent="0.25">
      <c r="A154" s="59"/>
      <c r="B154" s="59"/>
      <c r="C154" s="80"/>
      <c r="D154" s="80"/>
      <c r="E154" s="80"/>
      <c r="F154" s="80"/>
      <c r="G154" s="81"/>
      <c r="H154" s="80"/>
      <c r="I154" s="80"/>
      <c r="J154" s="80"/>
      <c r="K154" s="80"/>
      <c r="L154" s="81"/>
      <c r="M154" s="80"/>
      <c r="N154" s="80"/>
      <c r="O154" s="80"/>
      <c r="P154" s="80"/>
      <c r="Q154" s="81"/>
      <c r="R154" s="81"/>
    </row>
    <row r="155" spans="1:18" x14ac:dyDescent="0.25">
      <c r="A155" s="59"/>
      <c r="B155" s="59"/>
      <c r="C155" s="80"/>
      <c r="D155" s="80"/>
      <c r="E155" s="80"/>
      <c r="F155" s="80"/>
      <c r="G155" s="81"/>
      <c r="H155" s="80"/>
      <c r="I155" s="80"/>
      <c r="J155" s="80"/>
      <c r="K155" s="80"/>
      <c r="L155" s="81"/>
      <c r="M155" s="80"/>
      <c r="N155" s="80"/>
      <c r="O155" s="80"/>
      <c r="P155" s="80"/>
      <c r="Q155" s="81"/>
      <c r="R155" s="81"/>
    </row>
    <row r="156" spans="1:18" x14ac:dyDescent="0.25">
      <c r="A156" s="59"/>
      <c r="B156" s="59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</row>
    <row r="157" spans="1:18" x14ac:dyDescent="0.25">
      <c r="A157" s="59"/>
      <c r="B157" s="71"/>
      <c r="C157" s="71"/>
      <c r="D157" s="71"/>
      <c r="E157" s="71"/>
      <c r="F157" s="71"/>
      <c r="G157" s="247"/>
      <c r="H157" s="71"/>
      <c r="I157" s="71"/>
      <c r="J157" s="71"/>
      <c r="K157" s="71"/>
      <c r="L157" s="247"/>
      <c r="M157" s="71"/>
      <c r="N157" s="71"/>
      <c r="O157" s="71"/>
      <c r="P157" s="71"/>
      <c r="Q157" s="71"/>
      <c r="R157" s="71"/>
    </row>
    <row r="158" spans="1:18" x14ac:dyDescent="0.25">
      <c r="A158" s="59"/>
      <c r="B158" s="71"/>
      <c r="C158" s="71"/>
      <c r="D158" s="71"/>
      <c r="E158" s="71"/>
      <c r="F158" s="71"/>
      <c r="G158" s="247"/>
      <c r="H158" s="71"/>
      <c r="I158" s="71"/>
      <c r="J158" s="71"/>
      <c r="K158" s="71"/>
      <c r="L158" s="247"/>
      <c r="M158" s="71"/>
      <c r="N158" s="71"/>
      <c r="O158" s="71"/>
      <c r="P158" s="71"/>
      <c r="Q158" s="71"/>
      <c r="R158" s="71"/>
    </row>
    <row r="159" spans="1:18" x14ac:dyDescent="0.25">
      <c r="A159" s="59"/>
      <c r="B159" s="245"/>
      <c r="C159" s="246"/>
      <c r="D159" s="246"/>
      <c r="E159" s="246"/>
      <c r="F159" s="246"/>
      <c r="G159" s="81"/>
      <c r="H159" s="246"/>
      <c r="I159" s="246"/>
      <c r="J159" s="246"/>
      <c r="K159" s="246"/>
      <c r="L159" s="81"/>
      <c r="M159" s="246"/>
      <c r="N159" s="246"/>
      <c r="O159" s="246"/>
      <c r="P159" s="246"/>
      <c r="Q159" s="81"/>
      <c r="R159" s="81"/>
    </row>
    <row r="160" spans="1:18" x14ac:dyDescent="0.25">
      <c r="A160" s="71"/>
      <c r="B160" s="71"/>
      <c r="C160" s="71"/>
      <c r="D160" s="71"/>
      <c r="E160" s="71"/>
      <c r="F160" s="71"/>
      <c r="G160" s="247"/>
      <c r="H160" s="71"/>
      <c r="I160" s="71"/>
      <c r="J160" s="71"/>
      <c r="K160" s="71"/>
      <c r="L160" s="247"/>
      <c r="M160" s="71"/>
      <c r="N160" s="71"/>
      <c r="O160" s="71"/>
      <c r="P160" s="71"/>
      <c r="Q160" s="71"/>
      <c r="R160" s="71"/>
    </row>
  </sheetData>
  <mergeCells count="21">
    <mergeCell ref="A112:B112"/>
    <mergeCell ref="A77:R77"/>
    <mergeCell ref="A78:R78"/>
    <mergeCell ref="C81:G81"/>
    <mergeCell ref="H81:L81"/>
    <mergeCell ref="M81:Q81"/>
    <mergeCell ref="A39:R39"/>
    <mergeCell ref="C43:G43"/>
    <mergeCell ref="H43:L43"/>
    <mergeCell ref="M43:Q43"/>
    <mergeCell ref="A74:B74"/>
    <mergeCell ref="A40:R40"/>
    <mergeCell ref="A36:B36"/>
    <mergeCell ref="A1:R1"/>
    <mergeCell ref="A2:R2"/>
    <mergeCell ref="A3:R3"/>
    <mergeCell ref="C5:G5"/>
    <mergeCell ref="H5:L5"/>
    <mergeCell ref="M5:Q5"/>
    <mergeCell ref="A41:R41"/>
    <mergeCell ref="A79:R79"/>
  </mergeCells>
  <pageMargins left="0.70866141732283472" right="1.1811023622047245" top="0.74803149606299213" bottom="0.74803149606299213" header="0.31496062992125984" footer="0.31496062992125984"/>
  <pageSetup paperSize="5" scale="91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9"/>
  <sheetViews>
    <sheetView topLeftCell="A92" zoomScaleNormal="100" workbookViewId="0">
      <selection activeCell="H71" sqref="H71"/>
    </sheetView>
  </sheetViews>
  <sheetFormatPr defaultRowHeight="15" x14ac:dyDescent="0.25"/>
  <cols>
    <col min="1" max="1" width="4.85546875" customWidth="1"/>
    <col min="2" max="2" width="15.85546875" customWidth="1"/>
    <col min="7" max="7" width="9.140625" style="95"/>
    <col min="12" max="12" width="9.140625" style="95"/>
    <col min="17" max="18" width="9.140625" style="95"/>
  </cols>
  <sheetData>
    <row r="1" spans="1:18" x14ac:dyDescent="0.25">
      <c r="A1" s="315" t="s">
        <v>239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</row>
    <row r="2" spans="1:18" x14ac:dyDescent="0.25">
      <c r="A2" s="319" t="s">
        <v>82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</row>
    <row r="3" spans="1:18" x14ac:dyDescent="0.25">
      <c r="A3" s="315" t="s">
        <v>67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</row>
    <row r="4" spans="1:18" x14ac:dyDescent="0.25">
      <c r="A4" s="61" t="s">
        <v>86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 t="s">
        <v>68</v>
      </c>
      <c r="P4" s="61"/>
      <c r="Q4" s="61"/>
      <c r="R4" s="251"/>
    </row>
    <row r="5" spans="1:18" x14ac:dyDescent="0.25">
      <c r="A5" s="264" t="s">
        <v>2</v>
      </c>
      <c r="B5" s="265" t="s">
        <v>69</v>
      </c>
      <c r="C5" s="323" t="s">
        <v>87</v>
      </c>
      <c r="D5" s="323"/>
      <c r="E5" s="323"/>
      <c r="F5" s="323"/>
      <c r="G5" s="323"/>
      <c r="H5" s="323" t="s">
        <v>88</v>
      </c>
      <c r="I5" s="323"/>
      <c r="J5" s="323"/>
      <c r="K5" s="323"/>
      <c r="L5" s="323"/>
      <c r="M5" s="323" t="s">
        <v>89</v>
      </c>
      <c r="N5" s="323"/>
      <c r="O5" s="323"/>
      <c r="P5" s="323"/>
      <c r="Q5" s="323"/>
      <c r="R5" s="228" t="s">
        <v>49</v>
      </c>
    </row>
    <row r="6" spans="1:18" x14ac:dyDescent="0.25">
      <c r="A6" s="197"/>
      <c r="B6" s="198" t="s">
        <v>90</v>
      </c>
      <c r="C6" s="198" t="s">
        <v>74</v>
      </c>
      <c r="D6" s="198" t="s">
        <v>75</v>
      </c>
      <c r="E6" s="198" t="s">
        <v>76</v>
      </c>
      <c r="F6" s="198" t="s">
        <v>91</v>
      </c>
      <c r="G6" s="198" t="s">
        <v>49</v>
      </c>
      <c r="H6" s="198" t="s">
        <v>77</v>
      </c>
      <c r="I6" s="198" t="s">
        <v>78</v>
      </c>
      <c r="J6" s="198" t="s">
        <v>79</v>
      </c>
      <c r="K6" s="198" t="s">
        <v>92</v>
      </c>
      <c r="L6" s="198" t="s">
        <v>49</v>
      </c>
      <c r="M6" s="198" t="s">
        <v>80</v>
      </c>
      <c r="N6" s="198" t="s">
        <v>71</v>
      </c>
      <c r="O6" s="198" t="s">
        <v>72</v>
      </c>
      <c r="P6" s="198" t="s">
        <v>73</v>
      </c>
      <c r="Q6" s="198" t="s">
        <v>49</v>
      </c>
      <c r="R6" s="227" t="s">
        <v>5</v>
      </c>
    </row>
    <row r="7" spans="1:18" x14ac:dyDescent="0.25">
      <c r="A7" s="202"/>
      <c r="B7" s="202"/>
      <c r="C7" s="202"/>
      <c r="D7" s="202"/>
      <c r="E7" s="202"/>
      <c r="F7" s="202"/>
      <c r="G7" s="202" t="s">
        <v>93</v>
      </c>
      <c r="H7" s="202"/>
      <c r="I7" s="202"/>
      <c r="J7" s="202"/>
      <c r="K7" s="202"/>
      <c r="L7" s="202" t="s">
        <v>94</v>
      </c>
      <c r="M7" s="202"/>
      <c r="N7" s="202"/>
      <c r="O7" s="202"/>
      <c r="P7" s="202"/>
      <c r="Q7" s="272" t="s">
        <v>95</v>
      </c>
      <c r="R7" s="273">
        <v>2020</v>
      </c>
    </row>
    <row r="8" spans="1:18" x14ac:dyDescent="0.25">
      <c r="A8" s="236">
        <v>1</v>
      </c>
      <c r="B8" s="236" t="s">
        <v>22</v>
      </c>
      <c r="C8" s="241">
        <v>0</v>
      </c>
      <c r="D8" s="241">
        <v>0</v>
      </c>
      <c r="E8" s="241">
        <v>0</v>
      </c>
      <c r="F8" s="241">
        <v>2</v>
      </c>
      <c r="G8" s="242">
        <v>2</v>
      </c>
      <c r="H8" s="241">
        <v>0</v>
      </c>
      <c r="I8" s="241">
        <v>0</v>
      </c>
      <c r="J8" s="241">
        <v>0</v>
      </c>
      <c r="K8" s="241">
        <v>0</v>
      </c>
      <c r="L8" s="242">
        <v>0</v>
      </c>
      <c r="M8" s="241">
        <v>0</v>
      </c>
      <c r="N8" s="241"/>
      <c r="O8" s="241"/>
      <c r="P8" s="241"/>
      <c r="Q8" s="242">
        <v>0</v>
      </c>
      <c r="R8" s="242">
        <v>2</v>
      </c>
    </row>
    <row r="9" spans="1:18" x14ac:dyDescent="0.25">
      <c r="A9" s="236">
        <v>2</v>
      </c>
      <c r="B9" s="236" t="s">
        <v>23</v>
      </c>
      <c r="C9" s="241">
        <v>1</v>
      </c>
      <c r="D9" s="241">
        <v>176</v>
      </c>
      <c r="E9" s="241">
        <v>160</v>
      </c>
      <c r="F9" s="241">
        <v>5</v>
      </c>
      <c r="G9" s="242">
        <v>342</v>
      </c>
      <c r="H9" s="241">
        <v>0</v>
      </c>
      <c r="I9" s="241">
        <v>10</v>
      </c>
      <c r="J9" s="241">
        <v>10</v>
      </c>
      <c r="K9" s="241">
        <v>159</v>
      </c>
      <c r="L9" s="242">
        <v>179</v>
      </c>
      <c r="M9" s="241">
        <v>141</v>
      </c>
      <c r="N9" s="241"/>
      <c r="O9" s="241"/>
      <c r="P9" s="241"/>
      <c r="Q9" s="242">
        <v>141</v>
      </c>
      <c r="R9" s="242">
        <v>662</v>
      </c>
    </row>
    <row r="10" spans="1:18" x14ac:dyDescent="0.25">
      <c r="A10" s="236">
        <v>3</v>
      </c>
      <c r="B10" s="236" t="s">
        <v>24</v>
      </c>
      <c r="C10" s="241">
        <v>0</v>
      </c>
      <c r="D10" s="241">
        <v>15</v>
      </c>
      <c r="E10" s="241">
        <v>176</v>
      </c>
      <c r="F10" s="241">
        <v>40</v>
      </c>
      <c r="G10" s="242">
        <v>231</v>
      </c>
      <c r="H10" s="241">
        <v>0</v>
      </c>
      <c r="I10" s="241">
        <v>5</v>
      </c>
      <c r="J10" s="241">
        <v>17.490000000000002</v>
      </c>
      <c r="K10" s="241">
        <v>8</v>
      </c>
      <c r="L10" s="242">
        <v>30.490000000000002</v>
      </c>
      <c r="M10" s="241">
        <v>71.8125</v>
      </c>
      <c r="N10" s="241"/>
      <c r="O10" s="241"/>
      <c r="P10" s="241"/>
      <c r="Q10" s="242">
        <v>71.8125</v>
      </c>
      <c r="R10" s="242">
        <v>333.30250000000001</v>
      </c>
    </row>
    <row r="11" spans="1:18" x14ac:dyDescent="0.25">
      <c r="A11" s="236">
        <v>4</v>
      </c>
      <c r="B11" s="236" t="s">
        <v>25</v>
      </c>
      <c r="C11" s="241">
        <v>0</v>
      </c>
      <c r="D11" s="241">
        <v>0</v>
      </c>
      <c r="E11" s="241">
        <v>0</v>
      </c>
      <c r="F11" s="241">
        <v>0</v>
      </c>
      <c r="G11" s="242">
        <v>0</v>
      </c>
      <c r="H11" s="241">
        <v>0</v>
      </c>
      <c r="I11" s="241">
        <v>0</v>
      </c>
      <c r="J11" s="241">
        <v>0</v>
      </c>
      <c r="K11" s="241">
        <v>0</v>
      </c>
      <c r="L11" s="242">
        <v>0</v>
      </c>
      <c r="M11" s="241">
        <v>0</v>
      </c>
      <c r="N11" s="241"/>
      <c r="O11" s="241"/>
      <c r="P11" s="241"/>
      <c r="Q11" s="242">
        <v>0</v>
      </c>
      <c r="R11" s="242">
        <v>0</v>
      </c>
    </row>
    <row r="12" spans="1:18" x14ac:dyDescent="0.25">
      <c r="A12" s="236">
        <v>5</v>
      </c>
      <c r="B12" s="236" t="s">
        <v>26</v>
      </c>
      <c r="C12" s="241">
        <v>3</v>
      </c>
      <c r="D12" s="241">
        <v>130</v>
      </c>
      <c r="E12" s="241">
        <v>452</v>
      </c>
      <c r="F12" s="241">
        <v>27</v>
      </c>
      <c r="G12" s="242">
        <v>612</v>
      </c>
      <c r="H12" s="241">
        <v>91</v>
      </c>
      <c r="I12" s="241">
        <v>81</v>
      </c>
      <c r="J12" s="241">
        <v>115</v>
      </c>
      <c r="K12" s="241">
        <v>34</v>
      </c>
      <c r="L12" s="242">
        <v>321</v>
      </c>
      <c r="M12" s="241">
        <v>89</v>
      </c>
      <c r="N12" s="241"/>
      <c r="O12" s="241"/>
      <c r="P12" s="241"/>
      <c r="Q12" s="242">
        <v>89</v>
      </c>
      <c r="R12" s="242">
        <v>1022</v>
      </c>
    </row>
    <row r="13" spans="1:18" x14ac:dyDescent="0.25">
      <c r="A13" s="236">
        <v>6</v>
      </c>
      <c r="B13" s="236" t="s">
        <v>27</v>
      </c>
      <c r="C13" s="241">
        <v>0</v>
      </c>
      <c r="D13" s="241">
        <v>1</v>
      </c>
      <c r="E13" s="241">
        <v>4</v>
      </c>
      <c r="F13" s="241">
        <v>1</v>
      </c>
      <c r="G13" s="242">
        <v>6</v>
      </c>
      <c r="H13" s="241">
        <v>3</v>
      </c>
      <c r="I13" s="241">
        <v>5</v>
      </c>
      <c r="J13" s="241">
        <v>1</v>
      </c>
      <c r="K13" s="241">
        <v>1</v>
      </c>
      <c r="L13" s="242">
        <v>10</v>
      </c>
      <c r="M13" s="241">
        <v>6.9013999999999998</v>
      </c>
      <c r="N13" s="241"/>
      <c r="O13" s="241"/>
      <c r="P13" s="241"/>
      <c r="Q13" s="242">
        <v>6.9013999999999998</v>
      </c>
      <c r="R13" s="242">
        <v>22.901399999999999</v>
      </c>
    </row>
    <row r="14" spans="1:18" x14ac:dyDescent="0.25">
      <c r="A14" s="236">
        <v>7</v>
      </c>
      <c r="B14" s="236" t="s">
        <v>28</v>
      </c>
      <c r="C14" s="241">
        <v>0</v>
      </c>
      <c r="D14" s="241">
        <v>0</v>
      </c>
      <c r="E14" s="241">
        <v>2</v>
      </c>
      <c r="F14" s="241">
        <v>0</v>
      </c>
      <c r="G14" s="242">
        <v>2</v>
      </c>
      <c r="H14" s="241">
        <v>0</v>
      </c>
      <c r="I14" s="241">
        <v>0</v>
      </c>
      <c r="J14" s="241">
        <v>0</v>
      </c>
      <c r="K14" s="241">
        <v>0</v>
      </c>
      <c r="L14" s="242">
        <v>0</v>
      </c>
      <c r="M14" s="241">
        <v>0.95090000000000008</v>
      </c>
      <c r="N14" s="241"/>
      <c r="O14" s="241"/>
      <c r="P14" s="241"/>
      <c r="Q14" s="242">
        <v>0.95090000000000008</v>
      </c>
      <c r="R14" s="242">
        <v>2.9508999999999999</v>
      </c>
    </row>
    <row r="15" spans="1:18" x14ac:dyDescent="0.25">
      <c r="A15" s="236">
        <v>8</v>
      </c>
      <c r="B15" s="236" t="s">
        <v>29</v>
      </c>
      <c r="C15" s="241">
        <v>125.1808</v>
      </c>
      <c r="D15" s="241">
        <v>4</v>
      </c>
      <c r="E15" s="241">
        <v>0</v>
      </c>
      <c r="F15" s="241">
        <v>0</v>
      </c>
      <c r="G15" s="242">
        <v>129.1808</v>
      </c>
      <c r="H15" s="241">
        <v>0</v>
      </c>
      <c r="I15" s="241">
        <v>0</v>
      </c>
      <c r="J15" s="241">
        <v>0</v>
      </c>
      <c r="K15" s="241">
        <v>0</v>
      </c>
      <c r="L15" s="242">
        <v>0</v>
      </c>
      <c r="M15" s="241">
        <v>0</v>
      </c>
      <c r="N15" s="241"/>
      <c r="O15" s="241"/>
      <c r="P15" s="241"/>
      <c r="Q15" s="242">
        <v>0</v>
      </c>
      <c r="R15" s="242">
        <v>129.1808</v>
      </c>
    </row>
    <row r="16" spans="1:18" x14ac:dyDescent="0.25">
      <c r="A16" s="236">
        <v>9</v>
      </c>
      <c r="B16" s="236" t="s">
        <v>30</v>
      </c>
      <c r="C16" s="241">
        <v>0</v>
      </c>
      <c r="D16" s="241">
        <v>0</v>
      </c>
      <c r="E16" s="241">
        <v>3.8651999999999997</v>
      </c>
      <c r="F16" s="241">
        <v>0</v>
      </c>
      <c r="G16" s="242">
        <v>3.8651999999999997</v>
      </c>
      <c r="H16" s="241">
        <v>0</v>
      </c>
      <c r="I16" s="241">
        <v>6.7640999999999991</v>
      </c>
      <c r="J16" s="241">
        <v>1.9325999999999999</v>
      </c>
      <c r="K16" s="241">
        <v>19.326000000000001</v>
      </c>
      <c r="L16" s="242">
        <v>28.0227</v>
      </c>
      <c r="M16" s="241">
        <v>2.8988999999999998</v>
      </c>
      <c r="N16" s="241"/>
      <c r="O16" s="241"/>
      <c r="P16" s="241"/>
      <c r="Q16" s="242">
        <v>2.8988999999999998</v>
      </c>
      <c r="R16" s="242">
        <v>34.786799999999999</v>
      </c>
    </row>
    <row r="17" spans="1:18" x14ac:dyDescent="0.25">
      <c r="A17" s="236">
        <v>10</v>
      </c>
      <c r="B17" s="236" t="s">
        <v>31</v>
      </c>
      <c r="C17" s="241">
        <v>0</v>
      </c>
      <c r="D17" s="241">
        <v>113</v>
      </c>
      <c r="E17" s="241">
        <v>139</v>
      </c>
      <c r="F17" s="241">
        <v>11</v>
      </c>
      <c r="G17" s="242">
        <v>263</v>
      </c>
      <c r="H17" s="241">
        <v>0</v>
      </c>
      <c r="I17" s="241">
        <v>0</v>
      </c>
      <c r="J17" s="241">
        <v>0</v>
      </c>
      <c r="K17" s="241">
        <v>5.8464</v>
      </c>
      <c r="L17" s="242">
        <v>5.8464</v>
      </c>
      <c r="M17" s="241">
        <v>30.7712</v>
      </c>
      <c r="N17" s="241"/>
      <c r="O17" s="241"/>
      <c r="P17" s="241"/>
      <c r="Q17" s="242">
        <v>30.7712</v>
      </c>
      <c r="R17" s="242">
        <v>299.61759999999998</v>
      </c>
    </row>
    <row r="18" spans="1:18" x14ac:dyDescent="0.25">
      <c r="A18" s="236">
        <v>11</v>
      </c>
      <c r="B18" s="236" t="s">
        <v>32</v>
      </c>
      <c r="C18" s="241">
        <v>0</v>
      </c>
      <c r="D18" s="241">
        <v>0</v>
      </c>
      <c r="E18" s="241">
        <v>70</v>
      </c>
      <c r="F18" s="241">
        <v>30</v>
      </c>
      <c r="G18" s="242">
        <v>100</v>
      </c>
      <c r="H18" s="241">
        <v>0</v>
      </c>
      <c r="I18" s="241">
        <v>5</v>
      </c>
      <c r="J18" s="241">
        <v>70</v>
      </c>
      <c r="K18" s="241">
        <v>0</v>
      </c>
      <c r="L18" s="242">
        <v>75</v>
      </c>
      <c r="M18" s="241">
        <v>4</v>
      </c>
      <c r="N18" s="241"/>
      <c r="O18" s="241"/>
      <c r="P18" s="241"/>
      <c r="Q18" s="242">
        <v>4</v>
      </c>
      <c r="R18" s="242">
        <v>179</v>
      </c>
    </row>
    <row r="19" spans="1:18" x14ac:dyDescent="0.25">
      <c r="A19" s="236">
        <v>12</v>
      </c>
      <c r="B19" s="236" t="s">
        <v>33</v>
      </c>
      <c r="C19" s="241">
        <v>0</v>
      </c>
      <c r="D19" s="241">
        <v>0</v>
      </c>
      <c r="E19" s="241">
        <v>40</v>
      </c>
      <c r="F19" s="241">
        <v>0</v>
      </c>
      <c r="G19" s="242">
        <v>40</v>
      </c>
      <c r="H19" s="241">
        <v>0</v>
      </c>
      <c r="I19" s="241">
        <v>0</v>
      </c>
      <c r="J19" s="241">
        <v>0</v>
      </c>
      <c r="K19" s="241">
        <v>0</v>
      </c>
      <c r="L19" s="242">
        <v>0</v>
      </c>
      <c r="M19" s="241">
        <v>0</v>
      </c>
      <c r="N19" s="241"/>
      <c r="O19" s="241"/>
      <c r="P19" s="241"/>
      <c r="Q19" s="242">
        <v>0</v>
      </c>
      <c r="R19" s="242">
        <v>40</v>
      </c>
    </row>
    <row r="20" spans="1:18" x14ac:dyDescent="0.25">
      <c r="A20" s="236">
        <v>13</v>
      </c>
      <c r="B20" s="236" t="s">
        <v>34</v>
      </c>
      <c r="C20" s="241">
        <v>19.619</v>
      </c>
      <c r="D20" s="241">
        <v>14.745999999999999</v>
      </c>
      <c r="E20" s="241">
        <v>16</v>
      </c>
      <c r="F20" s="241">
        <v>0.97459999999999991</v>
      </c>
      <c r="G20" s="242">
        <v>51.339599999999997</v>
      </c>
      <c r="H20" s="241">
        <v>0</v>
      </c>
      <c r="I20" s="241">
        <v>0</v>
      </c>
      <c r="J20" s="241">
        <v>0</v>
      </c>
      <c r="K20" s="241">
        <v>0</v>
      </c>
      <c r="L20" s="242">
        <v>0</v>
      </c>
      <c r="M20" s="241">
        <v>1.9491999999999998</v>
      </c>
      <c r="N20" s="241"/>
      <c r="O20" s="241"/>
      <c r="P20" s="241"/>
      <c r="Q20" s="242">
        <v>1.9491999999999998</v>
      </c>
      <c r="R20" s="242">
        <v>53.288799999999995</v>
      </c>
    </row>
    <row r="21" spans="1:18" x14ac:dyDescent="0.25">
      <c r="A21" s="236">
        <v>14</v>
      </c>
      <c r="B21" s="236" t="s">
        <v>35</v>
      </c>
      <c r="C21" s="241">
        <v>1</v>
      </c>
      <c r="D21" s="241">
        <v>14</v>
      </c>
      <c r="E21" s="241">
        <v>2</v>
      </c>
      <c r="F21" s="241">
        <v>0</v>
      </c>
      <c r="G21" s="242">
        <v>17</v>
      </c>
      <c r="H21" s="241">
        <v>4</v>
      </c>
      <c r="I21" s="241">
        <v>2</v>
      </c>
      <c r="J21" s="241">
        <v>3</v>
      </c>
      <c r="K21" s="241">
        <v>3</v>
      </c>
      <c r="L21" s="242">
        <v>12</v>
      </c>
      <c r="M21" s="241">
        <v>4</v>
      </c>
      <c r="N21" s="241"/>
      <c r="O21" s="241"/>
      <c r="P21" s="241"/>
      <c r="Q21" s="242">
        <v>4</v>
      </c>
      <c r="R21" s="242">
        <v>33</v>
      </c>
    </row>
    <row r="22" spans="1:18" x14ac:dyDescent="0.25">
      <c r="A22" s="236">
        <v>15</v>
      </c>
      <c r="B22" s="236" t="s">
        <v>36</v>
      </c>
      <c r="C22" s="241">
        <v>0</v>
      </c>
      <c r="D22" s="241">
        <v>0</v>
      </c>
      <c r="E22" s="241">
        <v>0</v>
      </c>
      <c r="F22" s="241">
        <v>0</v>
      </c>
      <c r="G22" s="242">
        <v>0</v>
      </c>
      <c r="H22" s="241">
        <v>0</v>
      </c>
      <c r="I22" s="241">
        <v>0</v>
      </c>
      <c r="J22" s="241">
        <v>0</v>
      </c>
      <c r="K22" s="241">
        <v>0</v>
      </c>
      <c r="L22" s="242">
        <v>0</v>
      </c>
      <c r="M22" s="241">
        <v>0</v>
      </c>
      <c r="N22" s="241"/>
      <c r="O22" s="241"/>
      <c r="P22" s="241"/>
      <c r="Q22" s="242">
        <v>0</v>
      </c>
      <c r="R22" s="242">
        <v>0</v>
      </c>
    </row>
    <row r="23" spans="1:18" x14ac:dyDescent="0.25">
      <c r="A23" s="236">
        <v>16</v>
      </c>
      <c r="B23" s="236" t="s">
        <v>37</v>
      </c>
      <c r="C23" s="241">
        <v>0</v>
      </c>
      <c r="D23" s="241">
        <v>0</v>
      </c>
      <c r="E23" s="241">
        <v>0</v>
      </c>
      <c r="F23" s="241">
        <v>0</v>
      </c>
      <c r="G23" s="242">
        <v>0</v>
      </c>
      <c r="H23" s="241">
        <v>0</v>
      </c>
      <c r="I23" s="241">
        <v>0</v>
      </c>
      <c r="J23" s="241">
        <v>0</v>
      </c>
      <c r="K23" s="241">
        <v>0</v>
      </c>
      <c r="L23" s="242">
        <v>0</v>
      </c>
      <c r="M23" s="241">
        <v>0</v>
      </c>
      <c r="N23" s="241"/>
      <c r="O23" s="241"/>
      <c r="P23" s="241"/>
      <c r="Q23" s="242">
        <v>0</v>
      </c>
      <c r="R23" s="242">
        <v>0</v>
      </c>
    </row>
    <row r="24" spans="1:18" x14ac:dyDescent="0.25">
      <c r="A24" s="236">
        <v>17</v>
      </c>
      <c r="B24" s="236" t="s">
        <v>38</v>
      </c>
      <c r="C24" s="241">
        <v>0</v>
      </c>
      <c r="D24" s="241">
        <v>0</v>
      </c>
      <c r="E24" s="241">
        <v>0</v>
      </c>
      <c r="F24" s="241">
        <v>0</v>
      </c>
      <c r="G24" s="242">
        <v>0</v>
      </c>
      <c r="H24" s="241">
        <v>0</v>
      </c>
      <c r="I24" s="241">
        <v>0</v>
      </c>
      <c r="J24" s="241">
        <v>0</v>
      </c>
      <c r="K24" s="241">
        <v>0</v>
      </c>
      <c r="L24" s="242">
        <v>0</v>
      </c>
      <c r="M24" s="241">
        <v>0</v>
      </c>
      <c r="N24" s="241"/>
      <c r="O24" s="241"/>
      <c r="P24" s="241"/>
      <c r="Q24" s="242">
        <v>0</v>
      </c>
      <c r="R24" s="242">
        <v>0</v>
      </c>
    </row>
    <row r="25" spans="1:18" x14ac:dyDescent="0.25">
      <c r="A25" s="236">
        <v>18</v>
      </c>
      <c r="B25" s="236" t="s">
        <v>39</v>
      </c>
      <c r="C25" s="241">
        <v>31.772500000000001</v>
      </c>
      <c r="D25" s="241">
        <v>65.772500000000008</v>
      </c>
      <c r="E25" s="241">
        <v>0</v>
      </c>
      <c r="F25" s="241">
        <v>0</v>
      </c>
      <c r="G25" s="242">
        <v>97.545000000000016</v>
      </c>
      <c r="H25" s="241">
        <v>0</v>
      </c>
      <c r="I25" s="241">
        <v>0</v>
      </c>
      <c r="J25" s="241">
        <v>0</v>
      </c>
      <c r="K25" s="241">
        <v>2</v>
      </c>
      <c r="L25" s="242">
        <v>2</v>
      </c>
      <c r="M25" s="241">
        <v>0</v>
      </c>
      <c r="N25" s="241"/>
      <c r="O25" s="241"/>
      <c r="P25" s="241"/>
      <c r="Q25" s="242">
        <v>0</v>
      </c>
      <c r="R25" s="242">
        <v>99.545000000000016</v>
      </c>
    </row>
    <row r="26" spans="1:18" x14ac:dyDescent="0.25">
      <c r="A26" s="236">
        <v>19</v>
      </c>
      <c r="B26" s="236" t="s">
        <v>40</v>
      </c>
      <c r="C26" s="241">
        <v>0</v>
      </c>
      <c r="D26" s="241">
        <v>0</v>
      </c>
      <c r="E26" s="241">
        <v>0</v>
      </c>
      <c r="F26" s="241">
        <v>0</v>
      </c>
      <c r="G26" s="242">
        <v>0</v>
      </c>
      <c r="H26" s="241">
        <v>0</v>
      </c>
      <c r="I26" s="241">
        <v>0</v>
      </c>
      <c r="J26" s="241">
        <v>0</v>
      </c>
      <c r="K26" s="241">
        <v>0</v>
      </c>
      <c r="L26" s="242">
        <v>0</v>
      </c>
      <c r="M26" s="241">
        <v>0</v>
      </c>
      <c r="N26" s="241"/>
      <c r="O26" s="241"/>
      <c r="P26" s="241"/>
      <c r="Q26" s="242">
        <v>0</v>
      </c>
      <c r="R26" s="242">
        <v>0</v>
      </c>
    </row>
    <row r="27" spans="1:18" x14ac:dyDescent="0.25">
      <c r="A27" s="236">
        <v>20</v>
      </c>
      <c r="B27" s="236" t="s">
        <v>41</v>
      </c>
      <c r="C27" s="241">
        <v>0</v>
      </c>
      <c r="D27" s="241">
        <v>0</v>
      </c>
      <c r="E27" s="241">
        <v>0</v>
      </c>
      <c r="F27" s="241">
        <v>0</v>
      </c>
      <c r="G27" s="242">
        <v>0</v>
      </c>
      <c r="H27" s="241">
        <v>0</v>
      </c>
      <c r="I27" s="241">
        <v>0</v>
      </c>
      <c r="J27" s="241">
        <v>0</v>
      </c>
      <c r="K27" s="241">
        <v>0</v>
      </c>
      <c r="L27" s="242">
        <v>0</v>
      </c>
      <c r="M27" s="241">
        <v>0</v>
      </c>
      <c r="N27" s="241"/>
      <c r="O27" s="241"/>
      <c r="P27" s="241"/>
      <c r="Q27" s="242">
        <v>0</v>
      </c>
      <c r="R27" s="242">
        <v>0</v>
      </c>
    </row>
    <row r="28" spans="1:18" x14ac:dyDescent="0.25">
      <c r="A28" s="236">
        <v>21</v>
      </c>
      <c r="B28" s="236" t="s">
        <v>42</v>
      </c>
      <c r="C28" s="241">
        <v>0</v>
      </c>
      <c r="D28" s="241">
        <v>0</v>
      </c>
      <c r="E28" s="241">
        <v>0</v>
      </c>
      <c r="F28" s="241">
        <v>0</v>
      </c>
      <c r="G28" s="242">
        <v>0</v>
      </c>
      <c r="H28" s="241">
        <v>0</v>
      </c>
      <c r="I28" s="241">
        <v>0</v>
      </c>
      <c r="J28" s="241">
        <v>0</v>
      </c>
      <c r="K28" s="241">
        <v>0</v>
      </c>
      <c r="L28" s="242">
        <v>0</v>
      </c>
      <c r="M28" s="241">
        <v>0</v>
      </c>
      <c r="N28" s="241"/>
      <c r="O28" s="241"/>
      <c r="P28" s="241"/>
      <c r="Q28" s="242">
        <v>0</v>
      </c>
      <c r="R28" s="242">
        <v>0</v>
      </c>
    </row>
    <row r="29" spans="1:18" x14ac:dyDescent="0.25">
      <c r="A29" s="236">
        <v>22</v>
      </c>
      <c r="B29" s="236" t="s">
        <v>43</v>
      </c>
      <c r="C29" s="241">
        <v>0</v>
      </c>
      <c r="D29" s="241">
        <v>0</v>
      </c>
      <c r="E29" s="241">
        <v>0</v>
      </c>
      <c r="F29" s="241">
        <v>0</v>
      </c>
      <c r="G29" s="242">
        <v>0</v>
      </c>
      <c r="H29" s="241">
        <v>0</v>
      </c>
      <c r="I29" s="241">
        <v>0</v>
      </c>
      <c r="J29" s="241">
        <v>0</v>
      </c>
      <c r="K29" s="241">
        <v>0.96629999999999994</v>
      </c>
      <c r="L29" s="242">
        <v>0.96629999999999994</v>
      </c>
      <c r="M29" s="241">
        <v>0</v>
      </c>
      <c r="N29" s="241"/>
      <c r="O29" s="241"/>
      <c r="P29" s="241"/>
      <c r="Q29" s="242">
        <v>0</v>
      </c>
      <c r="R29" s="242">
        <v>0.96629999999999994</v>
      </c>
    </row>
    <row r="30" spans="1:18" x14ac:dyDescent="0.25">
      <c r="A30" s="236">
        <v>23</v>
      </c>
      <c r="B30" s="236" t="s">
        <v>44</v>
      </c>
      <c r="C30" s="241">
        <v>0</v>
      </c>
      <c r="D30" s="241">
        <v>0</v>
      </c>
      <c r="E30" s="241">
        <v>0</v>
      </c>
      <c r="F30" s="241">
        <v>0</v>
      </c>
      <c r="G30" s="242">
        <v>0</v>
      </c>
      <c r="H30" s="241">
        <v>0</v>
      </c>
      <c r="I30" s="241">
        <v>0</v>
      </c>
      <c r="J30" s="241">
        <v>0</v>
      </c>
      <c r="K30" s="241">
        <v>0</v>
      </c>
      <c r="L30" s="242">
        <v>0</v>
      </c>
      <c r="M30" s="241">
        <v>0</v>
      </c>
      <c r="N30" s="241"/>
      <c r="O30" s="241"/>
      <c r="P30" s="241"/>
      <c r="Q30" s="242">
        <v>0</v>
      </c>
      <c r="R30" s="242">
        <v>0</v>
      </c>
    </row>
    <row r="31" spans="1:18" x14ac:dyDescent="0.25">
      <c r="A31" s="236">
        <v>24</v>
      </c>
      <c r="B31" s="236" t="s">
        <v>45</v>
      </c>
      <c r="C31" s="241">
        <v>0</v>
      </c>
      <c r="D31" s="241">
        <v>0</v>
      </c>
      <c r="E31" s="241">
        <v>0</v>
      </c>
      <c r="F31" s="241">
        <v>0</v>
      </c>
      <c r="G31" s="242">
        <v>0</v>
      </c>
      <c r="H31" s="241">
        <v>0</v>
      </c>
      <c r="I31" s="241">
        <v>0</v>
      </c>
      <c r="J31" s="241">
        <v>0</v>
      </c>
      <c r="K31" s="241">
        <v>0</v>
      </c>
      <c r="L31" s="242">
        <v>0</v>
      </c>
      <c r="M31" s="241">
        <v>0</v>
      </c>
      <c r="N31" s="241"/>
      <c r="O31" s="241"/>
      <c r="P31" s="241"/>
      <c r="Q31" s="242">
        <v>0</v>
      </c>
      <c r="R31" s="242">
        <v>0</v>
      </c>
    </row>
    <row r="32" spans="1:18" x14ac:dyDescent="0.25">
      <c r="A32" s="236">
        <v>25</v>
      </c>
      <c r="B32" s="236" t="s">
        <v>46</v>
      </c>
      <c r="C32" s="241">
        <v>0</v>
      </c>
      <c r="D32" s="241">
        <v>0</v>
      </c>
      <c r="E32" s="241">
        <v>0</v>
      </c>
      <c r="F32" s="241">
        <v>0</v>
      </c>
      <c r="G32" s="242">
        <v>0</v>
      </c>
      <c r="H32" s="241">
        <v>0</v>
      </c>
      <c r="I32" s="241">
        <v>0</v>
      </c>
      <c r="J32" s="241">
        <v>0</v>
      </c>
      <c r="K32" s="241">
        <v>0</v>
      </c>
      <c r="L32" s="242">
        <v>0</v>
      </c>
      <c r="M32" s="241">
        <v>0</v>
      </c>
      <c r="N32" s="241"/>
      <c r="O32" s="241"/>
      <c r="P32" s="241"/>
      <c r="Q32" s="242">
        <v>0</v>
      </c>
      <c r="R32" s="242">
        <v>0</v>
      </c>
    </row>
    <row r="33" spans="1:18" x14ac:dyDescent="0.25">
      <c r="A33" s="236">
        <v>26</v>
      </c>
      <c r="B33" s="236" t="s">
        <v>81</v>
      </c>
      <c r="C33" s="241">
        <v>0</v>
      </c>
      <c r="D33" s="241">
        <v>0</v>
      </c>
      <c r="E33" s="241">
        <v>0</v>
      </c>
      <c r="F33" s="241">
        <v>0</v>
      </c>
      <c r="G33" s="242">
        <v>0</v>
      </c>
      <c r="H33" s="241">
        <v>0</v>
      </c>
      <c r="I33" s="241">
        <v>0</v>
      </c>
      <c r="J33" s="241">
        <v>0</v>
      </c>
      <c r="K33" s="241">
        <v>0</v>
      </c>
      <c r="L33" s="242">
        <v>0</v>
      </c>
      <c r="M33" s="241">
        <v>0</v>
      </c>
      <c r="N33" s="241"/>
      <c r="O33" s="241"/>
      <c r="P33" s="241"/>
      <c r="Q33" s="242">
        <v>0</v>
      </c>
      <c r="R33" s="242">
        <v>0</v>
      </c>
    </row>
    <row r="34" spans="1:18" x14ac:dyDescent="0.25">
      <c r="A34" s="236">
        <v>27</v>
      </c>
      <c r="B34" s="236" t="s">
        <v>48</v>
      </c>
      <c r="C34" s="241">
        <v>0</v>
      </c>
      <c r="D34" s="241">
        <v>0</v>
      </c>
      <c r="E34" s="241">
        <v>100</v>
      </c>
      <c r="F34" s="241">
        <v>3</v>
      </c>
      <c r="G34" s="242">
        <v>103</v>
      </c>
      <c r="H34" s="241">
        <v>0</v>
      </c>
      <c r="I34" s="241">
        <v>1</v>
      </c>
      <c r="J34" s="241">
        <v>3</v>
      </c>
      <c r="K34" s="241">
        <v>2</v>
      </c>
      <c r="L34" s="242">
        <v>6</v>
      </c>
      <c r="M34" s="241">
        <v>6</v>
      </c>
      <c r="N34" s="241"/>
      <c r="O34" s="241"/>
      <c r="P34" s="241"/>
      <c r="Q34" s="242">
        <v>6</v>
      </c>
      <c r="R34" s="242">
        <v>115</v>
      </c>
    </row>
    <row r="35" spans="1:18" x14ac:dyDescent="0.25">
      <c r="A35" s="239"/>
      <c r="B35" s="239" t="s">
        <v>49</v>
      </c>
      <c r="C35" s="242">
        <v>181.57230000000001</v>
      </c>
      <c r="D35" s="242">
        <v>533.51850000000002</v>
      </c>
      <c r="E35" s="242">
        <v>1164.8652</v>
      </c>
      <c r="F35" s="242">
        <v>119.9746</v>
      </c>
      <c r="G35" s="242">
        <v>1999.9306000000001</v>
      </c>
      <c r="H35" s="242">
        <v>98</v>
      </c>
      <c r="I35" s="242">
        <v>115.7641</v>
      </c>
      <c r="J35" s="242">
        <v>221.42260000000002</v>
      </c>
      <c r="K35" s="242">
        <v>235.13869999999997</v>
      </c>
      <c r="L35" s="242">
        <v>670.32540000000006</v>
      </c>
      <c r="M35" s="242">
        <v>359.28410000000008</v>
      </c>
      <c r="N35" s="242"/>
      <c r="O35" s="242"/>
      <c r="P35" s="242"/>
      <c r="Q35" s="242">
        <v>359.28410000000008</v>
      </c>
      <c r="R35" s="242">
        <v>3029.5400999999997</v>
      </c>
    </row>
    <row r="36" spans="1:18" x14ac:dyDescent="0.25">
      <c r="A36" s="311" t="s">
        <v>50</v>
      </c>
      <c r="B36" s="311"/>
      <c r="C36" s="221" t="s">
        <v>50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</row>
    <row r="37" spans="1:18" x14ac:dyDescent="0.25">
      <c r="A37" s="57"/>
      <c r="B37" s="57"/>
      <c r="C37" s="57" t="s">
        <v>50</v>
      </c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8" s="155" customFormat="1" x14ac:dyDescent="0.2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8" s="155" customFormat="1" x14ac:dyDescent="0.25">
      <c r="A39" s="315" t="s">
        <v>240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</row>
    <row r="40" spans="1:18" s="155" customFormat="1" x14ac:dyDescent="0.25">
      <c r="A40" s="319" t="s">
        <v>82</v>
      </c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19"/>
      <c r="N40" s="319"/>
      <c r="O40" s="319"/>
      <c r="P40" s="319"/>
      <c r="Q40" s="319"/>
      <c r="R40" s="319"/>
    </row>
    <row r="41" spans="1:18" s="155" customFormat="1" x14ac:dyDescent="0.25">
      <c r="A41" s="315" t="s">
        <v>96</v>
      </c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15"/>
      <c r="R41" s="315"/>
    </row>
    <row r="42" spans="1:18" s="155" customFormat="1" x14ac:dyDescent="0.25">
      <c r="A42" s="61" t="s">
        <v>86</v>
      </c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 t="s">
        <v>68</v>
      </c>
      <c r="P42" s="61"/>
      <c r="Q42" s="61"/>
      <c r="R42" s="251"/>
    </row>
    <row r="43" spans="1:18" s="155" customFormat="1" x14ac:dyDescent="0.25">
      <c r="A43" s="264" t="s">
        <v>2</v>
      </c>
      <c r="B43" s="265" t="s">
        <v>69</v>
      </c>
      <c r="C43" s="320" t="s">
        <v>87</v>
      </c>
      <c r="D43" s="321"/>
      <c r="E43" s="321"/>
      <c r="F43" s="321"/>
      <c r="G43" s="321"/>
      <c r="H43" s="320" t="s">
        <v>88</v>
      </c>
      <c r="I43" s="321"/>
      <c r="J43" s="321"/>
      <c r="K43" s="321"/>
      <c r="L43" s="322"/>
      <c r="M43" s="320" t="s">
        <v>89</v>
      </c>
      <c r="N43" s="321"/>
      <c r="O43" s="321"/>
      <c r="P43" s="321"/>
      <c r="Q43" s="322"/>
      <c r="R43" s="228" t="s">
        <v>49</v>
      </c>
    </row>
    <row r="44" spans="1:18" s="155" customFormat="1" x14ac:dyDescent="0.25">
      <c r="A44" s="197"/>
      <c r="B44" s="198" t="s">
        <v>90</v>
      </c>
      <c r="C44" s="201" t="s">
        <v>74</v>
      </c>
      <c r="D44" s="201" t="s">
        <v>75</v>
      </c>
      <c r="E44" s="201" t="s">
        <v>76</v>
      </c>
      <c r="F44" s="201" t="s">
        <v>91</v>
      </c>
      <c r="G44" s="201" t="s">
        <v>49</v>
      </c>
      <c r="H44" s="201" t="s">
        <v>77</v>
      </c>
      <c r="I44" s="201" t="s">
        <v>78</v>
      </c>
      <c r="J44" s="201" t="s">
        <v>79</v>
      </c>
      <c r="K44" s="201" t="s">
        <v>92</v>
      </c>
      <c r="L44" s="201" t="s">
        <v>49</v>
      </c>
      <c r="M44" s="201" t="s">
        <v>80</v>
      </c>
      <c r="N44" s="201" t="s">
        <v>71</v>
      </c>
      <c r="O44" s="201" t="s">
        <v>72</v>
      </c>
      <c r="P44" s="201" t="s">
        <v>73</v>
      </c>
      <c r="Q44" s="201" t="s">
        <v>49</v>
      </c>
      <c r="R44" s="227" t="s">
        <v>5</v>
      </c>
    </row>
    <row r="45" spans="1:18" s="155" customFormat="1" x14ac:dyDescent="0.25">
      <c r="A45" s="202"/>
      <c r="B45" s="202"/>
      <c r="C45" s="203"/>
      <c r="D45" s="203"/>
      <c r="E45" s="203"/>
      <c r="F45" s="203"/>
      <c r="G45" s="203" t="s">
        <v>93</v>
      </c>
      <c r="H45" s="203"/>
      <c r="I45" s="203"/>
      <c r="J45" s="203"/>
      <c r="K45" s="203"/>
      <c r="L45" s="203" t="s">
        <v>94</v>
      </c>
      <c r="M45" s="203"/>
      <c r="N45" s="203"/>
      <c r="O45" s="203"/>
      <c r="P45" s="203"/>
      <c r="Q45" s="274" t="s">
        <v>95</v>
      </c>
      <c r="R45" s="273">
        <v>2020</v>
      </c>
    </row>
    <row r="46" spans="1:18" s="155" customFormat="1" x14ac:dyDescent="0.25">
      <c r="A46" s="236">
        <v>1</v>
      </c>
      <c r="B46" s="236" t="s">
        <v>22</v>
      </c>
      <c r="C46" s="237">
        <v>0</v>
      </c>
      <c r="D46" s="237">
        <v>0</v>
      </c>
      <c r="E46" s="237">
        <v>0</v>
      </c>
      <c r="F46" s="237">
        <v>10</v>
      </c>
      <c r="G46" s="237">
        <v>10</v>
      </c>
      <c r="H46" s="237">
        <v>0</v>
      </c>
      <c r="I46" s="237">
        <v>0</v>
      </c>
      <c r="J46" s="237">
        <v>0</v>
      </c>
      <c r="K46" s="237">
        <v>0</v>
      </c>
      <c r="L46" s="237">
        <v>0</v>
      </c>
      <c r="M46" s="237">
        <v>0</v>
      </c>
      <c r="N46" s="241"/>
      <c r="O46" s="241"/>
      <c r="P46" s="241"/>
      <c r="Q46" s="238">
        <v>0</v>
      </c>
      <c r="R46" s="238">
        <v>10</v>
      </c>
    </row>
    <row r="47" spans="1:18" s="155" customFormat="1" x14ac:dyDescent="0.25">
      <c r="A47" s="236">
        <v>2</v>
      </c>
      <c r="B47" s="236" t="s">
        <v>23</v>
      </c>
      <c r="C47" s="237">
        <v>10</v>
      </c>
      <c r="D47" s="237">
        <v>9.7727272727272734</v>
      </c>
      <c r="E47" s="237">
        <v>9.6875</v>
      </c>
      <c r="F47" s="237">
        <v>8</v>
      </c>
      <c r="G47" s="237">
        <v>9.7076023391812853</v>
      </c>
      <c r="H47" s="237">
        <v>0</v>
      </c>
      <c r="I47" s="237">
        <v>7</v>
      </c>
      <c r="J47" s="237">
        <v>12</v>
      </c>
      <c r="K47" s="237">
        <v>10</v>
      </c>
      <c r="L47" s="237">
        <v>9.94413407821229</v>
      </c>
      <c r="M47" s="237">
        <v>7.9432624113475185</v>
      </c>
      <c r="N47" s="241"/>
      <c r="O47" s="241"/>
      <c r="P47" s="241"/>
      <c r="Q47" s="238">
        <v>7.9432624113475185</v>
      </c>
      <c r="R47" s="238">
        <v>9.3957703927492435</v>
      </c>
    </row>
    <row r="48" spans="1:18" s="155" customFormat="1" x14ac:dyDescent="0.25">
      <c r="A48" s="236">
        <v>3</v>
      </c>
      <c r="B48" s="236" t="s">
        <v>24</v>
      </c>
      <c r="C48" s="237">
        <v>0</v>
      </c>
      <c r="D48" s="237">
        <v>10</v>
      </c>
      <c r="E48" s="237">
        <v>10</v>
      </c>
      <c r="F48" s="237">
        <v>10</v>
      </c>
      <c r="G48" s="237">
        <v>10</v>
      </c>
      <c r="H48" s="237">
        <v>0</v>
      </c>
      <c r="I48" s="237">
        <v>10</v>
      </c>
      <c r="J48" s="237">
        <v>10.291595197255575</v>
      </c>
      <c r="K48" s="237">
        <v>10</v>
      </c>
      <c r="L48" s="237">
        <v>10.167267956707116</v>
      </c>
      <c r="M48" s="237">
        <v>10.443864229765014</v>
      </c>
      <c r="N48" s="241"/>
      <c r="O48" s="241"/>
      <c r="P48" s="241"/>
      <c r="Q48" s="238">
        <v>10.443864229765014</v>
      </c>
      <c r="R48" s="238">
        <v>10.110935261511688</v>
      </c>
    </row>
    <row r="49" spans="1:18" s="155" customFormat="1" x14ac:dyDescent="0.25">
      <c r="A49" s="236">
        <v>4</v>
      </c>
      <c r="B49" s="236" t="s">
        <v>25</v>
      </c>
      <c r="C49" s="237">
        <v>0</v>
      </c>
      <c r="D49" s="237">
        <v>0</v>
      </c>
      <c r="E49" s="237">
        <v>0</v>
      </c>
      <c r="F49" s="237">
        <v>0</v>
      </c>
      <c r="G49" s="237">
        <v>0</v>
      </c>
      <c r="H49" s="237">
        <v>0</v>
      </c>
      <c r="I49" s="237">
        <v>0</v>
      </c>
      <c r="J49" s="237">
        <v>0</v>
      </c>
      <c r="K49" s="237">
        <v>0</v>
      </c>
      <c r="L49" s="237">
        <v>0</v>
      </c>
      <c r="M49" s="237">
        <v>0</v>
      </c>
      <c r="N49" s="241"/>
      <c r="O49" s="241"/>
      <c r="P49" s="241"/>
      <c r="Q49" s="238">
        <v>0</v>
      </c>
      <c r="R49" s="238">
        <v>0</v>
      </c>
    </row>
    <row r="50" spans="1:18" s="155" customFormat="1" x14ac:dyDescent="0.25">
      <c r="A50" s="236">
        <v>5</v>
      </c>
      <c r="B50" s="236" t="s">
        <v>26</v>
      </c>
      <c r="C50" s="237">
        <v>11.520000000000001</v>
      </c>
      <c r="D50" s="237">
        <v>11.669999999999998</v>
      </c>
      <c r="E50" s="237">
        <v>11.71</v>
      </c>
      <c r="F50" s="237">
        <v>11.81</v>
      </c>
      <c r="G50" s="237">
        <v>11.704983660130718</v>
      </c>
      <c r="H50" s="237">
        <v>11.849999999999998</v>
      </c>
      <c r="I50" s="237">
        <v>11.869999999999997</v>
      </c>
      <c r="J50" s="237">
        <v>11.89</v>
      </c>
      <c r="K50" s="237">
        <v>11.91</v>
      </c>
      <c r="L50" s="237">
        <v>11.875732087227416</v>
      </c>
      <c r="M50" s="237">
        <v>11.86</v>
      </c>
      <c r="N50" s="241"/>
      <c r="O50" s="241"/>
      <c r="P50" s="241"/>
      <c r="Q50" s="238">
        <v>11.86</v>
      </c>
      <c r="R50" s="238">
        <v>11.772113502935422</v>
      </c>
    </row>
    <row r="51" spans="1:18" s="155" customFormat="1" x14ac:dyDescent="0.25">
      <c r="A51" s="236">
        <v>6</v>
      </c>
      <c r="B51" s="236" t="s">
        <v>27</v>
      </c>
      <c r="C51" s="237">
        <v>0</v>
      </c>
      <c r="D51" s="237">
        <v>10</v>
      </c>
      <c r="E51" s="237">
        <v>12.5</v>
      </c>
      <c r="F51" s="237">
        <v>10</v>
      </c>
      <c r="G51" s="237">
        <v>11.666666666666668</v>
      </c>
      <c r="H51" s="237">
        <v>6.6666666666666661</v>
      </c>
      <c r="I51" s="237">
        <v>10</v>
      </c>
      <c r="J51" s="237">
        <v>10</v>
      </c>
      <c r="K51" s="237">
        <v>10</v>
      </c>
      <c r="L51" s="237">
        <v>9</v>
      </c>
      <c r="M51" s="237">
        <v>12.029443301359144</v>
      </c>
      <c r="N51" s="241"/>
      <c r="O51" s="241"/>
      <c r="P51" s="241"/>
      <c r="Q51" s="238">
        <v>12.029443301359144</v>
      </c>
      <c r="R51" s="238">
        <v>10.611578331455719</v>
      </c>
    </row>
    <row r="52" spans="1:18" s="155" customFormat="1" x14ac:dyDescent="0.25">
      <c r="A52" s="236">
        <v>7</v>
      </c>
      <c r="B52" s="236" t="s">
        <v>28</v>
      </c>
      <c r="C52" s="237">
        <v>0</v>
      </c>
      <c r="D52" s="237">
        <v>0</v>
      </c>
      <c r="E52" s="237">
        <v>10</v>
      </c>
      <c r="F52" s="237">
        <v>0</v>
      </c>
      <c r="G52" s="237">
        <v>10</v>
      </c>
      <c r="H52" s="237">
        <v>0</v>
      </c>
      <c r="I52" s="237">
        <v>0</v>
      </c>
      <c r="J52" s="237">
        <v>0</v>
      </c>
      <c r="K52" s="237">
        <v>0</v>
      </c>
      <c r="L52" s="237">
        <v>0</v>
      </c>
      <c r="M52" s="237">
        <v>10.516352928804288</v>
      </c>
      <c r="N52" s="241"/>
      <c r="O52" s="241"/>
      <c r="P52" s="241"/>
      <c r="Q52" s="238">
        <v>10.516352928804288</v>
      </c>
      <c r="R52" s="238">
        <v>10.166389914941206</v>
      </c>
    </row>
    <row r="53" spans="1:18" s="155" customFormat="1" x14ac:dyDescent="0.25">
      <c r="A53" s="236">
        <v>8</v>
      </c>
      <c r="B53" s="236" t="s">
        <v>29</v>
      </c>
      <c r="C53" s="237">
        <v>10.626709527339656</v>
      </c>
      <c r="D53" s="237">
        <v>5</v>
      </c>
      <c r="E53" s="237">
        <v>0</v>
      </c>
      <c r="F53" s="237">
        <v>0</v>
      </c>
      <c r="G53" s="237">
        <v>10.452482102603485</v>
      </c>
      <c r="H53" s="237">
        <v>0</v>
      </c>
      <c r="I53" s="237">
        <v>0</v>
      </c>
      <c r="J53" s="237">
        <v>0</v>
      </c>
      <c r="K53" s="237">
        <v>0</v>
      </c>
      <c r="L53" s="237">
        <v>0</v>
      </c>
      <c r="M53" s="237">
        <v>0</v>
      </c>
      <c r="N53" s="241"/>
      <c r="O53" s="241"/>
      <c r="P53" s="241"/>
      <c r="Q53" s="238">
        <v>0</v>
      </c>
      <c r="R53" s="238">
        <v>10.452482102603485</v>
      </c>
    </row>
    <row r="54" spans="1:18" s="155" customFormat="1" x14ac:dyDescent="0.25">
      <c r="A54" s="236">
        <v>9</v>
      </c>
      <c r="B54" s="236" t="s">
        <v>30</v>
      </c>
      <c r="C54" s="237">
        <v>0</v>
      </c>
      <c r="D54" s="237">
        <v>0</v>
      </c>
      <c r="E54" s="237">
        <v>11.41467453171893</v>
      </c>
      <c r="F54" s="237">
        <v>0</v>
      </c>
      <c r="G54" s="237">
        <v>11.41467453171893</v>
      </c>
      <c r="H54" s="237">
        <v>0</v>
      </c>
      <c r="I54" s="237">
        <v>11.828624650729589</v>
      </c>
      <c r="J54" s="237">
        <v>15.523129462899721</v>
      </c>
      <c r="K54" s="237">
        <v>11.383628272793127</v>
      </c>
      <c r="L54" s="237">
        <v>11.776524032302383</v>
      </c>
      <c r="M54" s="237">
        <v>13.794887716030219</v>
      </c>
      <c r="N54" s="241"/>
      <c r="O54" s="241"/>
      <c r="P54" s="241"/>
      <c r="Q54" s="238">
        <v>13.794887716030219</v>
      </c>
      <c r="R54" s="238">
        <v>11.904515505881541</v>
      </c>
    </row>
    <row r="55" spans="1:18" s="155" customFormat="1" x14ac:dyDescent="0.25">
      <c r="A55" s="236">
        <v>10</v>
      </c>
      <c r="B55" s="236" t="s">
        <v>31</v>
      </c>
      <c r="C55" s="237">
        <v>0</v>
      </c>
      <c r="D55" s="237">
        <v>9.1199999999999992</v>
      </c>
      <c r="E55" s="237">
        <v>9.2799999999999994</v>
      </c>
      <c r="F55" s="237">
        <v>10</v>
      </c>
      <c r="G55" s="237">
        <v>9.2413688212927756</v>
      </c>
      <c r="H55" s="237">
        <v>0</v>
      </c>
      <c r="I55" s="237">
        <v>0</v>
      </c>
      <c r="J55" s="237">
        <v>0</v>
      </c>
      <c r="K55" s="237">
        <v>12.315270935960591</v>
      </c>
      <c r="L55" s="237">
        <v>12.315270935960591</v>
      </c>
      <c r="M55" s="237">
        <v>10.8153078202995</v>
      </c>
      <c r="N55" s="241"/>
      <c r="O55" s="241"/>
      <c r="P55" s="241"/>
      <c r="Q55" s="238">
        <v>10.8153078202995</v>
      </c>
      <c r="R55" s="238">
        <v>9.4629954982617868</v>
      </c>
    </row>
    <row r="56" spans="1:18" x14ac:dyDescent="0.25">
      <c r="A56" s="236">
        <v>11</v>
      </c>
      <c r="B56" s="236" t="s">
        <v>32</v>
      </c>
      <c r="C56" s="237">
        <v>0</v>
      </c>
      <c r="D56" s="237">
        <v>0</v>
      </c>
      <c r="E56" s="237">
        <v>11</v>
      </c>
      <c r="F56" s="237">
        <v>10.670000000000002</v>
      </c>
      <c r="G56" s="237">
        <v>10.901</v>
      </c>
      <c r="H56" s="237">
        <v>0</v>
      </c>
      <c r="I56" s="237">
        <v>16</v>
      </c>
      <c r="J56" s="237">
        <v>10.57</v>
      </c>
      <c r="K56" s="237">
        <v>0</v>
      </c>
      <c r="L56" s="237">
        <v>10.931999999999999</v>
      </c>
      <c r="M56" s="237">
        <v>11.8</v>
      </c>
      <c r="N56" s="241"/>
      <c r="O56" s="241"/>
      <c r="P56" s="241"/>
      <c r="Q56" s="238">
        <v>11.8</v>
      </c>
      <c r="R56" s="238">
        <v>10.934078212290503</v>
      </c>
    </row>
    <row r="57" spans="1:18" x14ac:dyDescent="0.25">
      <c r="A57" s="236">
        <v>12</v>
      </c>
      <c r="B57" s="236" t="s">
        <v>33</v>
      </c>
      <c r="C57" s="237">
        <v>0</v>
      </c>
      <c r="D57" s="237">
        <v>0</v>
      </c>
      <c r="E57" s="237">
        <v>25</v>
      </c>
      <c r="F57" s="237">
        <v>0</v>
      </c>
      <c r="G57" s="237">
        <v>25</v>
      </c>
      <c r="H57" s="237">
        <v>0</v>
      </c>
      <c r="I57" s="237">
        <v>0</v>
      </c>
      <c r="J57" s="237">
        <v>0</v>
      </c>
      <c r="K57" s="237">
        <v>0</v>
      </c>
      <c r="L57" s="237">
        <v>0</v>
      </c>
      <c r="M57" s="237">
        <v>0</v>
      </c>
      <c r="N57" s="241"/>
      <c r="O57" s="241"/>
      <c r="P57" s="241"/>
      <c r="Q57" s="238">
        <v>0</v>
      </c>
      <c r="R57" s="238">
        <v>25</v>
      </c>
    </row>
    <row r="58" spans="1:18" x14ac:dyDescent="0.25">
      <c r="A58" s="236">
        <v>13</v>
      </c>
      <c r="B58" s="236" t="s">
        <v>34</v>
      </c>
      <c r="C58" s="237">
        <v>14.271879300677915</v>
      </c>
      <c r="D58" s="237">
        <v>25.023735250237358</v>
      </c>
      <c r="E58" s="237">
        <v>15.23</v>
      </c>
      <c r="F58" s="237">
        <v>14.364867638005336</v>
      </c>
      <c r="G58" s="237">
        <v>17.660441452601891</v>
      </c>
      <c r="H58" s="237">
        <v>0</v>
      </c>
      <c r="I58" s="237">
        <v>0</v>
      </c>
      <c r="J58" s="237">
        <v>0</v>
      </c>
      <c r="K58" s="237">
        <v>0</v>
      </c>
      <c r="L58" s="237">
        <v>0</v>
      </c>
      <c r="M58" s="237">
        <v>14.570080032833983</v>
      </c>
      <c r="N58" s="241"/>
      <c r="O58" s="241"/>
      <c r="P58" s="241"/>
      <c r="Q58" s="238">
        <v>14.570080032833983</v>
      </c>
      <c r="R58" s="238">
        <v>17.54740208073742</v>
      </c>
    </row>
    <row r="59" spans="1:18" x14ac:dyDescent="0.25">
      <c r="A59" s="236">
        <v>14</v>
      </c>
      <c r="B59" s="236" t="s">
        <v>35</v>
      </c>
      <c r="C59" s="237">
        <v>13.21</v>
      </c>
      <c r="D59" s="237">
        <v>13.209999999999999</v>
      </c>
      <c r="E59" s="237">
        <v>15</v>
      </c>
      <c r="F59" s="237">
        <v>0</v>
      </c>
      <c r="G59" s="237">
        <v>13.420588235294117</v>
      </c>
      <c r="H59" s="237">
        <v>14</v>
      </c>
      <c r="I59" s="237">
        <v>5</v>
      </c>
      <c r="J59" s="237">
        <v>10</v>
      </c>
      <c r="K59" s="237">
        <v>26.666666666666664</v>
      </c>
      <c r="L59" s="237">
        <v>14.666666666666668</v>
      </c>
      <c r="M59" s="237">
        <v>13.919999999999998</v>
      </c>
      <c r="N59" s="241"/>
      <c r="O59" s="241"/>
      <c r="P59" s="241"/>
      <c r="Q59" s="238">
        <v>13.919999999999998</v>
      </c>
      <c r="R59" s="238">
        <v>13.934242424242424</v>
      </c>
    </row>
    <row r="60" spans="1:18" x14ac:dyDescent="0.25">
      <c r="A60" s="236">
        <v>15</v>
      </c>
      <c r="B60" s="236" t="s">
        <v>36</v>
      </c>
      <c r="C60" s="237">
        <v>0</v>
      </c>
      <c r="D60" s="237">
        <v>0</v>
      </c>
      <c r="E60" s="237">
        <v>0</v>
      </c>
      <c r="F60" s="237">
        <v>0</v>
      </c>
      <c r="G60" s="237">
        <v>0</v>
      </c>
      <c r="H60" s="237">
        <v>0</v>
      </c>
      <c r="I60" s="237">
        <v>0</v>
      </c>
      <c r="J60" s="237">
        <v>0</v>
      </c>
      <c r="K60" s="237">
        <v>0</v>
      </c>
      <c r="L60" s="237">
        <v>0</v>
      </c>
      <c r="M60" s="237">
        <v>0</v>
      </c>
      <c r="N60" s="241"/>
      <c r="O60" s="241"/>
      <c r="P60" s="241"/>
      <c r="Q60" s="238">
        <v>0</v>
      </c>
      <c r="R60" s="238">
        <v>0</v>
      </c>
    </row>
    <row r="61" spans="1:18" x14ac:dyDescent="0.25">
      <c r="A61" s="236">
        <v>16</v>
      </c>
      <c r="B61" s="236" t="s">
        <v>37</v>
      </c>
      <c r="C61" s="237">
        <v>0</v>
      </c>
      <c r="D61" s="237">
        <v>0</v>
      </c>
      <c r="E61" s="237">
        <v>0</v>
      </c>
      <c r="F61" s="237">
        <v>0</v>
      </c>
      <c r="G61" s="237">
        <v>0</v>
      </c>
      <c r="H61" s="237">
        <v>0</v>
      </c>
      <c r="I61" s="237">
        <v>0</v>
      </c>
      <c r="J61" s="237">
        <v>0</v>
      </c>
      <c r="K61" s="237">
        <v>0</v>
      </c>
      <c r="L61" s="237">
        <v>0</v>
      </c>
      <c r="M61" s="237">
        <v>0</v>
      </c>
      <c r="N61" s="241"/>
      <c r="O61" s="241"/>
      <c r="P61" s="241"/>
      <c r="Q61" s="238">
        <v>0</v>
      </c>
      <c r="R61" s="238">
        <v>0</v>
      </c>
    </row>
    <row r="62" spans="1:18" x14ac:dyDescent="0.25">
      <c r="A62" s="236">
        <v>17</v>
      </c>
      <c r="B62" s="236" t="s">
        <v>38</v>
      </c>
      <c r="C62" s="237">
        <v>0</v>
      </c>
      <c r="D62" s="237">
        <v>0</v>
      </c>
      <c r="E62" s="237">
        <v>0</v>
      </c>
      <c r="F62" s="237">
        <v>0</v>
      </c>
      <c r="G62" s="237">
        <v>0</v>
      </c>
      <c r="H62" s="237">
        <v>0</v>
      </c>
      <c r="I62" s="237">
        <v>0</v>
      </c>
      <c r="J62" s="237">
        <v>0</v>
      </c>
      <c r="K62" s="237">
        <v>0</v>
      </c>
      <c r="L62" s="237">
        <v>0</v>
      </c>
      <c r="M62" s="237">
        <v>0</v>
      </c>
      <c r="N62" s="241"/>
      <c r="O62" s="241"/>
      <c r="P62" s="241"/>
      <c r="Q62" s="238">
        <v>0</v>
      </c>
      <c r="R62" s="238">
        <v>0</v>
      </c>
    </row>
    <row r="63" spans="1:18" x14ac:dyDescent="0.25">
      <c r="A63" s="236">
        <v>18</v>
      </c>
      <c r="B63" s="236" t="s">
        <v>39</v>
      </c>
      <c r="C63" s="237">
        <v>11.711385632229129</v>
      </c>
      <c r="D63" s="237">
        <v>11.447033334600325</v>
      </c>
      <c r="E63" s="237">
        <v>0</v>
      </c>
      <c r="F63" s="237">
        <v>0</v>
      </c>
      <c r="G63" s="237">
        <v>11.533138551437796</v>
      </c>
      <c r="H63" s="237">
        <v>0</v>
      </c>
      <c r="I63" s="237">
        <v>0</v>
      </c>
      <c r="J63" s="237">
        <v>0</v>
      </c>
      <c r="K63" s="237">
        <v>10</v>
      </c>
      <c r="L63" s="237">
        <v>10</v>
      </c>
      <c r="M63" s="237">
        <v>0</v>
      </c>
      <c r="N63" s="241"/>
      <c r="O63" s="241"/>
      <c r="P63" s="241"/>
      <c r="Q63" s="238">
        <v>0</v>
      </c>
      <c r="R63" s="238">
        <v>11.502335627103317</v>
      </c>
    </row>
    <row r="64" spans="1:18" x14ac:dyDescent="0.25">
      <c r="A64" s="236">
        <v>19</v>
      </c>
      <c r="B64" s="236" t="s">
        <v>40</v>
      </c>
      <c r="C64" s="237">
        <v>0</v>
      </c>
      <c r="D64" s="237">
        <v>0</v>
      </c>
      <c r="E64" s="237">
        <v>0</v>
      </c>
      <c r="F64" s="237">
        <v>0</v>
      </c>
      <c r="G64" s="237">
        <v>0</v>
      </c>
      <c r="H64" s="237">
        <v>0</v>
      </c>
      <c r="I64" s="237">
        <v>0</v>
      </c>
      <c r="J64" s="237">
        <v>0</v>
      </c>
      <c r="K64" s="237">
        <v>0</v>
      </c>
      <c r="L64" s="237">
        <v>0</v>
      </c>
      <c r="M64" s="237">
        <v>0</v>
      </c>
      <c r="N64" s="241"/>
      <c r="O64" s="241"/>
      <c r="P64" s="241"/>
      <c r="Q64" s="238">
        <v>0</v>
      </c>
      <c r="R64" s="238">
        <v>0</v>
      </c>
    </row>
    <row r="65" spans="1:18" x14ac:dyDescent="0.25">
      <c r="A65" s="236">
        <v>20</v>
      </c>
      <c r="B65" s="236" t="s">
        <v>41</v>
      </c>
      <c r="C65" s="237">
        <v>0</v>
      </c>
      <c r="D65" s="237">
        <v>0</v>
      </c>
      <c r="E65" s="237">
        <v>0</v>
      </c>
      <c r="F65" s="237">
        <v>0</v>
      </c>
      <c r="G65" s="237">
        <v>0</v>
      </c>
      <c r="H65" s="237">
        <v>0</v>
      </c>
      <c r="I65" s="237">
        <v>0</v>
      </c>
      <c r="J65" s="237">
        <v>0</v>
      </c>
      <c r="K65" s="237">
        <v>0</v>
      </c>
      <c r="L65" s="237">
        <v>0</v>
      </c>
      <c r="M65" s="237">
        <v>0</v>
      </c>
      <c r="N65" s="241"/>
      <c r="O65" s="241"/>
      <c r="P65" s="241"/>
      <c r="Q65" s="238">
        <v>0</v>
      </c>
      <c r="R65" s="238">
        <v>0</v>
      </c>
    </row>
    <row r="66" spans="1:18" x14ac:dyDescent="0.25">
      <c r="A66" s="236">
        <v>21</v>
      </c>
      <c r="B66" s="236" t="s">
        <v>42</v>
      </c>
      <c r="C66" s="237">
        <v>0</v>
      </c>
      <c r="D66" s="237">
        <v>0</v>
      </c>
      <c r="E66" s="237">
        <v>0</v>
      </c>
      <c r="F66" s="237">
        <v>0</v>
      </c>
      <c r="G66" s="237">
        <v>0</v>
      </c>
      <c r="H66" s="237">
        <v>0</v>
      </c>
      <c r="I66" s="237">
        <v>0</v>
      </c>
      <c r="J66" s="237">
        <v>0</v>
      </c>
      <c r="K66" s="237">
        <v>0</v>
      </c>
      <c r="L66" s="237">
        <v>0</v>
      </c>
      <c r="M66" s="237">
        <v>0</v>
      </c>
      <c r="N66" s="241"/>
      <c r="O66" s="241"/>
      <c r="P66" s="241"/>
      <c r="Q66" s="238">
        <v>0</v>
      </c>
      <c r="R66" s="238">
        <v>0</v>
      </c>
    </row>
    <row r="67" spans="1:18" x14ac:dyDescent="0.25">
      <c r="A67" s="236">
        <v>22</v>
      </c>
      <c r="B67" s="236" t="s">
        <v>43</v>
      </c>
      <c r="C67" s="237">
        <v>0</v>
      </c>
      <c r="D67" s="237">
        <v>0</v>
      </c>
      <c r="E67" s="237">
        <v>0</v>
      </c>
      <c r="F67" s="237">
        <v>0</v>
      </c>
      <c r="G67" s="237">
        <v>0</v>
      </c>
      <c r="H67" s="237">
        <v>0</v>
      </c>
      <c r="I67" s="237">
        <v>0</v>
      </c>
      <c r="J67" s="237">
        <v>0</v>
      </c>
      <c r="K67" s="237">
        <v>5.174376487633241</v>
      </c>
      <c r="L67" s="237">
        <v>5.174376487633241</v>
      </c>
      <c r="M67" s="237">
        <v>0</v>
      </c>
      <c r="N67" s="241"/>
      <c r="O67" s="241"/>
      <c r="P67" s="241"/>
      <c r="Q67" s="238">
        <v>0</v>
      </c>
      <c r="R67" s="238">
        <v>5.174376487633241</v>
      </c>
    </row>
    <row r="68" spans="1:18" x14ac:dyDescent="0.25">
      <c r="A68" s="236">
        <v>23</v>
      </c>
      <c r="B68" s="236" t="s">
        <v>44</v>
      </c>
      <c r="C68" s="237">
        <v>0</v>
      </c>
      <c r="D68" s="237">
        <v>0</v>
      </c>
      <c r="E68" s="237">
        <v>0</v>
      </c>
      <c r="F68" s="237">
        <v>0</v>
      </c>
      <c r="G68" s="237">
        <v>0</v>
      </c>
      <c r="H68" s="237">
        <v>0</v>
      </c>
      <c r="I68" s="237">
        <v>0</v>
      </c>
      <c r="J68" s="237">
        <v>0</v>
      </c>
      <c r="K68" s="237">
        <v>0</v>
      </c>
      <c r="L68" s="237">
        <v>0</v>
      </c>
      <c r="M68" s="237">
        <v>0</v>
      </c>
      <c r="N68" s="241"/>
      <c r="O68" s="241"/>
      <c r="P68" s="241"/>
      <c r="Q68" s="238">
        <v>0</v>
      </c>
      <c r="R68" s="238">
        <v>0</v>
      </c>
    </row>
    <row r="69" spans="1:18" x14ac:dyDescent="0.25">
      <c r="A69" s="236">
        <v>24</v>
      </c>
      <c r="B69" s="236" t="s">
        <v>45</v>
      </c>
      <c r="C69" s="237">
        <v>0</v>
      </c>
      <c r="D69" s="237">
        <v>0</v>
      </c>
      <c r="E69" s="237">
        <v>0</v>
      </c>
      <c r="F69" s="237">
        <v>0</v>
      </c>
      <c r="G69" s="237">
        <v>0</v>
      </c>
      <c r="H69" s="237">
        <v>0</v>
      </c>
      <c r="I69" s="237">
        <v>0</v>
      </c>
      <c r="J69" s="237">
        <v>0</v>
      </c>
      <c r="K69" s="237">
        <v>0</v>
      </c>
      <c r="L69" s="237">
        <v>0</v>
      </c>
      <c r="M69" s="237">
        <v>0</v>
      </c>
      <c r="N69" s="241"/>
      <c r="O69" s="241"/>
      <c r="P69" s="241"/>
      <c r="Q69" s="238">
        <v>0</v>
      </c>
      <c r="R69" s="238">
        <v>0</v>
      </c>
    </row>
    <row r="70" spans="1:18" x14ac:dyDescent="0.25">
      <c r="A70" s="236">
        <v>25</v>
      </c>
      <c r="B70" s="236" t="s">
        <v>46</v>
      </c>
      <c r="C70" s="237">
        <v>0</v>
      </c>
      <c r="D70" s="237">
        <v>0</v>
      </c>
      <c r="E70" s="237">
        <v>0</v>
      </c>
      <c r="F70" s="237">
        <v>0</v>
      </c>
      <c r="G70" s="237">
        <v>0</v>
      </c>
      <c r="H70" s="237">
        <v>0</v>
      </c>
      <c r="I70" s="237">
        <v>0</v>
      </c>
      <c r="J70" s="237">
        <v>0</v>
      </c>
      <c r="K70" s="237">
        <v>0</v>
      </c>
      <c r="L70" s="237">
        <v>0</v>
      </c>
      <c r="M70" s="237">
        <v>0</v>
      </c>
      <c r="N70" s="241"/>
      <c r="O70" s="241"/>
      <c r="P70" s="241"/>
      <c r="Q70" s="238">
        <v>0</v>
      </c>
      <c r="R70" s="238">
        <v>0</v>
      </c>
    </row>
    <row r="71" spans="1:18" x14ac:dyDescent="0.25">
      <c r="A71" s="236">
        <v>26</v>
      </c>
      <c r="B71" s="236" t="s">
        <v>81</v>
      </c>
      <c r="C71" s="237">
        <v>0</v>
      </c>
      <c r="D71" s="237">
        <v>0</v>
      </c>
      <c r="E71" s="237">
        <v>0</v>
      </c>
      <c r="F71" s="237">
        <v>0</v>
      </c>
      <c r="G71" s="237">
        <v>0</v>
      </c>
      <c r="H71" s="237">
        <v>0</v>
      </c>
      <c r="I71" s="237">
        <v>0</v>
      </c>
      <c r="J71" s="237">
        <v>0</v>
      </c>
      <c r="K71" s="237">
        <v>0</v>
      </c>
      <c r="L71" s="237">
        <v>0</v>
      </c>
      <c r="M71" s="237">
        <v>0</v>
      </c>
      <c r="N71" s="241"/>
      <c r="O71" s="241"/>
      <c r="P71" s="241"/>
      <c r="Q71" s="238">
        <v>0</v>
      </c>
      <c r="R71" s="238">
        <v>0</v>
      </c>
    </row>
    <row r="72" spans="1:18" x14ac:dyDescent="0.25">
      <c r="A72" s="236">
        <v>27</v>
      </c>
      <c r="B72" s="236" t="s">
        <v>48</v>
      </c>
      <c r="C72" s="237">
        <v>0</v>
      </c>
      <c r="D72" s="237">
        <v>0</v>
      </c>
      <c r="E72" s="237">
        <v>13.200000000000001</v>
      </c>
      <c r="F72" s="237">
        <v>3.333333333333333</v>
      </c>
      <c r="G72" s="237">
        <v>12.912621359223301</v>
      </c>
      <c r="H72" s="237">
        <v>0</v>
      </c>
      <c r="I72" s="237">
        <v>10</v>
      </c>
      <c r="J72" s="237">
        <v>13.333333333333332</v>
      </c>
      <c r="K72" s="237">
        <v>15</v>
      </c>
      <c r="L72" s="237">
        <v>13.333333333333332</v>
      </c>
      <c r="M72" s="237">
        <v>13.333333333333332</v>
      </c>
      <c r="N72" s="241"/>
      <c r="O72" s="241"/>
      <c r="P72" s="241"/>
      <c r="Q72" s="238">
        <v>13.333333333333332</v>
      </c>
      <c r="R72" s="238">
        <v>12.956521739130435</v>
      </c>
    </row>
    <row r="73" spans="1:18" x14ac:dyDescent="0.25">
      <c r="A73" s="236"/>
      <c r="B73" s="236" t="s">
        <v>49</v>
      </c>
      <c r="C73" s="237">
        <v>11.235909882729908</v>
      </c>
      <c r="D73" s="237">
        <v>10.785942755499573</v>
      </c>
      <c r="E73" s="237">
        <v>11.478272335717472</v>
      </c>
      <c r="F73" s="237">
        <v>10.360276258474713</v>
      </c>
      <c r="G73" s="237">
        <v>11.204508796455237</v>
      </c>
      <c r="H73" s="237">
        <v>11.779081632653059</v>
      </c>
      <c r="I73" s="237">
        <v>11.328900755933835</v>
      </c>
      <c r="J73" s="237">
        <v>11.368532390099295</v>
      </c>
      <c r="K73" s="237">
        <v>10.682801257300479</v>
      </c>
      <c r="L73" s="237">
        <v>11.181166639366493</v>
      </c>
      <c r="M73" s="237">
        <v>10.027245848062854</v>
      </c>
      <c r="N73" s="242"/>
      <c r="O73" s="242"/>
      <c r="P73" s="242"/>
      <c r="Q73" s="238">
        <v>10.027245848062854</v>
      </c>
      <c r="R73" s="238">
        <v>11.059728174583331</v>
      </c>
    </row>
    <row r="74" spans="1:18" x14ac:dyDescent="0.25">
      <c r="A74" s="311" t="s">
        <v>50</v>
      </c>
      <c r="B74" s="311"/>
      <c r="C74" s="221" t="s">
        <v>50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</row>
    <row r="75" spans="1:18" x14ac:dyDescent="0.25">
      <c r="A75" s="57"/>
      <c r="B75" s="57"/>
      <c r="C75" s="57" t="s">
        <v>50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</row>
    <row r="76" spans="1:18" s="155" customFormat="1" x14ac:dyDescent="0.2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</row>
    <row r="77" spans="1:18" x14ac:dyDescent="0.25">
      <c r="A77" s="315" t="s">
        <v>241</v>
      </c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15"/>
      <c r="P77" s="315"/>
      <c r="Q77" s="315"/>
      <c r="R77" s="315"/>
    </row>
    <row r="78" spans="1:18" s="155" customFormat="1" x14ac:dyDescent="0.25">
      <c r="A78" s="313" t="s">
        <v>82</v>
      </c>
      <c r="B78" s="313"/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</row>
    <row r="79" spans="1:18" x14ac:dyDescent="0.25">
      <c r="A79" s="308" t="s">
        <v>97</v>
      </c>
      <c r="B79" s="308"/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/>
      <c r="Q79" s="308"/>
      <c r="R79" s="308"/>
    </row>
    <row r="80" spans="1:18" s="155" customFormat="1" ht="15.75" thickBot="1" x14ac:dyDescent="0.3">
      <c r="A80" s="235" t="s">
        <v>86</v>
      </c>
      <c r="B80" s="235"/>
      <c r="C80" s="235"/>
      <c r="D80" s="240" t="s">
        <v>50</v>
      </c>
      <c r="E80" s="240" t="s">
        <v>50</v>
      </c>
      <c r="F80" s="240" t="s">
        <v>50</v>
      </c>
      <c r="G80" s="240"/>
      <c r="H80" s="240" t="s">
        <v>50</v>
      </c>
      <c r="I80" s="235"/>
      <c r="J80" s="235"/>
      <c r="K80" s="235"/>
      <c r="L80" s="235"/>
      <c r="M80" s="235"/>
      <c r="N80" s="235"/>
      <c r="O80" s="235" t="s">
        <v>68</v>
      </c>
      <c r="P80" s="235"/>
      <c r="Q80" s="235" t="s">
        <v>50</v>
      </c>
      <c r="R80" s="235"/>
    </row>
    <row r="81" spans="1:18" ht="15.75" thickTop="1" x14ac:dyDescent="0.25">
      <c r="A81" s="197" t="s">
        <v>2</v>
      </c>
      <c r="B81" s="198" t="s">
        <v>69</v>
      </c>
      <c r="C81" s="316" t="s">
        <v>87</v>
      </c>
      <c r="D81" s="317"/>
      <c r="E81" s="317"/>
      <c r="F81" s="317"/>
      <c r="G81" s="317"/>
      <c r="H81" s="316" t="s">
        <v>88</v>
      </c>
      <c r="I81" s="317"/>
      <c r="J81" s="317"/>
      <c r="K81" s="317"/>
      <c r="L81" s="318"/>
      <c r="M81" s="316" t="s">
        <v>89</v>
      </c>
      <c r="N81" s="317"/>
      <c r="O81" s="317"/>
      <c r="P81" s="317"/>
      <c r="Q81" s="318"/>
      <c r="R81" s="228" t="s">
        <v>49</v>
      </c>
    </row>
    <row r="82" spans="1:18" s="155" customFormat="1" x14ac:dyDescent="0.25">
      <c r="A82" s="197"/>
      <c r="B82" s="198" t="s">
        <v>90</v>
      </c>
      <c r="C82" s="201" t="s">
        <v>74</v>
      </c>
      <c r="D82" s="201" t="s">
        <v>75</v>
      </c>
      <c r="E82" s="201" t="s">
        <v>76</v>
      </c>
      <c r="F82" s="201" t="s">
        <v>91</v>
      </c>
      <c r="G82" s="201" t="s">
        <v>49</v>
      </c>
      <c r="H82" s="201" t="s">
        <v>77</v>
      </c>
      <c r="I82" s="201" t="s">
        <v>78</v>
      </c>
      <c r="J82" s="201" t="s">
        <v>79</v>
      </c>
      <c r="K82" s="201" t="s">
        <v>92</v>
      </c>
      <c r="L82" s="201" t="s">
        <v>49</v>
      </c>
      <c r="M82" s="201" t="s">
        <v>80</v>
      </c>
      <c r="N82" s="201" t="s">
        <v>71</v>
      </c>
      <c r="O82" s="201" t="s">
        <v>72</v>
      </c>
      <c r="P82" s="201" t="s">
        <v>73</v>
      </c>
      <c r="Q82" s="201" t="s">
        <v>49</v>
      </c>
      <c r="R82" s="227" t="s">
        <v>5</v>
      </c>
    </row>
    <row r="83" spans="1:18" s="95" customFormat="1" x14ac:dyDescent="0.25">
      <c r="A83" s="202"/>
      <c r="B83" s="202"/>
      <c r="C83" s="203"/>
      <c r="D83" s="203"/>
      <c r="E83" s="203"/>
      <c r="F83" s="203"/>
      <c r="G83" s="203" t="s">
        <v>93</v>
      </c>
      <c r="H83" s="203"/>
      <c r="I83" s="203"/>
      <c r="J83" s="203"/>
      <c r="K83" s="203"/>
      <c r="L83" s="203" t="s">
        <v>94</v>
      </c>
      <c r="M83" s="203"/>
      <c r="N83" s="203"/>
      <c r="O83" s="203"/>
      <c r="P83" s="203"/>
      <c r="Q83" s="274" t="s">
        <v>95</v>
      </c>
      <c r="R83" s="273">
        <v>2020</v>
      </c>
    </row>
    <row r="84" spans="1:18" s="95" customFormat="1" x14ac:dyDescent="0.25">
      <c r="A84" s="236">
        <v>1</v>
      </c>
      <c r="B84" s="236" t="s">
        <v>22</v>
      </c>
      <c r="C84" s="241">
        <v>0</v>
      </c>
      <c r="D84" s="241">
        <v>0</v>
      </c>
      <c r="E84" s="241">
        <v>0</v>
      </c>
      <c r="F84" s="241">
        <v>2</v>
      </c>
      <c r="G84" s="242">
        <v>2</v>
      </c>
      <c r="H84" s="241">
        <v>0</v>
      </c>
      <c r="I84" s="241">
        <v>0</v>
      </c>
      <c r="J84" s="241">
        <v>0</v>
      </c>
      <c r="K84" s="241">
        <v>0</v>
      </c>
      <c r="L84" s="242">
        <v>0</v>
      </c>
      <c r="M84" s="241">
        <v>0</v>
      </c>
      <c r="N84" s="241"/>
      <c r="O84" s="241"/>
      <c r="P84" s="241"/>
      <c r="Q84" s="242">
        <v>0</v>
      </c>
      <c r="R84" s="242">
        <v>2</v>
      </c>
    </row>
    <row r="85" spans="1:18" x14ac:dyDescent="0.25">
      <c r="A85" s="236">
        <v>2</v>
      </c>
      <c r="B85" s="236" t="s">
        <v>23</v>
      </c>
      <c r="C85" s="241">
        <v>1</v>
      </c>
      <c r="D85" s="241">
        <v>172</v>
      </c>
      <c r="E85" s="241">
        <v>155</v>
      </c>
      <c r="F85" s="241">
        <v>4</v>
      </c>
      <c r="G85" s="242">
        <v>332</v>
      </c>
      <c r="H85" s="241">
        <v>0</v>
      </c>
      <c r="I85" s="241">
        <v>7</v>
      </c>
      <c r="J85" s="241">
        <v>12</v>
      </c>
      <c r="K85" s="241">
        <v>159</v>
      </c>
      <c r="L85" s="242">
        <v>178</v>
      </c>
      <c r="M85" s="241">
        <v>112</v>
      </c>
      <c r="N85" s="241"/>
      <c r="O85" s="241"/>
      <c r="P85" s="241"/>
      <c r="Q85" s="242">
        <v>112</v>
      </c>
      <c r="R85" s="242">
        <v>622</v>
      </c>
    </row>
    <row r="86" spans="1:18" s="155" customFormat="1" x14ac:dyDescent="0.25">
      <c r="A86" s="236">
        <v>3</v>
      </c>
      <c r="B86" s="236" t="s">
        <v>24</v>
      </c>
      <c r="C86" s="241">
        <v>0</v>
      </c>
      <c r="D86" s="241">
        <v>15</v>
      </c>
      <c r="E86" s="241">
        <v>176</v>
      </c>
      <c r="F86" s="241">
        <v>40</v>
      </c>
      <c r="G86" s="242">
        <v>231</v>
      </c>
      <c r="H86" s="241">
        <v>0</v>
      </c>
      <c r="I86" s="241">
        <v>5</v>
      </c>
      <c r="J86" s="241">
        <v>18</v>
      </c>
      <c r="K86" s="241">
        <v>8</v>
      </c>
      <c r="L86" s="242">
        <v>31</v>
      </c>
      <c r="M86" s="241">
        <v>75</v>
      </c>
      <c r="N86" s="241"/>
      <c r="O86" s="241"/>
      <c r="P86" s="241"/>
      <c r="Q86" s="242">
        <v>75</v>
      </c>
      <c r="R86" s="242">
        <v>337</v>
      </c>
    </row>
    <row r="87" spans="1:18" s="95" customFormat="1" x14ac:dyDescent="0.25">
      <c r="A87" s="236">
        <v>4</v>
      </c>
      <c r="B87" s="236" t="s">
        <v>25</v>
      </c>
      <c r="C87" s="241">
        <v>0</v>
      </c>
      <c r="D87" s="241">
        <v>0</v>
      </c>
      <c r="E87" s="241">
        <v>0</v>
      </c>
      <c r="F87" s="241">
        <v>0</v>
      </c>
      <c r="G87" s="242">
        <v>0</v>
      </c>
      <c r="H87" s="241">
        <v>0</v>
      </c>
      <c r="I87" s="241">
        <v>0</v>
      </c>
      <c r="J87" s="241">
        <v>0</v>
      </c>
      <c r="K87" s="241">
        <v>0</v>
      </c>
      <c r="L87" s="242">
        <v>0</v>
      </c>
      <c r="M87" s="241">
        <v>0</v>
      </c>
      <c r="N87" s="241"/>
      <c r="O87" s="241"/>
      <c r="P87" s="241"/>
      <c r="Q87" s="242">
        <v>0</v>
      </c>
      <c r="R87" s="242">
        <v>0</v>
      </c>
    </row>
    <row r="88" spans="1:18" s="95" customFormat="1" x14ac:dyDescent="0.25">
      <c r="A88" s="236">
        <v>5</v>
      </c>
      <c r="B88" s="236" t="s">
        <v>26</v>
      </c>
      <c r="C88" s="241">
        <v>3.4560000000000004</v>
      </c>
      <c r="D88" s="241">
        <v>151.70999999999998</v>
      </c>
      <c r="E88" s="241">
        <v>529.29200000000003</v>
      </c>
      <c r="F88" s="241">
        <v>31.887</v>
      </c>
      <c r="G88" s="242">
        <v>716.34500000000003</v>
      </c>
      <c r="H88" s="241">
        <v>107.83499999999999</v>
      </c>
      <c r="I88" s="241">
        <v>96.146999999999991</v>
      </c>
      <c r="J88" s="241">
        <v>136.73500000000001</v>
      </c>
      <c r="K88" s="241">
        <v>40.494</v>
      </c>
      <c r="L88" s="242">
        <v>381.21100000000001</v>
      </c>
      <c r="M88" s="241">
        <v>105.554</v>
      </c>
      <c r="N88" s="241"/>
      <c r="O88" s="241"/>
      <c r="P88" s="241"/>
      <c r="Q88" s="242">
        <v>105.554</v>
      </c>
      <c r="R88" s="242">
        <v>1203.1100000000001</v>
      </c>
    </row>
    <row r="89" spans="1:18" s="95" customFormat="1" x14ac:dyDescent="0.25">
      <c r="A89" s="236">
        <v>6</v>
      </c>
      <c r="B89" s="236" t="s">
        <v>27</v>
      </c>
      <c r="C89" s="241">
        <v>0</v>
      </c>
      <c r="D89" s="241">
        <v>1</v>
      </c>
      <c r="E89" s="241">
        <v>5</v>
      </c>
      <c r="F89" s="241">
        <v>1</v>
      </c>
      <c r="G89" s="242">
        <v>7</v>
      </c>
      <c r="H89" s="241">
        <v>2</v>
      </c>
      <c r="I89" s="241">
        <v>5</v>
      </c>
      <c r="J89" s="241">
        <v>1</v>
      </c>
      <c r="K89" s="241">
        <v>1</v>
      </c>
      <c r="L89" s="242">
        <v>9</v>
      </c>
      <c r="M89" s="241">
        <v>8.3019999999999996</v>
      </c>
      <c r="N89" s="241"/>
      <c r="O89" s="241"/>
      <c r="P89" s="241"/>
      <c r="Q89" s="242">
        <v>8.3019999999999996</v>
      </c>
      <c r="R89" s="242">
        <v>24.302</v>
      </c>
    </row>
    <row r="90" spans="1:18" s="95" customFormat="1" x14ac:dyDescent="0.25">
      <c r="A90" s="236">
        <v>7</v>
      </c>
      <c r="B90" s="236" t="s">
        <v>28</v>
      </c>
      <c r="C90" s="241">
        <v>0</v>
      </c>
      <c r="D90" s="241">
        <v>0</v>
      </c>
      <c r="E90" s="241">
        <v>2</v>
      </c>
      <c r="F90" s="241">
        <v>0</v>
      </c>
      <c r="G90" s="242">
        <v>2</v>
      </c>
      <c r="H90" s="241">
        <v>0</v>
      </c>
      <c r="I90" s="241">
        <v>0</v>
      </c>
      <c r="J90" s="241">
        <v>0</v>
      </c>
      <c r="K90" s="241">
        <v>0</v>
      </c>
      <c r="L90" s="242">
        <v>0</v>
      </c>
      <c r="M90" s="241">
        <v>1</v>
      </c>
      <c r="N90" s="241"/>
      <c r="O90" s="241"/>
      <c r="P90" s="241"/>
      <c r="Q90" s="242">
        <v>1</v>
      </c>
      <c r="R90" s="242">
        <v>3</v>
      </c>
    </row>
    <row r="91" spans="1:18" s="95" customFormat="1" x14ac:dyDescent="0.25">
      <c r="A91" s="236">
        <v>8</v>
      </c>
      <c r="B91" s="236" t="s">
        <v>29</v>
      </c>
      <c r="C91" s="241">
        <v>133.02600000000001</v>
      </c>
      <c r="D91" s="241">
        <v>2</v>
      </c>
      <c r="E91" s="241">
        <v>0</v>
      </c>
      <c r="F91" s="241">
        <v>0</v>
      </c>
      <c r="G91" s="242">
        <v>135.02600000000001</v>
      </c>
      <c r="H91" s="241">
        <v>0</v>
      </c>
      <c r="I91" s="241">
        <v>0</v>
      </c>
      <c r="J91" s="241">
        <v>0</v>
      </c>
      <c r="K91" s="241">
        <v>0</v>
      </c>
      <c r="L91" s="242">
        <v>0</v>
      </c>
      <c r="M91" s="241">
        <v>0</v>
      </c>
      <c r="N91" s="241"/>
      <c r="O91" s="241"/>
      <c r="P91" s="241"/>
      <c r="Q91" s="242">
        <v>0</v>
      </c>
      <c r="R91" s="242">
        <v>135.02600000000001</v>
      </c>
    </row>
    <row r="92" spans="1:18" s="95" customFormat="1" x14ac:dyDescent="0.25">
      <c r="A92" s="236">
        <v>9</v>
      </c>
      <c r="B92" s="236" t="s">
        <v>30</v>
      </c>
      <c r="C92" s="241">
        <v>0</v>
      </c>
      <c r="D92" s="241">
        <v>0</v>
      </c>
      <c r="E92" s="241">
        <v>4.4119999999999999</v>
      </c>
      <c r="F92" s="241">
        <v>0</v>
      </c>
      <c r="G92" s="242">
        <v>4.4119999999999999</v>
      </c>
      <c r="H92" s="241">
        <v>0</v>
      </c>
      <c r="I92" s="241">
        <v>8.0009999999999994</v>
      </c>
      <c r="J92" s="241">
        <v>3</v>
      </c>
      <c r="K92" s="241">
        <v>22</v>
      </c>
      <c r="L92" s="242">
        <v>33.000999999999998</v>
      </c>
      <c r="M92" s="241">
        <v>3.9990000000000001</v>
      </c>
      <c r="N92" s="241"/>
      <c r="O92" s="241"/>
      <c r="P92" s="241"/>
      <c r="Q92" s="242">
        <v>3.9990000000000001</v>
      </c>
      <c r="R92" s="242">
        <v>41.411999999999999</v>
      </c>
    </row>
    <row r="93" spans="1:18" s="95" customFormat="1" x14ac:dyDescent="0.25">
      <c r="A93" s="236">
        <v>10</v>
      </c>
      <c r="B93" s="236" t="s">
        <v>31</v>
      </c>
      <c r="C93" s="241">
        <v>0</v>
      </c>
      <c r="D93" s="241">
        <v>103.056</v>
      </c>
      <c r="E93" s="241">
        <v>128.99199999999999</v>
      </c>
      <c r="F93" s="241">
        <v>11</v>
      </c>
      <c r="G93" s="242">
        <v>243.048</v>
      </c>
      <c r="H93" s="241">
        <v>0</v>
      </c>
      <c r="I93" s="241">
        <v>0</v>
      </c>
      <c r="J93" s="241">
        <v>0</v>
      </c>
      <c r="K93" s="241">
        <v>7.2</v>
      </c>
      <c r="L93" s="242">
        <v>7.2</v>
      </c>
      <c r="M93" s="241">
        <v>33.28</v>
      </c>
      <c r="N93" s="241"/>
      <c r="O93" s="241"/>
      <c r="P93" s="241"/>
      <c r="Q93" s="242">
        <v>33.28</v>
      </c>
      <c r="R93" s="242">
        <v>283.52800000000002</v>
      </c>
    </row>
    <row r="94" spans="1:18" s="95" customFormat="1" x14ac:dyDescent="0.25">
      <c r="A94" s="236">
        <v>11</v>
      </c>
      <c r="B94" s="236" t="s">
        <v>32</v>
      </c>
      <c r="C94" s="241">
        <v>0</v>
      </c>
      <c r="D94" s="241">
        <v>0</v>
      </c>
      <c r="E94" s="241">
        <v>77</v>
      </c>
      <c r="F94" s="241">
        <v>32.010000000000005</v>
      </c>
      <c r="G94" s="242">
        <v>109.01</v>
      </c>
      <c r="H94" s="241">
        <v>0</v>
      </c>
      <c r="I94" s="241">
        <v>8</v>
      </c>
      <c r="J94" s="241">
        <v>73.989999999999995</v>
      </c>
      <c r="K94" s="241">
        <v>0</v>
      </c>
      <c r="L94" s="242">
        <v>81.99</v>
      </c>
      <c r="M94" s="241">
        <v>4.7200000000000006</v>
      </c>
      <c r="N94" s="241"/>
      <c r="O94" s="241"/>
      <c r="P94" s="241"/>
      <c r="Q94" s="242">
        <v>4.7200000000000006</v>
      </c>
      <c r="R94" s="242">
        <v>195.72</v>
      </c>
    </row>
    <row r="95" spans="1:18" s="95" customFormat="1" x14ac:dyDescent="0.25">
      <c r="A95" s="236">
        <v>12</v>
      </c>
      <c r="B95" s="236" t="s">
        <v>33</v>
      </c>
      <c r="C95" s="241">
        <v>0</v>
      </c>
      <c r="D95" s="241">
        <v>0</v>
      </c>
      <c r="E95" s="241">
        <v>100</v>
      </c>
      <c r="F95" s="241">
        <v>0</v>
      </c>
      <c r="G95" s="242">
        <v>100</v>
      </c>
      <c r="H95" s="241">
        <v>0</v>
      </c>
      <c r="I95" s="241">
        <v>0</v>
      </c>
      <c r="J95" s="241">
        <v>0</v>
      </c>
      <c r="K95" s="241">
        <v>0</v>
      </c>
      <c r="L95" s="242">
        <v>0</v>
      </c>
      <c r="M95" s="241">
        <v>0</v>
      </c>
      <c r="N95" s="241"/>
      <c r="O95" s="241"/>
      <c r="P95" s="241"/>
      <c r="Q95" s="242">
        <v>0</v>
      </c>
      <c r="R95" s="242">
        <v>100</v>
      </c>
    </row>
    <row r="96" spans="1:18" s="95" customFormat="1" x14ac:dyDescent="0.25">
      <c r="A96" s="236">
        <v>13</v>
      </c>
      <c r="B96" s="236" t="s">
        <v>34</v>
      </c>
      <c r="C96" s="241">
        <v>28</v>
      </c>
      <c r="D96" s="241">
        <v>36.900000000000006</v>
      </c>
      <c r="E96" s="241">
        <v>24.368000000000002</v>
      </c>
      <c r="F96" s="241">
        <v>1.4</v>
      </c>
      <c r="G96" s="242">
        <v>90.668000000000006</v>
      </c>
      <c r="H96" s="241">
        <v>0</v>
      </c>
      <c r="I96" s="241">
        <v>0</v>
      </c>
      <c r="J96" s="241">
        <v>0</v>
      </c>
      <c r="K96" s="241">
        <v>0</v>
      </c>
      <c r="L96" s="242">
        <v>0</v>
      </c>
      <c r="M96" s="241">
        <v>2.84</v>
      </c>
      <c r="N96" s="241"/>
      <c r="O96" s="241"/>
      <c r="P96" s="241"/>
      <c r="Q96" s="242">
        <v>2.84</v>
      </c>
      <c r="R96" s="242">
        <v>93.50800000000001</v>
      </c>
    </row>
    <row r="97" spans="1:18" s="95" customFormat="1" x14ac:dyDescent="0.25">
      <c r="A97" s="236">
        <v>14</v>
      </c>
      <c r="B97" s="236" t="s">
        <v>35</v>
      </c>
      <c r="C97" s="241">
        <v>1.3210000000000002</v>
      </c>
      <c r="D97" s="241">
        <v>18.494</v>
      </c>
      <c r="E97" s="241">
        <v>3</v>
      </c>
      <c r="F97" s="241">
        <v>0</v>
      </c>
      <c r="G97" s="242">
        <v>22.815000000000001</v>
      </c>
      <c r="H97" s="241">
        <v>5.6</v>
      </c>
      <c r="I97" s="241">
        <v>1</v>
      </c>
      <c r="J97" s="241">
        <v>3</v>
      </c>
      <c r="K97" s="241">
        <v>8</v>
      </c>
      <c r="L97" s="242">
        <v>17.600000000000001</v>
      </c>
      <c r="M97" s="241">
        <v>5.5679999999999996</v>
      </c>
      <c r="N97" s="241"/>
      <c r="O97" s="241"/>
      <c r="P97" s="241"/>
      <c r="Q97" s="242">
        <v>5.5679999999999996</v>
      </c>
      <c r="R97" s="242">
        <v>45.983000000000004</v>
      </c>
    </row>
    <row r="98" spans="1:18" s="95" customFormat="1" x14ac:dyDescent="0.25">
      <c r="A98" s="236">
        <v>15</v>
      </c>
      <c r="B98" s="236" t="s">
        <v>36</v>
      </c>
      <c r="C98" s="241">
        <v>0</v>
      </c>
      <c r="D98" s="241">
        <v>0</v>
      </c>
      <c r="E98" s="241">
        <v>0</v>
      </c>
      <c r="F98" s="241">
        <v>0</v>
      </c>
      <c r="G98" s="242">
        <v>0</v>
      </c>
      <c r="H98" s="241">
        <v>0</v>
      </c>
      <c r="I98" s="241">
        <v>0</v>
      </c>
      <c r="J98" s="241">
        <v>0</v>
      </c>
      <c r="K98" s="241">
        <v>0</v>
      </c>
      <c r="L98" s="242">
        <v>0</v>
      </c>
      <c r="M98" s="241">
        <v>0</v>
      </c>
      <c r="N98" s="241"/>
      <c r="O98" s="241"/>
      <c r="P98" s="241"/>
      <c r="Q98" s="242">
        <v>0</v>
      </c>
      <c r="R98" s="242">
        <v>0</v>
      </c>
    </row>
    <row r="99" spans="1:18" s="95" customFormat="1" x14ac:dyDescent="0.25">
      <c r="A99" s="236">
        <v>16</v>
      </c>
      <c r="B99" s="236" t="s">
        <v>37</v>
      </c>
      <c r="C99" s="241">
        <v>0</v>
      </c>
      <c r="D99" s="241">
        <v>0</v>
      </c>
      <c r="E99" s="241">
        <v>0</v>
      </c>
      <c r="F99" s="241">
        <v>0</v>
      </c>
      <c r="G99" s="242">
        <v>0</v>
      </c>
      <c r="H99" s="241">
        <v>0</v>
      </c>
      <c r="I99" s="241">
        <v>0</v>
      </c>
      <c r="J99" s="241">
        <v>0</v>
      </c>
      <c r="K99" s="241">
        <v>0</v>
      </c>
      <c r="L99" s="242">
        <v>0</v>
      </c>
      <c r="M99" s="241">
        <v>0</v>
      </c>
      <c r="N99" s="241"/>
      <c r="O99" s="241"/>
      <c r="P99" s="241"/>
      <c r="Q99" s="242">
        <v>0</v>
      </c>
      <c r="R99" s="242">
        <v>0</v>
      </c>
    </row>
    <row r="100" spans="1:18" s="95" customFormat="1" x14ac:dyDescent="0.25">
      <c r="A100" s="236">
        <v>17</v>
      </c>
      <c r="B100" s="236" t="s">
        <v>38</v>
      </c>
      <c r="C100" s="241">
        <v>0</v>
      </c>
      <c r="D100" s="241">
        <v>0</v>
      </c>
      <c r="E100" s="241">
        <v>0</v>
      </c>
      <c r="F100" s="241">
        <v>0</v>
      </c>
      <c r="G100" s="242">
        <v>0</v>
      </c>
      <c r="H100" s="241">
        <v>0</v>
      </c>
      <c r="I100" s="241">
        <v>0</v>
      </c>
      <c r="J100" s="241">
        <v>0</v>
      </c>
      <c r="K100" s="241">
        <v>0</v>
      </c>
      <c r="L100" s="242">
        <v>0</v>
      </c>
      <c r="M100" s="241">
        <v>0</v>
      </c>
      <c r="N100" s="241"/>
      <c r="O100" s="241"/>
      <c r="P100" s="241"/>
      <c r="Q100" s="242">
        <v>0</v>
      </c>
      <c r="R100" s="242">
        <v>0</v>
      </c>
    </row>
    <row r="101" spans="1:18" x14ac:dyDescent="0.25">
      <c r="A101" s="236">
        <v>18</v>
      </c>
      <c r="B101" s="236" t="s">
        <v>39</v>
      </c>
      <c r="C101" s="241">
        <v>37.21</v>
      </c>
      <c r="D101" s="241">
        <v>75.289999999999992</v>
      </c>
      <c r="E101" s="241">
        <v>0</v>
      </c>
      <c r="F101" s="241">
        <v>0</v>
      </c>
      <c r="G101" s="242">
        <v>112.5</v>
      </c>
      <c r="H101" s="241">
        <v>0</v>
      </c>
      <c r="I101" s="241">
        <v>0</v>
      </c>
      <c r="J101" s="241">
        <v>0</v>
      </c>
      <c r="K101" s="241">
        <v>2</v>
      </c>
      <c r="L101" s="242">
        <v>2</v>
      </c>
      <c r="M101" s="241">
        <v>0</v>
      </c>
      <c r="N101" s="241"/>
      <c r="O101" s="241"/>
      <c r="P101" s="241"/>
      <c r="Q101" s="242">
        <v>0</v>
      </c>
      <c r="R101" s="242">
        <v>114.5</v>
      </c>
    </row>
    <row r="102" spans="1:18" s="155" customFormat="1" x14ac:dyDescent="0.25">
      <c r="A102" s="236">
        <v>19</v>
      </c>
      <c r="B102" s="236" t="s">
        <v>40</v>
      </c>
      <c r="C102" s="241">
        <v>0</v>
      </c>
      <c r="D102" s="241">
        <v>0</v>
      </c>
      <c r="E102" s="241">
        <v>0</v>
      </c>
      <c r="F102" s="241">
        <v>0</v>
      </c>
      <c r="G102" s="242">
        <v>0</v>
      </c>
      <c r="H102" s="241">
        <v>0</v>
      </c>
      <c r="I102" s="241">
        <v>0</v>
      </c>
      <c r="J102" s="241">
        <v>0</v>
      </c>
      <c r="K102" s="241">
        <v>0</v>
      </c>
      <c r="L102" s="242">
        <v>0</v>
      </c>
      <c r="M102" s="241">
        <v>0</v>
      </c>
      <c r="N102" s="241"/>
      <c r="O102" s="241"/>
      <c r="P102" s="241"/>
      <c r="Q102" s="242">
        <v>0</v>
      </c>
      <c r="R102" s="242">
        <v>0</v>
      </c>
    </row>
    <row r="103" spans="1:18" x14ac:dyDescent="0.25">
      <c r="A103" s="236">
        <v>20</v>
      </c>
      <c r="B103" s="236" t="s">
        <v>41</v>
      </c>
      <c r="C103" s="241">
        <v>0</v>
      </c>
      <c r="D103" s="241">
        <v>0</v>
      </c>
      <c r="E103" s="241">
        <v>0</v>
      </c>
      <c r="F103" s="241">
        <v>0</v>
      </c>
      <c r="G103" s="242">
        <v>0</v>
      </c>
      <c r="H103" s="241">
        <v>0</v>
      </c>
      <c r="I103" s="241">
        <v>0</v>
      </c>
      <c r="J103" s="241">
        <v>0</v>
      </c>
      <c r="K103" s="241">
        <v>0</v>
      </c>
      <c r="L103" s="242">
        <v>0</v>
      </c>
      <c r="M103" s="241">
        <v>0</v>
      </c>
      <c r="N103" s="241"/>
      <c r="O103" s="241"/>
      <c r="P103" s="241"/>
      <c r="Q103" s="242">
        <v>0</v>
      </c>
      <c r="R103" s="242">
        <v>0</v>
      </c>
    </row>
    <row r="104" spans="1:18" s="155" customFormat="1" x14ac:dyDescent="0.25">
      <c r="A104" s="236">
        <v>21</v>
      </c>
      <c r="B104" s="236" t="s">
        <v>42</v>
      </c>
      <c r="C104" s="241">
        <v>0</v>
      </c>
      <c r="D104" s="241">
        <v>0</v>
      </c>
      <c r="E104" s="241">
        <v>0</v>
      </c>
      <c r="F104" s="241">
        <v>0</v>
      </c>
      <c r="G104" s="242">
        <v>0</v>
      </c>
      <c r="H104" s="241">
        <v>0</v>
      </c>
      <c r="I104" s="241">
        <v>0</v>
      </c>
      <c r="J104" s="241">
        <v>0</v>
      </c>
      <c r="K104" s="241">
        <v>0</v>
      </c>
      <c r="L104" s="242">
        <v>0</v>
      </c>
      <c r="M104" s="241">
        <v>0</v>
      </c>
      <c r="N104" s="241"/>
      <c r="O104" s="241"/>
      <c r="P104" s="241"/>
      <c r="Q104" s="242">
        <v>0</v>
      </c>
      <c r="R104" s="242">
        <v>0</v>
      </c>
    </row>
    <row r="105" spans="1:18" s="95" customFormat="1" x14ac:dyDescent="0.25">
      <c r="A105" s="236">
        <v>22</v>
      </c>
      <c r="B105" s="236" t="s">
        <v>43</v>
      </c>
      <c r="C105" s="241">
        <v>0</v>
      </c>
      <c r="D105" s="241">
        <v>0</v>
      </c>
      <c r="E105" s="241">
        <v>0</v>
      </c>
      <c r="F105" s="241">
        <v>0</v>
      </c>
      <c r="G105" s="242">
        <v>0</v>
      </c>
      <c r="H105" s="241">
        <v>0</v>
      </c>
      <c r="I105" s="241">
        <v>0</v>
      </c>
      <c r="J105" s="241">
        <v>0</v>
      </c>
      <c r="K105" s="241">
        <v>0.5</v>
      </c>
      <c r="L105" s="242">
        <v>0.5</v>
      </c>
      <c r="M105" s="241">
        <v>0</v>
      </c>
      <c r="N105" s="241"/>
      <c r="O105" s="241"/>
      <c r="P105" s="241"/>
      <c r="Q105" s="242">
        <v>0</v>
      </c>
      <c r="R105" s="242">
        <v>0.5</v>
      </c>
    </row>
    <row r="106" spans="1:18" s="95" customFormat="1" x14ac:dyDescent="0.25">
      <c r="A106" s="236">
        <v>23</v>
      </c>
      <c r="B106" s="236" t="s">
        <v>44</v>
      </c>
      <c r="C106" s="241">
        <v>0</v>
      </c>
      <c r="D106" s="241">
        <v>0</v>
      </c>
      <c r="E106" s="241">
        <v>0</v>
      </c>
      <c r="F106" s="241">
        <v>0</v>
      </c>
      <c r="G106" s="242">
        <v>0</v>
      </c>
      <c r="H106" s="241">
        <v>0</v>
      </c>
      <c r="I106" s="241">
        <v>0</v>
      </c>
      <c r="J106" s="241">
        <v>0</v>
      </c>
      <c r="K106" s="241">
        <v>0</v>
      </c>
      <c r="L106" s="242">
        <v>0</v>
      </c>
      <c r="M106" s="241">
        <v>0</v>
      </c>
      <c r="N106" s="241"/>
      <c r="O106" s="241"/>
      <c r="P106" s="241"/>
      <c r="Q106" s="242">
        <v>0</v>
      </c>
      <c r="R106" s="242">
        <v>0</v>
      </c>
    </row>
    <row r="107" spans="1:18" x14ac:dyDescent="0.25">
      <c r="A107" s="236">
        <v>24</v>
      </c>
      <c r="B107" s="236" t="s">
        <v>45</v>
      </c>
      <c r="C107" s="241">
        <v>0</v>
      </c>
      <c r="D107" s="241">
        <v>0</v>
      </c>
      <c r="E107" s="241">
        <v>0</v>
      </c>
      <c r="F107" s="241">
        <v>0</v>
      </c>
      <c r="G107" s="242">
        <v>0</v>
      </c>
      <c r="H107" s="241">
        <v>0</v>
      </c>
      <c r="I107" s="241">
        <v>0</v>
      </c>
      <c r="J107" s="241">
        <v>0</v>
      </c>
      <c r="K107" s="241">
        <v>0</v>
      </c>
      <c r="L107" s="242">
        <v>0</v>
      </c>
      <c r="M107" s="241">
        <v>0</v>
      </c>
      <c r="N107" s="241"/>
      <c r="O107" s="241"/>
      <c r="P107" s="241"/>
      <c r="Q107" s="242">
        <v>0</v>
      </c>
      <c r="R107" s="242">
        <v>0</v>
      </c>
    </row>
    <row r="108" spans="1:18" s="155" customFormat="1" x14ac:dyDescent="0.25">
      <c r="A108" s="236">
        <v>25</v>
      </c>
      <c r="B108" s="236" t="s">
        <v>46</v>
      </c>
      <c r="C108" s="241">
        <v>0</v>
      </c>
      <c r="D108" s="241">
        <v>0</v>
      </c>
      <c r="E108" s="241">
        <v>0</v>
      </c>
      <c r="F108" s="241">
        <v>0</v>
      </c>
      <c r="G108" s="242">
        <v>0</v>
      </c>
      <c r="H108" s="241">
        <v>0</v>
      </c>
      <c r="I108" s="241">
        <v>0</v>
      </c>
      <c r="J108" s="241">
        <v>0</v>
      </c>
      <c r="K108" s="241">
        <v>0</v>
      </c>
      <c r="L108" s="242">
        <v>0</v>
      </c>
      <c r="M108" s="241">
        <v>0</v>
      </c>
      <c r="N108" s="241"/>
      <c r="O108" s="241"/>
      <c r="P108" s="241"/>
      <c r="Q108" s="242">
        <v>0</v>
      </c>
      <c r="R108" s="242">
        <v>0</v>
      </c>
    </row>
    <row r="109" spans="1:18" x14ac:dyDescent="0.25">
      <c r="A109" s="236">
        <v>26</v>
      </c>
      <c r="B109" s="236" t="s">
        <v>81</v>
      </c>
      <c r="C109" s="241">
        <v>0</v>
      </c>
      <c r="D109" s="241">
        <v>0</v>
      </c>
      <c r="E109" s="241">
        <v>0</v>
      </c>
      <c r="F109" s="241">
        <v>0</v>
      </c>
      <c r="G109" s="242">
        <v>0</v>
      </c>
      <c r="H109" s="241">
        <v>0</v>
      </c>
      <c r="I109" s="241">
        <v>0</v>
      </c>
      <c r="J109" s="241">
        <v>0</v>
      </c>
      <c r="K109" s="241">
        <v>0</v>
      </c>
      <c r="L109" s="242">
        <v>0</v>
      </c>
      <c r="M109" s="241">
        <v>0</v>
      </c>
      <c r="N109" s="241"/>
      <c r="O109" s="241"/>
      <c r="P109" s="241"/>
      <c r="Q109" s="242">
        <v>0</v>
      </c>
      <c r="R109" s="242">
        <v>0</v>
      </c>
    </row>
    <row r="110" spans="1:18" s="155" customFormat="1" x14ac:dyDescent="0.25">
      <c r="A110" s="236">
        <v>27</v>
      </c>
      <c r="B110" s="236" t="s">
        <v>48</v>
      </c>
      <c r="C110" s="241">
        <v>0</v>
      </c>
      <c r="D110" s="241">
        <v>0</v>
      </c>
      <c r="E110" s="241">
        <v>132</v>
      </c>
      <c r="F110" s="241">
        <v>1</v>
      </c>
      <c r="G110" s="242">
        <v>133</v>
      </c>
      <c r="H110" s="241">
        <v>0</v>
      </c>
      <c r="I110" s="241">
        <v>1</v>
      </c>
      <c r="J110" s="241">
        <v>4</v>
      </c>
      <c r="K110" s="241">
        <v>3</v>
      </c>
      <c r="L110" s="242">
        <v>8</v>
      </c>
      <c r="M110" s="241">
        <v>8</v>
      </c>
      <c r="N110" s="241"/>
      <c r="O110" s="241"/>
      <c r="P110" s="241"/>
      <c r="Q110" s="242">
        <v>8</v>
      </c>
      <c r="R110" s="242">
        <v>149</v>
      </c>
    </row>
    <row r="111" spans="1:18" x14ac:dyDescent="0.25">
      <c r="A111" s="236"/>
      <c r="B111" s="239" t="s">
        <v>49</v>
      </c>
      <c r="C111" s="242">
        <v>204.01300000000001</v>
      </c>
      <c r="D111" s="242">
        <v>575.44999999999993</v>
      </c>
      <c r="E111" s="242">
        <v>1337.0639999999999</v>
      </c>
      <c r="F111" s="242">
        <v>124.29700000000001</v>
      </c>
      <c r="G111" s="242">
        <v>2240.8240000000001</v>
      </c>
      <c r="H111" s="242">
        <v>115.43499999999999</v>
      </c>
      <c r="I111" s="242">
        <v>131.148</v>
      </c>
      <c r="J111" s="242">
        <v>251.72500000000002</v>
      </c>
      <c r="K111" s="242">
        <v>251.19399999999999</v>
      </c>
      <c r="L111" s="242">
        <v>749.50200000000007</v>
      </c>
      <c r="M111" s="242">
        <v>360.26299999999998</v>
      </c>
      <c r="N111" s="242"/>
      <c r="O111" s="242"/>
      <c r="P111" s="242"/>
      <c r="Q111" s="242">
        <v>360.26299999999998</v>
      </c>
      <c r="R111" s="242">
        <v>3350.5889999999995</v>
      </c>
    </row>
    <row r="112" spans="1:18" x14ac:dyDescent="0.25">
      <c r="A112" s="311" t="s">
        <v>50</v>
      </c>
      <c r="B112" s="311"/>
      <c r="C112" s="221" t="s">
        <v>50</v>
      </c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</row>
    <row r="113" spans="1:18" x14ac:dyDescent="0.25">
      <c r="A113" s="57"/>
      <c r="B113" s="57"/>
      <c r="C113" s="57" t="s">
        <v>50</v>
      </c>
      <c r="D113" s="57"/>
      <c r="E113" s="57"/>
      <c r="F113" s="57"/>
      <c r="G113" s="57"/>
      <c r="H113" s="57"/>
      <c r="I113" s="57"/>
      <c r="J113" s="155"/>
      <c r="K113" s="155"/>
      <c r="L113" s="155"/>
      <c r="M113" s="155"/>
      <c r="N113" s="155"/>
      <c r="O113" s="155"/>
      <c r="P113" s="155"/>
      <c r="Q113" s="60" t="s">
        <v>50</v>
      </c>
      <c r="R113" s="155" t="s">
        <v>50</v>
      </c>
    </row>
    <row r="114" spans="1:18" x14ac:dyDescent="0.25">
      <c r="A114" s="61"/>
      <c r="B114" s="65"/>
      <c r="C114" s="61"/>
      <c r="D114" s="62"/>
      <c r="E114" s="62"/>
      <c r="F114" s="62"/>
      <c r="G114" s="62"/>
      <c r="H114" s="62"/>
      <c r="I114" s="61"/>
      <c r="J114" s="61"/>
      <c r="K114" s="61"/>
      <c r="L114" s="61"/>
      <c r="M114" s="61"/>
      <c r="N114" s="61"/>
      <c r="O114" s="61"/>
      <c r="P114" s="61"/>
      <c r="Q114" s="61"/>
      <c r="R114" s="186"/>
    </row>
    <row r="115" spans="1:18" x14ac:dyDescent="0.25">
      <c r="A115" s="59"/>
      <c r="B115" s="59"/>
      <c r="C115" s="80"/>
      <c r="D115" s="80"/>
      <c r="E115" s="80"/>
      <c r="F115" s="80"/>
      <c r="G115" s="81"/>
      <c r="H115" s="80"/>
      <c r="I115" s="80"/>
      <c r="J115" s="80"/>
      <c r="K115" s="80"/>
      <c r="L115" s="81"/>
      <c r="M115" s="80"/>
      <c r="N115" s="80"/>
      <c r="O115" s="80"/>
      <c r="P115" s="80"/>
      <c r="Q115" s="81"/>
      <c r="R115" s="81"/>
    </row>
    <row r="116" spans="1:18" x14ac:dyDescent="0.25">
      <c r="A116" s="59"/>
      <c r="B116" s="59"/>
      <c r="C116" s="80"/>
      <c r="D116" s="80"/>
      <c r="E116" s="80"/>
      <c r="F116" s="80"/>
      <c r="G116" s="81"/>
      <c r="H116" s="80"/>
      <c r="I116" s="80"/>
      <c r="J116" s="80"/>
      <c r="K116" s="80"/>
      <c r="L116" s="81"/>
      <c r="M116" s="80"/>
      <c r="N116" s="80"/>
      <c r="O116" s="80"/>
      <c r="P116" s="80"/>
      <c r="Q116" s="81"/>
      <c r="R116" s="81"/>
    </row>
    <row r="117" spans="1:18" x14ac:dyDescent="0.25">
      <c r="A117" s="59"/>
      <c r="B117" s="59"/>
      <c r="C117" s="80"/>
      <c r="D117" s="80"/>
      <c r="E117" s="80"/>
      <c r="F117" s="80"/>
      <c r="G117" s="81"/>
      <c r="H117" s="80"/>
      <c r="I117" s="80"/>
      <c r="J117" s="80"/>
      <c r="K117" s="80"/>
      <c r="L117" s="81"/>
      <c r="M117" s="80"/>
      <c r="N117" s="80"/>
      <c r="O117" s="80"/>
      <c r="P117" s="80"/>
      <c r="Q117" s="81"/>
      <c r="R117" s="81"/>
    </row>
    <row r="118" spans="1:18" x14ac:dyDescent="0.25">
      <c r="A118" s="59"/>
      <c r="B118" s="59"/>
      <c r="C118" s="80"/>
      <c r="D118" s="80"/>
      <c r="E118" s="80"/>
      <c r="F118" s="80"/>
      <c r="G118" s="81"/>
      <c r="H118" s="80"/>
      <c r="I118" s="80"/>
      <c r="J118" s="80"/>
      <c r="K118" s="80"/>
      <c r="L118" s="81"/>
      <c r="M118" s="80"/>
      <c r="N118" s="80"/>
      <c r="O118" s="80"/>
      <c r="P118" s="80"/>
      <c r="Q118" s="81"/>
      <c r="R118" s="81"/>
    </row>
    <row r="119" spans="1:18" x14ac:dyDescent="0.25">
      <c r="A119" s="59"/>
      <c r="B119" s="59"/>
      <c r="C119" s="80"/>
      <c r="D119" s="80"/>
      <c r="E119" s="80"/>
      <c r="F119" s="80"/>
      <c r="G119" s="81"/>
      <c r="H119" s="80"/>
      <c r="I119" s="80"/>
      <c r="J119" s="80"/>
      <c r="K119" s="80"/>
      <c r="L119" s="81"/>
      <c r="M119" s="80"/>
      <c r="N119" s="80"/>
      <c r="O119" s="80"/>
      <c r="P119" s="80"/>
      <c r="Q119" s="81"/>
      <c r="R119" s="81"/>
    </row>
    <row r="120" spans="1:18" x14ac:dyDescent="0.25">
      <c r="A120" s="59"/>
      <c r="B120" s="59"/>
      <c r="C120" s="80"/>
      <c r="D120" s="80"/>
      <c r="E120" s="80"/>
      <c r="F120" s="80"/>
      <c r="G120" s="81"/>
      <c r="H120" s="80"/>
      <c r="I120" s="80"/>
      <c r="J120" s="80"/>
      <c r="K120" s="80"/>
      <c r="L120" s="81"/>
      <c r="M120" s="80"/>
      <c r="N120" s="80"/>
      <c r="O120" s="80"/>
      <c r="P120" s="80"/>
      <c r="Q120" s="81"/>
      <c r="R120" s="81"/>
    </row>
    <row r="121" spans="1:18" x14ac:dyDescent="0.25">
      <c r="A121" s="59"/>
      <c r="B121" s="59"/>
      <c r="C121" s="80"/>
      <c r="D121" s="80"/>
      <c r="E121" s="80"/>
      <c r="F121" s="80"/>
      <c r="G121" s="81"/>
      <c r="H121" s="80"/>
      <c r="I121" s="80"/>
      <c r="J121" s="80"/>
      <c r="K121" s="80"/>
      <c r="L121" s="81"/>
      <c r="M121" s="80"/>
      <c r="N121" s="80"/>
      <c r="O121" s="80"/>
      <c r="P121" s="80"/>
      <c r="Q121" s="81"/>
      <c r="R121" s="81"/>
    </row>
    <row r="122" spans="1:18" x14ac:dyDescent="0.25">
      <c r="A122" s="59"/>
      <c r="B122" s="59"/>
      <c r="C122" s="80"/>
      <c r="D122" s="80"/>
      <c r="E122" s="80"/>
      <c r="F122" s="80"/>
      <c r="G122" s="81"/>
      <c r="H122" s="80"/>
      <c r="I122" s="80"/>
      <c r="J122" s="80"/>
      <c r="K122" s="80"/>
      <c r="L122" s="81"/>
      <c r="M122" s="80"/>
      <c r="N122" s="80"/>
      <c r="O122" s="80"/>
      <c r="P122" s="80"/>
      <c r="Q122" s="81"/>
      <c r="R122" s="81"/>
    </row>
    <row r="123" spans="1:18" x14ac:dyDescent="0.25">
      <c r="A123" s="59"/>
      <c r="B123" s="59"/>
      <c r="C123" s="80"/>
      <c r="D123" s="80"/>
      <c r="E123" s="80"/>
      <c r="F123" s="80"/>
      <c r="G123" s="81"/>
      <c r="H123" s="80"/>
      <c r="I123" s="80"/>
      <c r="J123" s="80"/>
      <c r="K123" s="80"/>
      <c r="L123" s="81"/>
      <c r="M123" s="80"/>
      <c r="N123" s="80"/>
      <c r="O123" s="80"/>
      <c r="P123" s="80"/>
      <c r="Q123" s="81"/>
      <c r="R123" s="81"/>
    </row>
    <row r="124" spans="1:18" x14ac:dyDescent="0.25">
      <c r="A124" s="59"/>
      <c r="B124" s="59"/>
      <c r="C124" s="80"/>
      <c r="D124" s="80"/>
      <c r="E124" s="80"/>
      <c r="F124" s="80"/>
      <c r="G124" s="81"/>
      <c r="H124" s="80"/>
      <c r="I124" s="80"/>
      <c r="J124" s="80"/>
      <c r="K124" s="80"/>
      <c r="L124" s="81"/>
      <c r="M124" s="80"/>
      <c r="N124" s="80"/>
      <c r="O124" s="80"/>
      <c r="P124" s="80"/>
      <c r="Q124" s="81"/>
      <c r="R124" s="81"/>
    </row>
    <row r="125" spans="1:18" x14ac:dyDescent="0.25">
      <c r="A125" s="59"/>
      <c r="B125" s="59"/>
      <c r="C125" s="80"/>
      <c r="D125" s="80"/>
      <c r="E125" s="80"/>
      <c r="F125" s="80"/>
      <c r="G125" s="81"/>
      <c r="H125" s="80"/>
      <c r="I125" s="80"/>
      <c r="J125" s="80"/>
      <c r="K125" s="80"/>
      <c r="L125" s="81"/>
      <c r="M125" s="80"/>
      <c r="N125" s="80"/>
      <c r="O125" s="80"/>
      <c r="P125" s="80"/>
      <c r="Q125" s="81"/>
      <c r="R125" s="81"/>
    </row>
    <row r="126" spans="1:18" x14ac:dyDescent="0.25">
      <c r="A126" s="59"/>
      <c r="B126" s="59"/>
      <c r="C126" s="80"/>
      <c r="D126" s="80"/>
      <c r="E126" s="80"/>
      <c r="F126" s="80"/>
      <c r="G126" s="81"/>
      <c r="H126" s="80"/>
      <c r="I126" s="80"/>
      <c r="J126" s="80"/>
      <c r="K126" s="80"/>
      <c r="L126" s="81"/>
      <c r="M126" s="80"/>
      <c r="N126" s="80"/>
      <c r="O126" s="80"/>
      <c r="P126" s="80"/>
      <c r="Q126" s="81"/>
      <c r="R126" s="81"/>
    </row>
    <row r="127" spans="1:18" x14ac:dyDescent="0.25">
      <c r="A127" s="59"/>
      <c r="B127" s="59"/>
      <c r="C127" s="80"/>
      <c r="D127" s="80"/>
      <c r="E127" s="80"/>
      <c r="F127" s="80"/>
      <c r="G127" s="81"/>
      <c r="H127" s="80"/>
      <c r="I127" s="80"/>
      <c r="J127" s="80"/>
      <c r="K127" s="80"/>
      <c r="L127" s="81"/>
      <c r="M127" s="80"/>
      <c r="N127" s="80"/>
      <c r="O127" s="80"/>
      <c r="P127" s="80"/>
      <c r="Q127" s="81"/>
      <c r="R127" s="81"/>
    </row>
    <row r="128" spans="1:18" x14ac:dyDescent="0.25">
      <c r="A128" s="59"/>
      <c r="B128" s="59"/>
      <c r="C128" s="80"/>
      <c r="D128" s="80"/>
      <c r="E128" s="80"/>
      <c r="F128" s="80"/>
      <c r="G128" s="81"/>
      <c r="H128" s="80"/>
      <c r="I128" s="80"/>
      <c r="J128" s="80"/>
      <c r="K128" s="80"/>
      <c r="L128" s="81"/>
      <c r="M128" s="80"/>
      <c r="N128" s="80"/>
      <c r="O128" s="80"/>
      <c r="P128" s="80"/>
      <c r="Q128" s="81"/>
      <c r="R128" s="81"/>
    </row>
    <row r="129" spans="1:18" x14ac:dyDescent="0.25">
      <c r="A129" s="59"/>
      <c r="B129" s="59"/>
      <c r="C129" s="80"/>
      <c r="D129" s="80"/>
      <c r="E129" s="80"/>
      <c r="F129" s="80"/>
      <c r="G129" s="81"/>
      <c r="H129" s="80"/>
      <c r="I129" s="80"/>
      <c r="J129" s="80"/>
      <c r="K129" s="80"/>
      <c r="L129" s="81"/>
      <c r="M129" s="80"/>
      <c r="N129" s="80"/>
      <c r="O129" s="80"/>
      <c r="P129" s="80"/>
      <c r="Q129" s="81"/>
      <c r="R129" s="81"/>
    </row>
    <row r="130" spans="1:18" x14ac:dyDescent="0.25">
      <c r="A130" s="59"/>
      <c r="B130" s="59"/>
      <c r="C130" s="80"/>
      <c r="D130" s="80"/>
      <c r="E130" s="80"/>
      <c r="F130" s="80"/>
      <c r="G130" s="81"/>
      <c r="H130" s="80"/>
      <c r="I130" s="80"/>
      <c r="J130" s="80"/>
      <c r="K130" s="80"/>
      <c r="L130" s="81"/>
      <c r="M130" s="80"/>
      <c r="N130" s="80"/>
      <c r="O130" s="80"/>
      <c r="P130" s="80"/>
      <c r="Q130" s="81"/>
      <c r="R130" s="81"/>
    </row>
    <row r="131" spans="1:18" x14ac:dyDescent="0.25">
      <c r="A131" s="59"/>
      <c r="B131" s="59"/>
      <c r="C131" s="80"/>
      <c r="D131" s="80"/>
      <c r="E131" s="80"/>
      <c r="F131" s="80"/>
      <c r="G131" s="81"/>
      <c r="H131" s="80"/>
      <c r="I131" s="80"/>
      <c r="J131" s="80"/>
      <c r="K131" s="80"/>
      <c r="L131" s="81"/>
      <c r="M131" s="80"/>
      <c r="N131" s="80"/>
      <c r="O131" s="80"/>
      <c r="P131" s="80"/>
      <c r="Q131" s="81"/>
      <c r="R131" s="81"/>
    </row>
    <row r="132" spans="1:18" x14ac:dyDescent="0.25">
      <c r="A132" s="59"/>
      <c r="B132" s="59"/>
      <c r="C132" s="80"/>
      <c r="D132" s="80"/>
      <c r="E132" s="80"/>
      <c r="F132" s="80"/>
      <c r="G132" s="81"/>
      <c r="H132" s="80"/>
      <c r="I132" s="80"/>
      <c r="J132" s="80"/>
      <c r="K132" s="80"/>
      <c r="L132" s="81"/>
      <c r="M132" s="80"/>
      <c r="N132" s="80"/>
      <c r="O132" s="80"/>
      <c r="P132" s="80"/>
      <c r="Q132" s="81"/>
      <c r="R132" s="81"/>
    </row>
    <row r="133" spans="1:18" x14ac:dyDescent="0.25">
      <c r="A133" s="59"/>
      <c r="B133" s="59"/>
      <c r="C133" s="80"/>
      <c r="D133" s="80"/>
      <c r="E133" s="80"/>
      <c r="F133" s="80"/>
      <c r="G133" s="81"/>
      <c r="H133" s="80"/>
      <c r="I133" s="80"/>
      <c r="J133" s="80"/>
      <c r="K133" s="80"/>
      <c r="L133" s="81"/>
      <c r="M133" s="80"/>
      <c r="N133" s="80"/>
      <c r="O133" s="80"/>
      <c r="P133" s="80"/>
      <c r="Q133" s="81"/>
      <c r="R133" s="81"/>
    </row>
    <row r="134" spans="1:18" x14ac:dyDescent="0.25">
      <c r="A134" s="59"/>
      <c r="B134" s="59"/>
      <c r="C134" s="80"/>
      <c r="D134" s="80"/>
      <c r="E134" s="80"/>
      <c r="F134" s="80"/>
      <c r="G134" s="81"/>
      <c r="H134" s="80"/>
      <c r="I134" s="80"/>
      <c r="J134" s="80"/>
      <c r="K134" s="80"/>
      <c r="L134" s="81"/>
      <c r="M134" s="80"/>
      <c r="N134" s="80"/>
      <c r="O134" s="80"/>
      <c r="P134" s="80"/>
      <c r="Q134" s="81"/>
      <c r="R134" s="81"/>
    </row>
    <row r="135" spans="1:18" x14ac:dyDescent="0.25">
      <c r="A135" s="59"/>
      <c r="B135" s="59"/>
      <c r="C135" s="80"/>
      <c r="D135" s="80"/>
      <c r="E135" s="80"/>
      <c r="F135" s="80"/>
      <c r="G135" s="81"/>
      <c r="H135" s="80"/>
      <c r="I135" s="80"/>
      <c r="J135" s="80"/>
      <c r="K135" s="80"/>
      <c r="L135" s="81"/>
      <c r="M135" s="80"/>
      <c r="N135" s="80"/>
      <c r="O135" s="80"/>
      <c r="P135" s="80"/>
      <c r="Q135" s="81"/>
      <c r="R135" s="81"/>
    </row>
    <row r="136" spans="1:18" x14ac:dyDescent="0.25">
      <c r="A136" s="59"/>
      <c r="B136" s="59"/>
      <c r="C136" s="80"/>
      <c r="D136" s="80"/>
      <c r="E136" s="80"/>
      <c r="F136" s="80"/>
      <c r="G136" s="81"/>
      <c r="H136" s="80"/>
      <c r="I136" s="80"/>
      <c r="J136" s="80"/>
      <c r="K136" s="80"/>
      <c r="L136" s="81"/>
      <c r="M136" s="80"/>
      <c r="N136" s="80"/>
      <c r="O136" s="80"/>
      <c r="P136" s="80"/>
      <c r="Q136" s="81"/>
      <c r="R136" s="81"/>
    </row>
    <row r="137" spans="1:18" x14ac:dyDescent="0.25">
      <c r="A137" s="59"/>
      <c r="B137" s="59"/>
      <c r="C137" s="80"/>
      <c r="D137" s="80"/>
      <c r="E137" s="80"/>
      <c r="F137" s="80"/>
      <c r="G137" s="81"/>
      <c r="H137" s="80"/>
      <c r="I137" s="80"/>
      <c r="J137" s="80"/>
      <c r="K137" s="80"/>
      <c r="L137" s="81"/>
      <c r="M137" s="80"/>
      <c r="N137" s="80"/>
      <c r="O137" s="80"/>
      <c r="P137" s="80"/>
      <c r="Q137" s="81"/>
      <c r="R137" s="81"/>
    </row>
    <row r="138" spans="1:18" x14ac:dyDescent="0.25">
      <c r="A138" s="59"/>
      <c r="B138" s="59"/>
      <c r="C138" s="80"/>
      <c r="D138" s="80"/>
      <c r="E138" s="80"/>
      <c r="F138" s="80"/>
      <c r="G138" s="81"/>
      <c r="H138" s="80"/>
      <c r="I138" s="80"/>
      <c r="J138" s="80"/>
      <c r="K138" s="80"/>
      <c r="L138" s="81"/>
      <c r="M138" s="80"/>
      <c r="N138" s="80"/>
      <c r="O138" s="80"/>
      <c r="P138" s="80"/>
      <c r="Q138" s="81"/>
      <c r="R138" s="81"/>
    </row>
    <row r="139" spans="1:18" x14ac:dyDescent="0.25">
      <c r="A139" s="59"/>
      <c r="B139" s="59"/>
      <c r="C139" s="80"/>
      <c r="D139" s="80"/>
      <c r="E139" s="80"/>
      <c r="F139" s="80"/>
      <c r="G139" s="81"/>
      <c r="H139" s="80"/>
      <c r="I139" s="80"/>
      <c r="J139" s="80"/>
      <c r="K139" s="80"/>
      <c r="L139" s="81"/>
      <c r="M139" s="80"/>
      <c r="N139" s="80"/>
      <c r="O139" s="80"/>
      <c r="P139" s="80"/>
      <c r="Q139" s="81"/>
      <c r="R139" s="81"/>
    </row>
    <row r="140" spans="1:18" x14ac:dyDescent="0.25">
      <c r="A140" s="59"/>
      <c r="B140" s="59"/>
      <c r="C140" s="80"/>
      <c r="D140" s="80"/>
      <c r="E140" s="80"/>
      <c r="F140" s="80"/>
      <c r="G140" s="81"/>
      <c r="H140" s="80"/>
      <c r="I140" s="80"/>
      <c r="J140" s="80"/>
      <c r="K140" s="80"/>
      <c r="L140" s="81"/>
      <c r="M140" s="80"/>
      <c r="N140" s="80"/>
      <c r="O140" s="80"/>
      <c r="P140" s="80"/>
      <c r="Q140" s="81"/>
      <c r="R140" s="81"/>
    </row>
    <row r="141" spans="1:18" x14ac:dyDescent="0.25">
      <c r="A141" s="59"/>
      <c r="B141" s="59"/>
      <c r="C141" s="80"/>
      <c r="D141" s="80"/>
      <c r="E141" s="80"/>
      <c r="F141" s="80"/>
      <c r="G141" s="81"/>
      <c r="H141" s="80"/>
      <c r="I141" s="80"/>
      <c r="J141" s="80"/>
      <c r="K141" s="80"/>
      <c r="L141" s="81"/>
      <c r="M141" s="80"/>
      <c r="N141" s="80"/>
      <c r="O141" s="80"/>
      <c r="P141" s="80"/>
      <c r="Q141" s="81"/>
      <c r="R141" s="81"/>
    </row>
    <row r="142" spans="1:18" x14ac:dyDescent="0.25">
      <c r="A142" s="59"/>
      <c r="B142" s="59"/>
      <c r="C142" s="80"/>
      <c r="D142" s="80"/>
      <c r="E142" s="80"/>
      <c r="F142" s="80"/>
      <c r="G142" s="81"/>
      <c r="H142" s="80"/>
      <c r="I142" s="80"/>
      <c r="J142" s="80"/>
      <c r="K142" s="80"/>
      <c r="L142" s="81"/>
      <c r="M142" s="80"/>
      <c r="N142" s="80"/>
      <c r="O142" s="80"/>
      <c r="P142" s="80"/>
      <c r="Q142" s="81"/>
      <c r="R142" s="81"/>
    </row>
    <row r="143" spans="1:18" x14ac:dyDescent="0.25">
      <c r="A143" s="59"/>
      <c r="B143" s="59"/>
      <c r="C143" s="80"/>
      <c r="D143" s="80"/>
      <c r="E143" s="80"/>
      <c r="F143" s="80"/>
      <c r="G143" s="81"/>
      <c r="H143" s="80"/>
      <c r="I143" s="80"/>
      <c r="J143" s="80"/>
      <c r="K143" s="80"/>
      <c r="L143" s="81"/>
      <c r="M143" s="80"/>
      <c r="N143" s="80"/>
      <c r="O143" s="80"/>
      <c r="P143" s="80"/>
      <c r="Q143" s="81"/>
      <c r="R143" s="81"/>
    </row>
    <row r="144" spans="1:18" x14ac:dyDescent="0.25">
      <c r="A144" s="59"/>
      <c r="B144" s="59"/>
      <c r="C144" s="80"/>
      <c r="D144" s="80"/>
      <c r="E144" s="80"/>
      <c r="F144" s="80"/>
      <c r="G144" s="81"/>
      <c r="H144" s="80"/>
      <c r="I144" s="80"/>
      <c r="J144" s="80"/>
      <c r="K144" s="80"/>
      <c r="L144" s="81"/>
      <c r="M144" s="80"/>
      <c r="N144" s="80"/>
      <c r="O144" s="80"/>
      <c r="P144" s="80"/>
      <c r="Q144" s="81"/>
      <c r="R144" s="81"/>
    </row>
    <row r="145" spans="1:18" x14ac:dyDescent="0.25">
      <c r="A145" s="59"/>
      <c r="B145" s="59"/>
      <c r="C145" s="80"/>
      <c r="D145" s="80"/>
      <c r="E145" s="80"/>
      <c r="F145" s="80"/>
      <c r="G145" s="81"/>
      <c r="H145" s="80"/>
      <c r="I145" s="80"/>
      <c r="J145" s="80"/>
      <c r="K145" s="80"/>
      <c r="L145" s="81"/>
      <c r="M145" s="80"/>
      <c r="N145" s="80"/>
      <c r="O145" s="80"/>
      <c r="P145" s="80"/>
      <c r="Q145" s="81"/>
      <c r="R145" s="81"/>
    </row>
    <row r="146" spans="1:18" x14ac:dyDescent="0.25">
      <c r="A146" s="59"/>
      <c r="B146" s="59"/>
      <c r="C146" s="80"/>
      <c r="D146" s="80"/>
      <c r="E146" s="80"/>
      <c r="F146" s="80"/>
      <c r="G146" s="81"/>
      <c r="H146" s="80"/>
      <c r="I146" s="80"/>
      <c r="J146" s="80"/>
      <c r="K146" s="80"/>
      <c r="L146" s="81"/>
      <c r="M146" s="80"/>
      <c r="N146" s="80"/>
      <c r="O146" s="80"/>
      <c r="P146" s="80"/>
      <c r="Q146" s="81"/>
      <c r="R146" s="81"/>
    </row>
    <row r="147" spans="1:18" x14ac:dyDescent="0.25">
      <c r="A147" s="59"/>
      <c r="B147" s="59"/>
      <c r="C147" s="80"/>
      <c r="D147" s="80"/>
      <c r="E147" s="80"/>
      <c r="F147" s="80"/>
      <c r="G147" s="81"/>
      <c r="H147" s="80"/>
      <c r="I147" s="80"/>
      <c r="J147" s="80"/>
      <c r="K147" s="80"/>
      <c r="L147" s="81"/>
      <c r="M147" s="80"/>
      <c r="N147" s="80"/>
      <c r="O147" s="80"/>
      <c r="P147" s="80"/>
      <c r="Q147" s="81"/>
      <c r="R147" s="81"/>
    </row>
    <row r="148" spans="1:18" x14ac:dyDescent="0.25">
      <c r="A148" s="184"/>
      <c r="B148" s="184"/>
      <c r="C148" s="187"/>
      <c r="D148" s="187"/>
      <c r="E148" s="187"/>
      <c r="F148" s="187"/>
      <c r="G148" s="185"/>
      <c r="H148" s="187"/>
      <c r="I148" s="187"/>
      <c r="J148" s="187"/>
      <c r="K148" s="187"/>
      <c r="L148" s="185"/>
      <c r="M148" s="187"/>
      <c r="N148" s="187"/>
      <c r="O148" s="187"/>
      <c r="P148" s="187"/>
      <c r="Q148" s="185"/>
      <c r="R148" s="185"/>
    </row>
    <row r="149" spans="1:18" x14ac:dyDescent="0.25">
      <c r="A149" s="59"/>
      <c r="B149" s="59"/>
      <c r="C149" s="80"/>
      <c r="D149" s="80"/>
      <c r="E149" s="80"/>
      <c r="F149" s="80"/>
      <c r="G149" s="81"/>
      <c r="H149" s="80"/>
      <c r="I149" s="80"/>
      <c r="J149" s="80"/>
      <c r="K149" s="80"/>
      <c r="L149" s="81"/>
      <c r="M149" s="80"/>
      <c r="N149" s="80"/>
      <c r="O149" s="80"/>
      <c r="P149" s="80"/>
      <c r="Q149" s="81"/>
      <c r="R149" s="81"/>
    </row>
  </sheetData>
  <mergeCells count="21">
    <mergeCell ref="A77:R77"/>
    <mergeCell ref="A78:R78"/>
    <mergeCell ref="C81:G81"/>
    <mergeCell ref="H81:L81"/>
    <mergeCell ref="M81:Q81"/>
    <mergeCell ref="A79:R79"/>
    <mergeCell ref="A112:B112"/>
    <mergeCell ref="A41:R41"/>
    <mergeCell ref="A36:B36"/>
    <mergeCell ref="A1:R1"/>
    <mergeCell ref="A2:R2"/>
    <mergeCell ref="A3:R3"/>
    <mergeCell ref="C5:G5"/>
    <mergeCell ref="H5:L5"/>
    <mergeCell ref="M5:Q5"/>
    <mergeCell ref="A40:R40"/>
    <mergeCell ref="A39:R39"/>
    <mergeCell ref="C43:G43"/>
    <mergeCell ref="H43:L43"/>
    <mergeCell ref="M43:Q43"/>
    <mergeCell ref="A74:B74"/>
  </mergeCells>
  <pageMargins left="0.70866141732283472" right="1.1811023622047245" top="0.74803149606299213" bottom="0.74803149606299213" header="0.31496062992125984" footer="0.31496062992125984"/>
  <pageSetup paperSize="5" scale="91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8"/>
  <sheetViews>
    <sheetView topLeftCell="A43" zoomScaleNormal="100" workbookViewId="0">
      <selection activeCell="P64" sqref="P64"/>
    </sheetView>
  </sheetViews>
  <sheetFormatPr defaultRowHeight="15" x14ac:dyDescent="0.25"/>
  <cols>
    <col min="1" max="1" width="5" customWidth="1"/>
    <col min="2" max="2" width="18.140625" customWidth="1"/>
    <col min="7" max="7" width="9.140625" style="95"/>
    <col min="12" max="12" width="9.140625" style="95"/>
    <col min="18" max="18" width="9.140625" style="95"/>
  </cols>
  <sheetData>
    <row r="1" spans="1:18" x14ac:dyDescent="0.25">
      <c r="A1" s="315" t="s">
        <v>239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</row>
    <row r="2" spans="1:18" x14ac:dyDescent="0.25">
      <c r="A2" s="319" t="s">
        <v>83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</row>
    <row r="3" spans="1:18" x14ac:dyDescent="0.25">
      <c r="A3" s="315" t="s">
        <v>67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</row>
    <row r="4" spans="1:18" ht="15.75" thickBot="1" x14ac:dyDescent="0.3">
      <c r="A4" s="61" t="s">
        <v>86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 t="s">
        <v>68</v>
      </c>
      <c r="P4" s="61"/>
      <c r="Q4" s="61"/>
      <c r="R4" s="61"/>
    </row>
    <row r="5" spans="1:18" ht="15.75" thickTop="1" x14ac:dyDescent="0.25">
      <c r="A5" s="224" t="s">
        <v>2</v>
      </c>
      <c r="B5" s="225" t="s">
        <v>69</v>
      </c>
      <c r="C5" s="324" t="s">
        <v>87</v>
      </c>
      <c r="D5" s="324"/>
      <c r="E5" s="324"/>
      <c r="F5" s="324"/>
      <c r="G5" s="324"/>
      <c r="H5" s="324" t="s">
        <v>88</v>
      </c>
      <c r="I5" s="324"/>
      <c r="J5" s="324"/>
      <c r="K5" s="324"/>
      <c r="L5" s="324"/>
      <c r="M5" s="324" t="s">
        <v>89</v>
      </c>
      <c r="N5" s="324"/>
      <c r="O5" s="324"/>
      <c r="P5" s="324"/>
      <c r="Q5" s="324"/>
      <c r="R5" s="225" t="s">
        <v>49</v>
      </c>
    </row>
    <row r="6" spans="1:18" x14ac:dyDescent="0.25">
      <c r="A6" s="226"/>
      <c r="B6" s="227" t="s">
        <v>90</v>
      </c>
      <c r="C6" s="228" t="s">
        <v>74</v>
      </c>
      <c r="D6" s="228" t="s">
        <v>75</v>
      </c>
      <c r="E6" s="228" t="s">
        <v>76</v>
      </c>
      <c r="F6" s="228" t="s">
        <v>91</v>
      </c>
      <c r="G6" s="228" t="s">
        <v>49</v>
      </c>
      <c r="H6" s="228" t="s">
        <v>77</v>
      </c>
      <c r="I6" s="228" t="s">
        <v>78</v>
      </c>
      <c r="J6" s="228" t="s">
        <v>79</v>
      </c>
      <c r="K6" s="228" t="s">
        <v>92</v>
      </c>
      <c r="L6" s="228" t="s">
        <v>49</v>
      </c>
      <c r="M6" s="228" t="s">
        <v>80</v>
      </c>
      <c r="N6" s="228" t="s">
        <v>71</v>
      </c>
      <c r="O6" s="228" t="s">
        <v>72</v>
      </c>
      <c r="P6" s="228" t="s">
        <v>73</v>
      </c>
      <c r="Q6" s="228" t="s">
        <v>49</v>
      </c>
      <c r="R6" s="227" t="s">
        <v>5</v>
      </c>
    </row>
    <row r="7" spans="1:18" x14ac:dyDescent="0.25">
      <c r="A7" s="229"/>
      <c r="B7" s="229"/>
      <c r="C7" s="229"/>
      <c r="D7" s="229"/>
      <c r="E7" s="229"/>
      <c r="F7" s="229"/>
      <c r="G7" s="229" t="s">
        <v>93</v>
      </c>
      <c r="H7" s="229"/>
      <c r="I7" s="229"/>
      <c r="J7" s="229"/>
      <c r="K7" s="229"/>
      <c r="L7" s="229" t="s">
        <v>94</v>
      </c>
      <c r="M7" s="229"/>
      <c r="N7" s="229"/>
      <c r="O7" s="229"/>
      <c r="P7" s="229"/>
      <c r="Q7" s="273" t="s">
        <v>95</v>
      </c>
      <c r="R7" s="273">
        <v>2020</v>
      </c>
    </row>
    <row r="8" spans="1:18" x14ac:dyDescent="0.25">
      <c r="A8" s="236">
        <v>1</v>
      </c>
      <c r="B8" s="236" t="s">
        <v>22</v>
      </c>
      <c r="C8" s="241">
        <v>259.60399999999998</v>
      </c>
      <c r="D8" s="241">
        <v>286.83280000000002</v>
      </c>
      <c r="E8" s="241">
        <v>285.3408</v>
      </c>
      <c r="F8" s="241">
        <v>308.39</v>
      </c>
      <c r="G8" s="242">
        <v>1140.1675999999998</v>
      </c>
      <c r="H8" s="241">
        <v>286.0788</v>
      </c>
      <c r="I8" s="241">
        <v>253.24360000000001</v>
      </c>
      <c r="J8" s="241">
        <v>341.0788</v>
      </c>
      <c r="K8" s="241">
        <v>368.56960000000004</v>
      </c>
      <c r="L8" s="242">
        <v>1248.9708000000001</v>
      </c>
      <c r="M8" s="241">
        <v>338.96320000000003</v>
      </c>
      <c r="N8" s="241"/>
      <c r="O8" s="241"/>
      <c r="P8" s="241"/>
      <c r="Q8" s="242">
        <v>338.96320000000003</v>
      </c>
      <c r="R8" s="242">
        <v>2728.1016</v>
      </c>
    </row>
    <row r="9" spans="1:18" x14ac:dyDescent="0.25">
      <c r="A9" s="236">
        <v>2</v>
      </c>
      <c r="B9" s="236" t="s">
        <v>23</v>
      </c>
      <c r="C9" s="241">
        <v>222</v>
      </c>
      <c r="D9" s="241">
        <v>176</v>
      </c>
      <c r="E9" s="241">
        <v>269</v>
      </c>
      <c r="F9" s="241">
        <v>167</v>
      </c>
      <c r="G9" s="242">
        <v>834</v>
      </c>
      <c r="H9" s="241">
        <v>91</v>
      </c>
      <c r="I9" s="241">
        <v>62</v>
      </c>
      <c r="J9" s="241">
        <v>234</v>
      </c>
      <c r="K9" s="241">
        <v>547</v>
      </c>
      <c r="L9" s="242">
        <v>934</v>
      </c>
      <c r="M9" s="241">
        <v>431</v>
      </c>
      <c r="N9" s="241"/>
      <c r="O9" s="241"/>
      <c r="P9" s="241"/>
      <c r="Q9" s="242">
        <v>431</v>
      </c>
      <c r="R9" s="242">
        <v>2199</v>
      </c>
    </row>
    <row r="10" spans="1:18" x14ac:dyDescent="0.25">
      <c r="A10" s="236">
        <v>3</v>
      </c>
      <c r="B10" s="236" t="s">
        <v>24</v>
      </c>
      <c r="C10" s="241">
        <v>194</v>
      </c>
      <c r="D10" s="241">
        <v>82</v>
      </c>
      <c r="E10" s="241">
        <v>125</v>
      </c>
      <c r="F10" s="241">
        <v>259</v>
      </c>
      <c r="G10" s="242">
        <v>660</v>
      </c>
      <c r="H10" s="241">
        <v>322</v>
      </c>
      <c r="I10" s="241">
        <v>325</v>
      </c>
      <c r="J10" s="241">
        <v>326</v>
      </c>
      <c r="K10" s="241">
        <v>309.78750000000002</v>
      </c>
      <c r="L10" s="242">
        <v>1282.7874999999999</v>
      </c>
      <c r="M10" s="241">
        <v>402.61750000000001</v>
      </c>
      <c r="N10" s="241"/>
      <c r="O10" s="241"/>
      <c r="P10" s="241"/>
      <c r="Q10" s="242">
        <v>402.61750000000001</v>
      </c>
      <c r="R10" s="242">
        <v>2345.4049999999997</v>
      </c>
    </row>
    <row r="11" spans="1:18" x14ac:dyDescent="0.25">
      <c r="A11" s="236">
        <v>4</v>
      </c>
      <c r="B11" s="236" t="s">
        <v>25</v>
      </c>
      <c r="C11" s="241">
        <v>28</v>
      </c>
      <c r="D11" s="241">
        <v>23</v>
      </c>
      <c r="E11" s="241">
        <v>86</v>
      </c>
      <c r="F11" s="241">
        <v>171</v>
      </c>
      <c r="G11" s="242">
        <v>308</v>
      </c>
      <c r="H11" s="241">
        <v>60</v>
      </c>
      <c r="I11" s="241">
        <v>59</v>
      </c>
      <c r="J11" s="241">
        <v>847</v>
      </c>
      <c r="K11" s="241">
        <v>81</v>
      </c>
      <c r="L11" s="242">
        <v>1047</v>
      </c>
      <c r="M11" s="241">
        <v>64</v>
      </c>
      <c r="N11" s="241"/>
      <c r="O11" s="241"/>
      <c r="P11" s="241"/>
      <c r="Q11" s="242">
        <v>64</v>
      </c>
      <c r="R11" s="242">
        <v>1419</v>
      </c>
    </row>
    <row r="12" spans="1:18" x14ac:dyDescent="0.25">
      <c r="A12" s="236">
        <v>5</v>
      </c>
      <c r="B12" s="236" t="s">
        <v>26</v>
      </c>
      <c r="C12" s="241">
        <v>420</v>
      </c>
      <c r="D12" s="241">
        <v>486</v>
      </c>
      <c r="E12" s="241">
        <v>197</v>
      </c>
      <c r="F12" s="241">
        <v>568</v>
      </c>
      <c r="G12" s="242">
        <v>1671</v>
      </c>
      <c r="H12" s="241">
        <v>1443</v>
      </c>
      <c r="I12" s="241">
        <v>2844</v>
      </c>
      <c r="J12" s="241">
        <v>1764</v>
      </c>
      <c r="K12" s="241">
        <v>3564</v>
      </c>
      <c r="L12" s="242">
        <v>9615</v>
      </c>
      <c r="M12" s="241">
        <v>2344</v>
      </c>
      <c r="N12" s="241"/>
      <c r="O12" s="241"/>
      <c r="P12" s="241"/>
      <c r="Q12" s="242">
        <v>2344</v>
      </c>
      <c r="R12" s="242">
        <v>13630</v>
      </c>
    </row>
    <row r="13" spans="1:18" x14ac:dyDescent="0.25">
      <c r="A13" s="236">
        <v>6</v>
      </c>
      <c r="B13" s="236" t="s">
        <v>27</v>
      </c>
      <c r="C13" s="241">
        <v>100</v>
      </c>
      <c r="D13" s="241">
        <v>79</v>
      </c>
      <c r="E13" s="241">
        <v>106</v>
      </c>
      <c r="F13" s="241">
        <v>80</v>
      </c>
      <c r="G13" s="242">
        <v>365</v>
      </c>
      <c r="H13" s="241">
        <v>101</v>
      </c>
      <c r="I13" s="241">
        <v>188</v>
      </c>
      <c r="J13" s="241">
        <v>235</v>
      </c>
      <c r="K13" s="241">
        <v>254</v>
      </c>
      <c r="L13" s="242">
        <v>778</v>
      </c>
      <c r="M13" s="241">
        <v>277</v>
      </c>
      <c r="N13" s="241"/>
      <c r="O13" s="241"/>
      <c r="P13" s="241"/>
      <c r="Q13" s="242">
        <v>277</v>
      </c>
      <c r="R13" s="242">
        <v>1420</v>
      </c>
    </row>
    <row r="14" spans="1:18" x14ac:dyDescent="0.25">
      <c r="A14" s="236">
        <v>7</v>
      </c>
      <c r="B14" s="236" t="s">
        <v>28</v>
      </c>
      <c r="C14" s="241">
        <v>66</v>
      </c>
      <c r="D14" s="241">
        <v>47</v>
      </c>
      <c r="E14" s="241">
        <v>28</v>
      </c>
      <c r="F14" s="241">
        <v>27</v>
      </c>
      <c r="G14" s="242">
        <v>168</v>
      </c>
      <c r="H14" s="241">
        <v>42</v>
      </c>
      <c r="I14" s="241">
        <v>154</v>
      </c>
      <c r="J14" s="241">
        <v>54</v>
      </c>
      <c r="K14" s="241">
        <v>137</v>
      </c>
      <c r="L14" s="242">
        <v>387</v>
      </c>
      <c r="M14" s="241">
        <v>151</v>
      </c>
      <c r="N14" s="241"/>
      <c r="O14" s="241"/>
      <c r="P14" s="241"/>
      <c r="Q14" s="242">
        <v>151</v>
      </c>
      <c r="R14" s="242">
        <v>706</v>
      </c>
    </row>
    <row r="15" spans="1:18" x14ac:dyDescent="0.25">
      <c r="A15" s="236">
        <v>8</v>
      </c>
      <c r="B15" s="236" t="s">
        <v>29</v>
      </c>
      <c r="C15" s="241">
        <v>6</v>
      </c>
      <c r="D15" s="241">
        <v>0</v>
      </c>
      <c r="E15" s="241">
        <v>0</v>
      </c>
      <c r="F15" s="241">
        <v>12</v>
      </c>
      <c r="G15" s="242">
        <v>18</v>
      </c>
      <c r="H15" s="241">
        <v>37</v>
      </c>
      <c r="I15" s="241">
        <v>9</v>
      </c>
      <c r="J15" s="241">
        <v>36</v>
      </c>
      <c r="K15" s="241">
        <v>157</v>
      </c>
      <c r="L15" s="242">
        <v>239</v>
      </c>
      <c r="M15" s="241">
        <v>921.96209999999996</v>
      </c>
      <c r="N15" s="241"/>
      <c r="O15" s="241"/>
      <c r="P15" s="241"/>
      <c r="Q15" s="242">
        <v>921.96209999999996</v>
      </c>
      <c r="R15" s="242">
        <v>1178.9621</v>
      </c>
    </row>
    <row r="16" spans="1:18" x14ac:dyDescent="0.25">
      <c r="A16" s="236">
        <v>9</v>
      </c>
      <c r="B16" s="236" t="s">
        <v>30</v>
      </c>
      <c r="C16" s="241">
        <v>6.7640999999999991</v>
      </c>
      <c r="D16" s="241">
        <v>0</v>
      </c>
      <c r="E16" s="241">
        <v>4.8315000000000001</v>
      </c>
      <c r="F16" s="241">
        <v>4.8315000000000001</v>
      </c>
      <c r="G16" s="242">
        <v>16.427099999999999</v>
      </c>
      <c r="H16" s="241">
        <v>1.9325999999999999</v>
      </c>
      <c r="I16" s="241">
        <v>1.9325999999999999</v>
      </c>
      <c r="J16" s="241">
        <v>4</v>
      </c>
      <c r="K16" s="241">
        <v>7.9663000000000004</v>
      </c>
      <c r="L16" s="242">
        <v>15.8315</v>
      </c>
      <c r="M16" s="241">
        <v>9.6630000000000003</v>
      </c>
      <c r="N16" s="241"/>
      <c r="O16" s="241"/>
      <c r="P16" s="241"/>
      <c r="Q16" s="242">
        <v>9.6630000000000003</v>
      </c>
      <c r="R16" s="242">
        <v>41.921599999999998</v>
      </c>
    </row>
    <row r="17" spans="1:18" x14ac:dyDescent="0.25">
      <c r="A17" s="236">
        <v>10</v>
      </c>
      <c r="B17" s="236" t="s">
        <v>31</v>
      </c>
      <c r="C17" s="241">
        <v>3</v>
      </c>
      <c r="D17" s="241">
        <v>8</v>
      </c>
      <c r="E17" s="241">
        <v>0</v>
      </c>
      <c r="F17" s="241">
        <v>6</v>
      </c>
      <c r="G17" s="242">
        <v>17</v>
      </c>
      <c r="H17" s="241">
        <v>0</v>
      </c>
      <c r="I17" s="241">
        <v>34</v>
      </c>
      <c r="J17" s="241">
        <v>0</v>
      </c>
      <c r="K17" s="241">
        <v>32</v>
      </c>
      <c r="L17" s="242">
        <v>66</v>
      </c>
      <c r="M17" s="241">
        <v>42</v>
      </c>
      <c r="N17" s="241"/>
      <c r="O17" s="241"/>
      <c r="P17" s="241"/>
      <c r="Q17" s="242">
        <v>42</v>
      </c>
      <c r="R17" s="242">
        <v>125</v>
      </c>
    </row>
    <row r="18" spans="1:18" x14ac:dyDescent="0.25">
      <c r="A18" s="236">
        <v>11</v>
      </c>
      <c r="B18" s="236" t="s">
        <v>32</v>
      </c>
      <c r="C18" s="241">
        <v>4</v>
      </c>
      <c r="D18" s="241">
        <v>111</v>
      </c>
      <c r="E18" s="241">
        <v>15</v>
      </c>
      <c r="F18" s="241">
        <v>26</v>
      </c>
      <c r="G18" s="242">
        <v>156</v>
      </c>
      <c r="H18" s="241">
        <v>90</v>
      </c>
      <c r="I18" s="241">
        <v>154</v>
      </c>
      <c r="J18" s="241">
        <v>134</v>
      </c>
      <c r="K18" s="241">
        <v>1805</v>
      </c>
      <c r="L18" s="242">
        <v>2183</v>
      </c>
      <c r="M18" s="241">
        <v>3451</v>
      </c>
      <c r="N18" s="241"/>
      <c r="O18" s="241"/>
      <c r="P18" s="241"/>
      <c r="Q18" s="242">
        <v>3451</v>
      </c>
      <c r="R18" s="242">
        <v>5790</v>
      </c>
    </row>
    <row r="19" spans="1:18" x14ac:dyDescent="0.25">
      <c r="A19" s="236">
        <v>12</v>
      </c>
      <c r="B19" s="236" t="s">
        <v>33</v>
      </c>
      <c r="C19" s="241">
        <v>0</v>
      </c>
      <c r="D19" s="241">
        <v>0</v>
      </c>
      <c r="E19" s="241">
        <v>0</v>
      </c>
      <c r="F19" s="241">
        <v>0</v>
      </c>
      <c r="G19" s="242">
        <v>0</v>
      </c>
      <c r="H19" s="241">
        <v>0</v>
      </c>
      <c r="I19" s="241">
        <v>0</v>
      </c>
      <c r="J19" s="241">
        <v>0</v>
      </c>
      <c r="K19" s="241">
        <v>0</v>
      </c>
      <c r="L19" s="242">
        <v>0</v>
      </c>
      <c r="M19" s="241">
        <v>0</v>
      </c>
      <c r="N19" s="241"/>
      <c r="O19" s="241"/>
      <c r="P19" s="241"/>
      <c r="Q19" s="242">
        <v>0</v>
      </c>
      <c r="R19" s="242">
        <v>0</v>
      </c>
    </row>
    <row r="20" spans="1:18" x14ac:dyDescent="0.25">
      <c r="A20" s="236">
        <v>13</v>
      </c>
      <c r="B20" s="236" t="s">
        <v>34</v>
      </c>
      <c r="C20" s="241">
        <v>11</v>
      </c>
      <c r="D20" s="241">
        <v>13</v>
      </c>
      <c r="E20" s="241">
        <v>4</v>
      </c>
      <c r="F20" s="241">
        <v>14</v>
      </c>
      <c r="G20" s="242">
        <v>42</v>
      </c>
      <c r="H20" s="241">
        <v>16</v>
      </c>
      <c r="I20" s="241">
        <v>158</v>
      </c>
      <c r="J20" s="241">
        <v>120</v>
      </c>
      <c r="K20" s="241">
        <v>292</v>
      </c>
      <c r="L20" s="242">
        <v>586</v>
      </c>
      <c r="M20" s="241">
        <v>125</v>
      </c>
      <c r="N20" s="241"/>
      <c r="O20" s="241"/>
      <c r="P20" s="241"/>
      <c r="Q20" s="242">
        <v>125</v>
      </c>
      <c r="R20" s="242">
        <v>753</v>
      </c>
    </row>
    <row r="21" spans="1:18" x14ac:dyDescent="0.25">
      <c r="A21" s="236">
        <v>14</v>
      </c>
      <c r="B21" s="236" t="s">
        <v>35</v>
      </c>
      <c r="C21" s="241">
        <v>102</v>
      </c>
      <c r="D21" s="241">
        <v>29</v>
      </c>
      <c r="E21" s="241">
        <v>75.974599999999995</v>
      </c>
      <c r="F21" s="241">
        <v>35.974600000000002</v>
      </c>
      <c r="G21" s="242">
        <v>242.94920000000002</v>
      </c>
      <c r="H21" s="241">
        <v>106</v>
      </c>
      <c r="I21" s="241">
        <v>85</v>
      </c>
      <c r="J21" s="241">
        <v>82.974599999999995</v>
      </c>
      <c r="K21" s="241">
        <v>90</v>
      </c>
      <c r="L21" s="242">
        <v>363.97460000000001</v>
      </c>
      <c r="M21" s="241">
        <v>81</v>
      </c>
      <c r="N21" s="241"/>
      <c r="O21" s="241"/>
      <c r="P21" s="241"/>
      <c r="Q21" s="242">
        <v>81</v>
      </c>
      <c r="R21" s="242">
        <v>687.92380000000003</v>
      </c>
    </row>
    <row r="22" spans="1:18" x14ac:dyDescent="0.25">
      <c r="A22" s="236">
        <v>15</v>
      </c>
      <c r="B22" s="236" t="s">
        <v>36</v>
      </c>
      <c r="C22" s="241">
        <v>25</v>
      </c>
      <c r="D22" s="241">
        <v>0</v>
      </c>
      <c r="E22" s="241">
        <v>0</v>
      </c>
      <c r="F22" s="241">
        <v>2</v>
      </c>
      <c r="G22" s="242">
        <v>27</v>
      </c>
      <c r="H22" s="241">
        <v>0</v>
      </c>
      <c r="I22" s="241">
        <v>1</v>
      </c>
      <c r="J22" s="241">
        <v>1</v>
      </c>
      <c r="K22" s="241">
        <v>0</v>
      </c>
      <c r="L22" s="242">
        <v>2</v>
      </c>
      <c r="M22" s="241">
        <v>0</v>
      </c>
      <c r="N22" s="241"/>
      <c r="O22" s="241"/>
      <c r="P22" s="241"/>
      <c r="Q22" s="242">
        <v>0</v>
      </c>
      <c r="R22" s="242">
        <v>29</v>
      </c>
    </row>
    <row r="23" spans="1:18" x14ac:dyDescent="0.25">
      <c r="A23" s="236">
        <v>16</v>
      </c>
      <c r="B23" s="236" t="s">
        <v>37</v>
      </c>
      <c r="C23" s="241">
        <v>0</v>
      </c>
      <c r="D23" s="241">
        <v>0</v>
      </c>
      <c r="E23" s="241">
        <v>0</v>
      </c>
      <c r="F23" s="241">
        <v>6</v>
      </c>
      <c r="G23" s="242">
        <v>6</v>
      </c>
      <c r="H23" s="241">
        <v>0</v>
      </c>
      <c r="I23" s="241">
        <v>0</v>
      </c>
      <c r="J23" s="241">
        <v>0</v>
      </c>
      <c r="K23" s="241">
        <v>0</v>
      </c>
      <c r="L23" s="242">
        <v>0</v>
      </c>
      <c r="M23" s="241">
        <v>0</v>
      </c>
      <c r="N23" s="241"/>
      <c r="O23" s="241"/>
      <c r="P23" s="241"/>
      <c r="Q23" s="242">
        <v>0</v>
      </c>
      <c r="R23" s="242">
        <v>6</v>
      </c>
    </row>
    <row r="24" spans="1:18" x14ac:dyDescent="0.25">
      <c r="A24" s="236">
        <v>17</v>
      </c>
      <c r="B24" s="236" t="s">
        <v>38</v>
      </c>
      <c r="C24" s="241">
        <v>300</v>
      </c>
      <c r="D24" s="241">
        <v>49.946300000000001</v>
      </c>
      <c r="E24" s="241">
        <v>73.946299999999994</v>
      </c>
      <c r="F24" s="241">
        <v>48</v>
      </c>
      <c r="G24" s="242">
        <v>471.89260000000002</v>
      </c>
      <c r="H24" s="241">
        <v>147</v>
      </c>
      <c r="I24" s="241">
        <v>159</v>
      </c>
      <c r="J24" s="241">
        <v>234</v>
      </c>
      <c r="K24" s="241">
        <v>193</v>
      </c>
      <c r="L24" s="242">
        <v>733</v>
      </c>
      <c r="M24" s="241">
        <v>183</v>
      </c>
      <c r="N24" s="241"/>
      <c r="O24" s="241"/>
      <c r="P24" s="241"/>
      <c r="Q24" s="242">
        <v>183</v>
      </c>
      <c r="R24" s="242">
        <v>1387.8926000000001</v>
      </c>
    </row>
    <row r="25" spans="1:18" x14ac:dyDescent="0.25">
      <c r="A25" s="236">
        <v>18</v>
      </c>
      <c r="B25" s="236" t="s">
        <v>39</v>
      </c>
      <c r="C25" s="241">
        <v>6</v>
      </c>
      <c r="D25" s="241">
        <v>2</v>
      </c>
      <c r="E25" s="241">
        <v>0</v>
      </c>
      <c r="F25" s="241">
        <v>2</v>
      </c>
      <c r="G25" s="242">
        <v>10</v>
      </c>
      <c r="H25" s="241">
        <v>0</v>
      </c>
      <c r="I25" s="241">
        <v>0</v>
      </c>
      <c r="J25" s="241">
        <v>2</v>
      </c>
      <c r="K25" s="241">
        <v>10</v>
      </c>
      <c r="L25" s="242">
        <v>12</v>
      </c>
      <c r="M25" s="241">
        <v>11</v>
      </c>
      <c r="N25" s="241"/>
      <c r="O25" s="241"/>
      <c r="P25" s="241"/>
      <c r="Q25" s="242">
        <v>11</v>
      </c>
      <c r="R25" s="242">
        <v>33</v>
      </c>
    </row>
    <row r="26" spans="1:18" x14ac:dyDescent="0.25">
      <c r="A26" s="236">
        <v>19</v>
      </c>
      <c r="B26" s="236" t="s">
        <v>40</v>
      </c>
      <c r="C26" s="241">
        <v>18</v>
      </c>
      <c r="D26" s="241">
        <v>15</v>
      </c>
      <c r="E26" s="241">
        <v>5</v>
      </c>
      <c r="F26" s="241">
        <v>18.852399999999999</v>
      </c>
      <c r="G26" s="242">
        <v>56.852400000000003</v>
      </c>
      <c r="H26" s="241">
        <v>7</v>
      </c>
      <c r="I26" s="241">
        <v>16</v>
      </c>
      <c r="J26" s="241">
        <v>11.9016</v>
      </c>
      <c r="K26" s="241">
        <v>24.704799999999999</v>
      </c>
      <c r="L26" s="242">
        <v>59.606400000000001</v>
      </c>
      <c r="M26" s="241">
        <v>27.950800000000001</v>
      </c>
      <c r="N26" s="241"/>
      <c r="O26" s="241"/>
      <c r="P26" s="241"/>
      <c r="Q26" s="242">
        <v>27.950800000000001</v>
      </c>
      <c r="R26" s="242">
        <v>144.40960000000001</v>
      </c>
    </row>
    <row r="27" spans="1:18" x14ac:dyDescent="0.25">
      <c r="A27" s="236">
        <v>20</v>
      </c>
      <c r="B27" s="236" t="s">
        <v>41</v>
      </c>
      <c r="C27" s="241">
        <v>0</v>
      </c>
      <c r="D27" s="241">
        <v>0</v>
      </c>
      <c r="E27" s="241">
        <v>0</v>
      </c>
      <c r="F27" s="241">
        <v>0</v>
      </c>
      <c r="G27" s="242">
        <v>0</v>
      </c>
      <c r="H27" s="241">
        <v>9</v>
      </c>
      <c r="I27" s="241">
        <v>2</v>
      </c>
      <c r="J27" s="241">
        <v>3</v>
      </c>
      <c r="K27" s="241">
        <v>5</v>
      </c>
      <c r="L27" s="242">
        <v>19</v>
      </c>
      <c r="M27" s="241">
        <v>0</v>
      </c>
      <c r="N27" s="241"/>
      <c r="O27" s="241"/>
      <c r="P27" s="241"/>
      <c r="Q27" s="242">
        <v>0</v>
      </c>
      <c r="R27" s="242">
        <v>19</v>
      </c>
    </row>
    <row r="28" spans="1:18" x14ac:dyDescent="0.25">
      <c r="A28" s="236">
        <v>21</v>
      </c>
      <c r="B28" s="236" t="s">
        <v>42</v>
      </c>
      <c r="C28" s="241">
        <v>0</v>
      </c>
      <c r="D28" s="241">
        <v>0</v>
      </c>
      <c r="E28" s="241">
        <v>0</v>
      </c>
      <c r="F28" s="241">
        <v>0</v>
      </c>
      <c r="G28" s="242">
        <v>0</v>
      </c>
      <c r="H28" s="241">
        <v>0</v>
      </c>
      <c r="I28" s="241">
        <v>6</v>
      </c>
      <c r="J28" s="241">
        <v>0</v>
      </c>
      <c r="K28" s="241">
        <v>3</v>
      </c>
      <c r="L28" s="242">
        <v>9</v>
      </c>
      <c r="M28" s="241">
        <v>3</v>
      </c>
      <c r="N28" s="241"/>
      <c r="O28" s="241"/>
      <c r="P28" s="241"/>
      <c r="Q28" s="242">
        <v>3</v>
      </c>
      <c r="R28" s="242">
        <v>12</v>
      </c>
    </row>
    <row r="29" spans="1:18" x14ac:dyDescent="0.25">
      <c r="A29" s="236">
        <v>22</v>
      </c>
      <c r="B29" s="236" t="s">
        <v>43</v>
      </c>
      <c r="C29" s="241">
        <v>0</v>
      </c>
      <c r="D29" s="241">
        <v>0</v>
      </c>
      <c r="E29" s="241">
        <v>0</v>
      </c>
      <c r="F29" s="241">
        <v>0</v>
      </c>
      <c r="G29" s="242">
        <v>0</v>
      </c>
      <c r="H29" s="241">
        <v>0</v>
      </c>
      <c r="I29" s="241">
        <v>0</v>
      </c>
      <c r="J29" s="241">
        <v>0</v>
      </c>
      <c r="K29" s="241">
        <v>0</v>
      </c>
      <c r="L29" s="242">
        <v>0</v>
      </c>
      <c r="M29" s="241">
        <v>0</v>
      </c>
      <c r="N29" s="241"/>
      <c r="O29" s="241"/>
      <c r="P29" s="241"/>
      <c r="Q29" s="242">
        <v>0</v>
      </c>
      <c r="R29" s="242">
        <v>0</v>
      </c>
    </row>
    <row r="30" spans="1:18" x14ac:dyDescent="0.25">
      <c r="A30" s="236">
        <v>23</v>
      </c>
      <c r="B30" s="236" t="s">
        <v>44</v>
      </c>
      <c r="C30" s="241">
        <v>0</v>
      </c>
      <c r="D30" s="241">
        <v>0</v>
      </c>
      <c r="E30" s="241">
        <v>2</v>
      </c>
      <c r="F30" s="241">
        <v>5</v>
      </c>
      <c r="G30" s="242">
        <v>7</v>
      </c>
      <c r="H30" s="241">
        <v>3</v>
      </c>
      <c r="I30" s="241">
        <v>3</v>
      </c>
      <c r="J30" s="241">
        <v>1</v>
      </c>
      <c r="K30" s="241">
        <v>2</v>
      </c>
      <c r="L30" s="242">
        <v>9</v>
      </c>
      <c r="M30" s="241">
        <v>3</v>
      </c>
      <c r="N30" s="241"/>
      <c r="O30" s="241"/>
      <c r="P30" s="241"/>
      <c r="Q30" s="242">
        <v>3</v>
      </c>
      <c r="R30" s="242">
        <v>19</v>
      </c>
    </row>
    <row r="31" spans="1:18" x14ac:dyDescent="0.25">
      <c r="A31" s="236">
        <v>24</v>
      </c>
      <c r="B31" s="236" t="s">
        <v>45</v>
      </c>
      <c r="C31" s="241">
        <v>1</v>
      </c>
      <c r="D31" s="241">
        <v>4</v>
      </c>
      <c r="E31" s="241">
        <v>0</v>
      </c>
      <c r="F31" s="241">
        <v>8</v>
      </c>
      <c r="G31" s="242">
        <v>13</v>
      </c>
      <c r="H31" s="241">
        <v>0</v>
      </c>
      <c r="I31" s="241">
        <v>0</v>
      </c>
      <c r="J31" s="241">
        <v>0</v>
      </c>
      <c r="K31" s="241">
        <v>7</v>
      </c>
      <c r="L31" s="242">
        <v>7</v>
      </c>
      <c r="M31" s="241">
        <v>2</v>
      </c>
      <c r="N31" s="241"/>
      <c r="O31" s="241"/>
      <c r="P31" s="241"/>
      <c r="Q31" s="242">
        <v>2</v>
      </c>
      <c r="R31" s="242">
        <v>22</v>
      </c>
    </row>
    <row r="32" spans="1:18" x14ac:dyDescent="0.25">
      <c r="A32" s="236">
        <v>25</v>
      </c>
      <c r="B32" s="236" t="s">
        <v>46</v>
      </c>
      <c r="C32" s="241">
        <v>3</v>
      </c>
      <c r="D32" s="241">
        <v>3</v>
      </c>
      <c r="E32" s="241">
        <v>3</v>
      </c>
      <c r="F32" s="241">
        <v>5</v>
      </c>
      <c r="G32" s="242">
        <v>14</v>
      </c>
      <c r="H32" s="241">
        <v>5</v>
      </c>
      <c r="I32" s="241">
        <v>2</v>
      </c>
      <c r="J32" s="241">
        <v>1</v>
      </c>
      <c r="K32" s="241">
        <v>1</v>
      </c>
      <c r="L32" s="242">
        <v>9</v>
      </c>
      <c r="M32" s="241">
        <v>2</v>
      </c>
      <c r="N32" s="241"/>
      <c r="O32" s="241"/>
      <c r="P32" s="241"/>
      <c r="Q32" s="242">
        <v>2</v>
      </c>
      <c r="R32" s="242">
        <v>25</v>
      </c>
    </row>
    <row r="33" spans="1:18" x14ac:dyDescent="0.25">
      <c r="A33" s="236">
        <v>26</v>
      </c>
      <c r="B33" s="236" t="s">
        <v>81</v>
      </c>
      <c r="C33" s="241">
        <v>0</v>
      </c>
      <c r="D33" s="241">
        <v>0</v>
      </c>
      <c r="E33" s="241">
        <v>5</v>
      </c>
      <c r="F33" s="241">
        <v>4</v>
      </c>
      <c r="G33" s="242">
        <v>9</v>
      </c>
      <c r="H33" s="241">
        <v>4</v>
      </c>
      <c r="I33" s="241">
        <v>2</v>
      </c>
      <c r="J33" s="241">
        <v>1</v>
      </c>
      <c r="K33" s="241">
        <v>3</v>
      </c>
      <c r="L33" s="242">
        <v>10</v>
      </c>
      <c r="M33" s="241">
        <v>1</v>
      </c>
      <c r="N33" s="241"/>
      <c r="O33" s="241"/>
      <c r="P33" s="241"/>
      <c r="Q33" s="242">
        <v>1</v>
      </c>
      <c r="R33" s="242">
        <v>20</v>
      </c>
    </row>
    <row r="34" spans="1:18" x14ac:dyDescent="0.25">
      <c r="A34" s="236">
        <v>27</v>
      </c>
      <c r="B34" s="236" t="s">
        <v>48</v>
      </c>
      <c r="C34" s="241">
        <v>4</v>
      </c>
      <c r="D34" s="241">
        <v>0</v>
      </c>
      <c r="E34" s="241">
        <v>21</v>
      </c>
      <c r="F34" s="241">
        <v>9</v>
      </c>
      <c r="G34" s="242">
        <v>34</v>
      </c>
      <c r="H34" s="241">
        <v>0</v>
      </c>
      <c r="I34" s="241">
        <v>2</v>
      </c>
      <c r="J34" s="241">
        <v>7</v>
      </c>
      <c r="K34" s="241">
        <v>0</v>
      </c>
      <c r="L34" s="242">
        <v>9</v>
      </c>
      <c r="M34" s="241">
        <v>29</v>
      </c>
      <c r="N34" s="241"/>
      <c r="O34" s="241"/>
      <c r="P34" s="241"/>
      <c r="Q34" s="242">
        <v>29</v>
      </c>
      <c r="R34" s="242">
        <v>72</v>
      </c>
    </row>
    <row r="35" spans="1:18" x14ac:dyDescent="0.25">
      <c r="A35" s="239"/>
      <c r="B35" s="239" t="s">
        <v>49</v>
      </c>
      <c r="C35" s="242">
        <v>1779.3681000000001</v>
      </c>
      <c r="D35" s="242">
        <v>1414.7791000000002</v>
      </c>
      <c r="E35" s="242">
        <v>1306.0932</v>
      </c>
      <c r="F35" s="242">
        <v>1787.0484999999999</v>
      </c>
      <c r="G35" s="242">
        <v>6287.2888999999996</v>
      </c>
      <c r="H35" s="242">
        <v>2771.0114000000003</v>
      </c>
      <c r="I35" s="242">
        <v>4520.1761999999999</v>
      </c>
      <c r="J35" s="242">
        <v>4439.9549999999999</v>
      </c>
      <c r="K35" s="242">
        <v>7894.0282000000007</v>
      </c>
      <c r="L35" s="242">
        <v>19625.170800000004</v>
      </c>
      <c r="M35" s="242">
        <v>8901.1566000000003</v>
      </c>
      <c r="N35" s="242"/>
      <c r="O35" s="242"/>
      <c r="P35" s="242"/>
      <c r="Q35" s="242">
        <v>8901.1566000000003</v>
      </c>
      <c r="R35" s="242">
        <v>34813.616300000002</v>
      </c>
    </row>
    <row r="36" spans="1:18" x14ac:dyDescent="0.25">
      <c r="A36" s="311" t="s">
        <v>50</v>
      </c>
      <c r="B36" s="311"/>
      <c r="C36" s="221" t="s">
        <v>50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</row>
    <row r="37" spans="1:18" s="155" customFormat="1" x14ac:dyDescent="0.25">
      <c r="A37" s="57"/>
      <c r="B37" s="57"/>
      <c r="C37" s="57" t="s">
        <v>50</v>
      </c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8" s="155" customFormat="1" x14ac:dyDescent="0.2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8" s="155" customFormat="1" x14ac:dyDescent="0.25">
      <c r="A39" s="315" t="s">
        <v>240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</row>
    <row r="40" spans="1:18" s="155" customFormat="1" x14ac:dyDescent="0.25">
      <c r="A40" s="319" t="s">
        <v>83</v>
      </c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19"/>
      <c r="N40" s="319"/>
      <c r="O40" s="319"/>
      <c r="P40" s="319"/>
      <c r="Q40" s="319"/>
      <c r="R40" s="319"/>
    </row>
    <row r="41" spans="1:18" s="155" customFormat="1" x14ac:dyDescent="0.25">
      <c r="A41" s="315" t="s">
        <v>96</v>
      </c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15"/>
      <c r="R41" s="315"/>
    </row>
    <row r="42" spans="1:18" s="155" customFormat="1" ht="15.75" thickBot="1" x14ac:dyDescent="0.3">
      <c r="A42" s="61" t="s">
        <v>86</v>
      </c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 t="s">
        <v>68</v>
      </c>
      <c r="P42" s="61"/>
      <c r="Q42" s="61"/>
      <c r="R42" s="61"/>
    </row>
    <row r="43" spans="1:18" ht="15.75" thickTop="1" x14ac:dyDescent="0.25">
      <c r="A43" s="224" t="s">
        <v>2</v>
      </c>
      <c r="B43" s="225" t="s">
        <v>69</v>
      </c>
      <c r="C43" s="324" t="s">
        <v>87</v>
      </c>
      <c r="D43" s="324"/>
      <c r="E43" s="324"/>
      <c r="F43" s="324"/>
      <c r="G43" s="324"/>
      <c r="H43" s="324" t="s">
        <v>88</v>
      </c>
      <c r="I43" s="324"/>
      <c r="J43" s="324"/>
      <c r="K43" s="324"/>
      <c r="L43" s="324"/>
      <c r="M43" s="324" t="s">
        <v>89</v>
      </c>
      <c r="N43" s="324"/>
      <c r="O43" s="324"/>
      <c r="P43" s="324"/>
      <c r="Q43" s="324"/>
      <c r="R43" s="225" t="s">
        <v>49</v>
      </c>
    </row>
    <row r="44" spans="1:18" s="155" customFormat="1" x14ac:dyDescent="0.25">
      <c r="A44" s="226"/>
      <c r="B44" s="227" t="s">
        <v>90</v>
      </c>
      <c r="C44" s="228" t="s">
        <v>74</v>
      </c>
      <c r="D44" s="228" t="s">
        <v>75</v>
      </c>
      <c r="E44" s="228" t="s">
        <v>76</v>
      </c>
      <c r="F44" s="228" t="s">
        <v>91</v>
      </c>
      <c r="G44" s="228" t="s">
        <v>49</v>
      </c>
      <c r="H44" s="228" t="s">
        <v>77</v>
      </c>
      <c r="I44" s="228" t="s">
        <v>78</v>
      </c>
      <c r="J44" s="228" t="s">
        <v>79</v>
      </c>
      <c r="K44" s="228" t="s">
        <v>92</v>
      </c>
      <c r="L44" s="228" t="s">
        <v>49</v>
      </c>
      <c r="M44" s="228" t="s">
        <v>80</v>
      </c>
      <c r="N44" s="228" t="s">
        <v>71</v>
      </c>
      <c r="O44" s="228" t="s">
        <v>72</v>
      </c>
      <c r="P44" s="228" t="s">
        <v>73</v>
      </c>
      <c r="Q44" s="228" t="s">
        <v>49</v>
      </c>
      <c r="R44" s="227" t="s">
        <v>5</v>
      </c>
    </row>
    <row r="45" spans="1:18" s="155" customFormat="1" x14ac:dyDescent="0.25">
      <c r="A45" s="229"/>
      <c r="B45" s="229"/>
      <c r="C45" s="229"/>
      <c r="D45" s="229"/>
      <c r="E45" s="229"/>
      <c r="F45" s="229"/>
      <c r="G45" s="229" t="s">
        <v>93</v>
      </c>
      <c r="H45" s="229"/>
      <c r="I45" s="229"/>
      <c r="J45" s="229"/>
      <c r="K45" s="229"/>
      <c r="L45" s="229" t="s">
        <v>94</v>
      </c>
      <c r="M45" s="229"/>
      <c r="N45" s="229"/>
      <c r="O45" s="229"/>
      <c r="P45" s="229"/>
      <c r="Q45" s="273" t="s">
        <v>95</v>
      </c>
      <c r="R45" s="273">
        <v>2020</v>
      </c>
    </row>
    <row r="46" spans="1:18" s="155" customFormat="1" x14ac:dyDescent="0.25">
      <c r="A46" s="236">
        <v>1</v>
      </c>
      <c r="B46" s="236" t="s">
        <v>22</v>
      </c>
      <c r="C46" s="237">
        <v>236.41977781544199</v>
      </c>
      <c r="D46" s="237">
        <v>237.2635556324102</v>
      </c>
      <c r="E46" s="237">
        <v>237.66310320851414</v>
      </c>
      <c r="F46" s="237">
        <v>236.65825740134244</v>
      </c>
      <c r="G46" s="237">
        <v>237.00770834042299</v>
      </c>
      <c r="H46" s="237">
        <v>237.1149837037907</v>
      </c>
      <c r="I46" s="237">
        <v>236.08209644784705</v>
      </c>
      <c r="J46" s="237">
        <v>236.23898641604228</v>
      </c>
      <c r="K46" s="237">
        <v>237.57303912205458</v>
      </c>
      <c r="L46" s="237">
        <v>236.80150088376766</v>
      </c>
      <c r="M46" s="237">
        <v>237.99742862942051</v>
      </c>
      <c r="N46" s="241"/>
      <c r="O46" s="241"/>
      <c r="P46" s="241"/>
      <c r="Q46" s="238">
        <v>237.99742862942051</v>
      </c>
      <c r="R46" s="238">
        <v>237.03627460208961</v>
      </c>
    </row>
    <row r="47" spans="1:18" s="155" customFormat="1" x14ac:dyDescent="0.25">
      <c r="A47" s="236">
        <v>2</v>
      </c>
      <c r="B47" s="236" t="s">
        <v>23</v>
      </c>
      <c r="C47" s="237">
        <v>281.87</v>
      </c>
      <c r="D47" s="237">
        <v>281.87</v>
      </c>
      <c r="E47" s="237">
        <v>281.87</v>
      </c>
      <c r="F47" s="237">
        <v>281.87</v>
      </c>
      <c r="G47" s="237">
        <v>281.87</v>
      </c>
      <c r="H47" s="237">
        <v>253.07</v>
      </c>
      <c r="I47" s="237">
        <v>253.07000000000002</v>
      </c>
      <c r="J47" s="237">
        <v>253.07</v>
      </c>
      <c r="K47" s="237">
        <v>253.07</v>
      </c>
      <c r="L47" s="237">
        <v>253.07</v>
      </c>
      <c r="M47" s="237">
        <v>305.27999999999997</v>
      </c>
      <c r="N47" s="241"/>
      <c r="O47" s="241"/>
      <c r="P47" s="241"/>
      <c r="Q47" s="238">
        <v>305.27999999999997</v>
      </c>
      <c r="R47" s="238">
        <v>274.22584811277852</v>
      </c>
    </row>
    <row r="48" spans="1:18" s="155" customFormat="1" x14ac:dyDescent="0.25">
      <c r="A48" s="236">
        <v>3</v>
      </c>
      <c r="B48" s="236" t="s">
        <v>24</v>
      </c>
      <c r="C48" s="237">
        <v>222.47</v>
      </c>
      <c r="D48" s="237">
        <v>223.6</v>
      </c>
      <c r="E48" s="237">
        <v>223.64000000000001</v>
      </c>
      <c r="F48" s="237">
        <v>240.01000000000002</v>
      </c>
      <c r="G48" s="237">
        <v>229.71510606060605</v>
      </c>
      <c r="H48" s="237">
        <v>220.28000000000003</v>
      </c>
      <c r="I48" s="237">
        <v>240.3</v>
      </c>
      <c r="J48" s="237">
        <v>240.31999999999996</v>
      </c>
      <c r="K48" s="237">
        <v>240.77230359520641</v>
      </c>
      <c r="L48" s="237">
        <v>235.39380450776144</v>
      </c>
      <c r="M48" s="237">
        <v>240.65173520773439</v>
      </c>
      <c r="N48" s="241"/>
      <c r="O48" s="241"/>
      <c r="P48" s="241"/>
      <c r="Q48" s="238">
        <v>240.65173520773439</v>
      </c>
      <c r="R48" s="238">
        <v>234.69839963673653</v>
      </c>
    </row>
    <row r="49" spans="1:18" s="155" customFormat="1" x14ac:dyDescent="0.25">
      <c r="A49" s="236">
        <v>4</v>
      </c>
      <c r="B49" s="236" t="s">
        <v>25</v>
      </c>
      <c r="C49" s="237">
        <v>293.12000000000006</v>
      </c>
      <c r="D49" s="237">
        <v>293.12</v>
      </c>
      <c r="E49" s="237">
        <v>293.12</v>
      </c>
      <c r="F49" s="237">
        <v>293.12000000000006</v>
      </c>
      <c r="G49" s="237">
        <v>293.12000000000006</v>
      </c>
      <c r="H49" s="237">
        <v>285.2</v>
      </c>
      <c r="I49" s="237">
        <v>285.2</v>
      </c>
      <c r="J49" s="237">
        <v>285.2</v>
      </c>
      <c r="K49" s="237">
        <v>285.2</v>
      </c>
      <c r="L49" s="237">
        <v>285.2</v>
      </c>
      <c r="M49" s="237">
        <v>125.76</v>
      </c>
      <c r="N49" s="241"/>
      <c r="O49" s="241"/>
      <c r="P49" s="241"/>
      <c r="Q49" s="238">
        <v>125.76</v>
      </c>
      <c r="R49" s="238">
        <v>279.72797744890772</v>
      </c>
    </row>
    <row r="50" spans="1:18" s="155" customFormat="1" x14ac:dyDescent="0.25">
      <c r="A50" s="236">
        <v>5</v>
      </c>
      <c r="B50" s="236" t="s">
        <v>26</v>
      </c>
      <c r="C50" s="237">
        <v>240.12</v>
      </c>
      <c r="D50" s="237">
        <v>240.39</v>
      </c>
      <c r="E50" s="237">
        <v>240.66999999999996</v>
      </c>
      <c r="F50" s="237">
        <v>240.80999999999995</v>
      </c>
      <c r="G50" s="237">
        <v>240.49791143028128</v>
      </c>
      <c r="H50" s="237">
        <v>140.88</v>
      </c>
      <c r="I50" s="237">
        <v>240.92</v>
      </c>
      <c r="J50" s="237">
        <v>240.99000000000004</v>
      </c>
      <c r="K50" s="237">
        <v>241.08999999999997</v>
      </c>
      <c r="L50" s="237">
        <v>225.98205304212169</v>
      </c>
      <c r="M50" s="237">
        <v>241.16</v>
      </c>
      <c r="N50" s="241"/>
      <c r="O50" s="241"/>
      <c r="P50" s="241"/>
      <c r="Q50" s="238">
        <v>241.16</v>
      </c>
      <c r="R50" s="238">
        <v>230.37186280264123</v>
      </c>
    </row>
    <row r="51" spans="1:18" s="155" customFormat="1" x14ac:dyDescent="0.25">
      <c r="A51" s="236">
        <v>6</v>
      </c>
      <c r="B51" s="236" t="s">
        <v>27</v>
      </c>
      <c r="C51" s="237">
        <v>273.25</v>
      </c>
      <c r="D51" s="237">
        <v>273.25</v>
      </c>
      <c r="E51" s="237">
        <v>273.25</v>
      </c>
      <c r="F51" s="237">
        <v>273.25</v>
      </c>
      <c r="G51" s="237">
        <v>273.25</v>
      </c>
      <c r="H51" s="237">
        <v>276.60000000000002</v>
      </c>
      <c r="I51" s="237">
        <v>274.08999999999997</v>
      </c>
      <c r="J51" s="237">
        <v>276.60000000000002</v>
      </c>
      <c r="K51" s="237">
        <v>276.60000000000002</v>
      </c>
      <c r="L51" s="237">
        <v>275.993470437018</v>
      </c>
      <c r="M51" s="237">
        <v>312.44</v>
      </c>
      <c r="N51" s="241"/>
      <c r="O51" s="241"/>
      <c r="P51" s="241"/>
      <c r="Q51" s="238">
        <v>312.44</v>
      </c>
      <c r="R51" s="238">
        <v>282.39792253521131</v>
      </c>
    </row>
    <row r="52" spans="1:18" s="155" customFormat="1" x14ac:dyDescent="0.25">
      <c r="A52" s="236">
        <v>7</v>
      </c>
      <c r="B52" s="236" t="s">
        <v>28</v>
      </c>
      <c r="C52" s="237">
        <v>211.67</v>
      </c>
      <c r="D52" s="237">
        <v>214.89</v>
      </c>
      <c r="E52" s="237">
        <v>203.57</v>
      </c>
      <c r="F52" s="237">
        <v>172.21999999999997</v>
      </c>
      <c r="G52" s="237">
        <v>204.88065476190479</v>
      </c>
      <c r="H52" s="237">
        <v>254.76</v>
      </c>
      <c r="I52" s="237">
        <v>273.89999999999998</v>
      </c>
      <c r="J52" s="237">
        <v>213.70000000000002</v>
      </c>
      <c r="K52" s="237">
        <v>212.33999999999997</v>
      </c>
      <c r="L52" s="237">
        <v>241.63023255813954</v>
      </c>
      <c r="M52" s="237">
        <v>210.93</v>
      </c>
      <c r="N52" s="241"/>
      <c r="O52" s="241"/>
      <c r="P52" s="241"/>
      <c r="Q52" s="238">
        <v>210.93</v>
      </c>
      <c r="R52" s="238">
        <v>226.31909348441926</v>
      </c>
    </row>
    <row r="53" spans="1:18" s="155" customFormat="1" x14ac:dyDescent="0.25">
      <c r="A53" s="236">
        <v>8</v>
      </c>
      <c r="B53" s="236" t="s">
        <v>29</v>
      </c>
      <c r="C53" s="237">
        <v>208.33</v>
      </c>
      <c r="D53" s="237">
        <v>0</v>
      </c>
      <c r="E53" s="237">
        <v>0</v>
      </c>
      <c r="F53" s="237">
        <v>200.83</v>
      </c>
      <c r="G53" s="237">
        <v>203.33</v>
      </c>
      <c r="H53" s="237">
        <v>194.86</v>
      </c>
      <c r="I53" s="237">
        <v>110</v>
      </c>
      <c r="J53" s="237">
        <v>200.83</v>
      </c>
      <c r="K53" s="237">
        <v>177.83</v>
      </c>
      <c r="L53" s="237">
        <v>181.37661087866107</v>
      </c>
      <c r="M53" s="237">
        <v>168.57848061216401</v>
      </c>
      <c r="N53" s="241"/>
      <c r="O53" s="241"/>
      <c r="P53" s="241"/>
      <c r="Q53" s="238">
        <v>168.57848061216401</v>
      </c>
      <c r="R53" s="238">
        <v>171.70350090134363</v>
      </c>
    </row>
    <row r="54" spans="1:18" s="155" customFormat="1" x14ac:dyDescent="0.25">
      <c r="A54" s="236">
        <v>9</v>
      </c>
      <c r="B54" s="236" t="s">
        <v>30</v>
      </c>
      <c r="C54" s="237">
        <v>232.11218048225192</v>
      </c>
      <c r="D54" s="237">
        <v>0</v>
      </c>
      <c r="E54" s="237">
        <v>221.46331367070269</v>
      </c>
      <c r="F54" s="237">
        <v>233.88181724102247</v>
      </c>
      <c r="G54" s="237">
        <v>229.50064223143465</v>
      </c>
      <c r="H54" s="237">
        <v>258.71882438166205</v>
      </c>
      <c r="I54" s="237">
        <v>232.84694194349584</v>
      </c>
      <c r="J54" s="237">
        <v>205</v>
      </c>
      <c r="K54" s="237">
        <v>188.28941917828854</v>
      </c>
      <c r="L54" s="237">
        <v>206.54833717588355</v>
      </c>
      <c r="M54" s="237">
        <v>214.21918658801613</v>
      </c>
      <c r="N54" s="241"/>
      <c r="O54" s="241"/>
      <c r="P54" s="241"/>
      <c r="Q54" s="238">
        <v>214.21918658801613</v>
      </c>
      <c r="R54" s="238">
        <v>217.31040799969466</v>
      </c>
    </row>
    <row r="55" spans="1:18" s="155" customFormat="1" x14ac:dyDescent="0.25">
      <c r="A55" s="236">
        <v>10</v>
      </c>
      <c r="B55" s="236" t="s">
        <v>31</v>
      </c>
      <c r="C55" s="237">
        <v>273.33</v>
      </c>
      <c r="D55" s="237">
        <v>248.75</v>
      </c>
      <c r="E55" s="237">
        <v>0</v>
      </c>
      <c r="F55" s="237">
        <v>296.67</v>
      </c>
      <c r="G55" s="237">
        <v>270.00058823529412</v>
      </c>
      <c r="H55" s="237">
        <v>0</v>
      </c>
      <c r="I55" s="237">
        <v>237.06</v>
      </c>
      <c r="J55" s="237">
        <v>0</v>
      </c>
      <c r="K55" s="237">
        <v>293.75</v>
      </c>
      <c r="L55" s="237">
        <v>264.54606060606062</v>
      </c>
      <c r="M55" s="237">
        <v>298.81</v>
      </c>
      <c r="N55" s="241"/>
      <c r="O55" s="241"/>
      <c r="P55" s="241"/>
      <c r="Q55" s="238">
        <v>298.81</v>
      </c>
      <c r="R55" s="238">
        <v>276.80056000000002</v>
      </c>
    </row>
    <row r="56" spans="1:18" x14ac:dyDescent="0.25">
      <c r="A56" s="236">
        <v>11</v>
      </c>
      <c r="B56" s="236" t="s">
        <v>32</v>
      </c>
      <c r="C56" s="237">
        <v>152.25</v>
      </c>
      <c r="D56" s="237">
        <v>181.97999999999996</v>
      </c>
      <c r="E56" s="237">
        <v>160</v>
      </c>
      <c r="F56" s="237">
        <v>160.77000000000001</v>
      </c>
      <c r="G56" s="237">
        <v>175.56923076923073</v>
      </c>
      <c r="H56" s="237">
        <v>203.43999999999997</v>
      </c>
      <c r="I56" s="237">
        <v>205.19</v>
      </c>
      <c r="J56" s="237">
        <v>209.18000000000004</v>
      </c>
      <c r="K56" s="237">
        <v>162.51667036011085</v>
      </c>
      <c r="L56" s="237">
        <v>170.07859367842423</v>
      </c>
      <c r="M56" s="237">
        <v>148.88</v>
      </c>
      <c r="N56" s="241"/>
      <c r="O56" s="241"/>
      <c r="P56" s="241"/>
      <c r="Q56" s="238">
        <v>148.88</v>
      </c>
      <c r="R56" s="238">
        <v>157.59158031088083</v>
      </c>
    </row>
    <row r="57" spans="1:18" x14ac:dyDescent="0.25">
      <c r="A57" s="236">
        <v>12</v>
      </c>
      <c r="B57" s="236" t="s">
        <v>33</v>
      </c>
      <c r="C57" s="237">
        <v>0</v>
      </c>
      <c r="D57" s="237">
        <v>0</v>
      </c>
      <c r="E57" s="237">
        <v>0</v>
      </c>
      <c r="F57" s="237">
        <v>0</v>
      </c>
      <c r="G57" s="237">
        <v>0</v>
      </c>
      <c r="H57" s="237">
        <v>0</v>
      </c>
      <c r="I57" s="237">
        <v>0</v>
      </c>
      <c r="J57" s="237">
        <v>0</v>
      </c>
      <c r="K57" s="237">
        <v>0</v>
      </c>
      <c r="L57" s="237">
        <v>0</v>
      </c>
      <c r="M57" s="237">
        <v>0</v>
      </c>
      <c r="N57" s="241"/>
      <c r="O57" s="241"/>
      <c r="P57" s="241"/>
      <c r="Q57" s="238">
        <v>0</v>
      </c>
      <c r="R57" s="238">
        <v>0</v>
      </c>
    </row>
    <row r="58" spans="1:18" x14ac:dyDescent="0.25">
      <c r="A58" s="236">
        <v>13</v>
      </c>
      <c r="B58" s="236" t="s">
        <v>34</v>
      </c>
      <c r="C58" s="237">
        <v>252.67999999999998</v>
      </c>
      <c r="D58" s="237">
        <v>207.95999999999998</v>
      </c>
      <c r="E58" s="237">
        <v>240</v>
      </c>
      <c r="F58" s="237">
        <v>215.36</v>
      </c>
      <c r="G58" s="237">
        <v>225.1904761904762</v>
      </c>
      <c r="H58" s="237">
        <v>217.69</v>
      </c>
      <c r="I58" s="237">
        <v>208.82</v>
      </c>
      <c r="J58" s="237">
        <v>208.31999999999996</v>
      </c>
      <c r="K58" s="237">
        <v>202.19369863013699</v>
      </c>
      <c r="L58" s="237">
        <v>205.65795221843004</v>
      </c>
      <c r="M58" s="237">
        <v>188.76000000000002</v>
      </c>
      <c r="N58" s="241"/>
      <c r="O58" s="241"/>
      <c r="P58" s="241"/>
      <c r="Q58" s="238">
        <v>188.76000000000002</v>
      </c>
      <c r="R58" s="238">
        <v>203.94231075697209</v>
      </c>
    </row>
    <row r="59" spans="1:18" x14ac:dyDescent="0.25">
      <c r="A59" s="236">
        <v>14</v>
      </c>
      <c r="B59" s="236" t="s">
        <v>35</v>
      </c>
      <c r="C59" s="237">
        <v>195.61000000000004</v>
      </c>
      <c r="D59" s="237">
        <v>195.61</v>
      </c>
      <c r="E59" s="237">
        <v>195.67539677734405</v>
      </c>
      <c r="F59" s="237">
        <v>195.7481111673236</v>
      </c>
      <c r="G59" s="237">
        <v>195.6509015053353</v>
      </c>
      <c r="H59" s="237">
        <v>205.07</v>
      </c>
      <c r="I59" s="237">
        <v>323.47000000000003</v>
      </c>
      <c r="J59" s="237">
        <v>205.13277557228355</v>
      </c>
      <c r="K59" s="237">
        <v>205.07</v>
      </c>
      <c r="L59" s="237">
        <v>232.73459191932619</v>
      </c>
      <c r="M59" s="237">
        <v>172.95</v>
      </c>
      <c r="N59" s="241"/>
      <c r="O59" s="241"/>
      <c r="P59" s="241"/>
      <c r="Q59" s="238">
        <v>172.95</v>
      </c>
      <c r="R59" s="238">
        <v>212.59863374402801</v>
      </c>
    </row>
    <row r="60" spans="1:18" x14ac:dyDescent="0.25">
      <c r="A60" s="236">
        <v>15</v>
      </c>
      <c r="B60" s="236" t="s">
        <v>36</v>
      </c>
      <c r="C60" s="237">
        <v>115.60000000000001</v>
      </c>
      <c r="D60" s="237">
        <v>0</v>
      </c>
      <c r="E60" s="237">
        <v>0</v>
      </c>
      <c r="F60" s="237">
        <v>115.6</v>
      </c>
      <c r="G60" s="237">
        <v>115.60000000000001</v>
      </c>
      <c r="H60" s="237">
        <v>0</v>
      </c>
      <c r="I60" s="237">
        <v>143.68</v>
      </c>
      <c r="J60" s="237">
        <v>143.68</v>
      </c>
      <c r="K60" s="237">
        <v>0</v>
      </c>
      <c r="L60" s="237">
        <v>143.68</v>
      </c>
      <c r="M60" s="237">
        <v>0</v>
      </c>
      <c r="N60" s="241"/>
      <c r="O60" s="241"/>
      <c r="P60" s="241"/>
      <c r="Q60" s="238">
        <v>0</v>
      </c>
      <c r="R60" s="238">
        <v>117.53655172413794</v>
      </c>
    </row>
    <row r="61" spans="1:18" x14ac:dyDescent="0.25">
      <c r="A61" s="236">
        <v>16</v>
      </c>
      <c r="B61" s="236" t="s">
        <v>37</v>
      </c>
      <c r="C61" s="237">
        <v>0</v>
      </c>
      <c r="D61" s="237">
        <v>0</v>
      </c>
      <c r="E61" s="237">
        <v>0</v>
      </c>
      <c r="F61" s="237">
        <v>114.62000000000002</v>
      </c>
      <c r="G61" s="237">
        <v>114.62000000000002</v>
      </c>
      <c r="H61" s="237">
        <v>0</v>
      </c>
      <c r="I61" s="237">
        <v>0</v>
      </c>
      <c r="J61" s="237">
        <v>0</v>
      </c>
      <c r="K61" s="237">
        <v>0</v>
      </c>
      <c r="L61" s="237">
        <v>0</v>
      </c>
      <c r="M61" s="237">
        <v>0</v>
      </c>
      <c r="N61" s="241"/>
      <c r="O61" s="241"/>
      <c r="P61" s="241"/>
      <c r="Q61" s="238">
        <v>0</v>
      </c>
      <c r="R61" s="238">
        <v>114.62000000000002</v>
      </c>
    </row>
    <row r="62" spans="1:18" x14ac:dyDescent="0.25">
      <c r="A62" s="236">
        <v>17</v>
      </c>
      <c r="B62" s="236" t="s">
        <v>38</v>
      </c>
      <c r="C62" s="237">
        <v>174.62999999999997</v>
      </c>
      <c r="D62" s="237">
        <v>174.81775426808389</v>
      </c>
      <c r="E62" s="237">
        <v>174.75681677108929</v>
      </c>
      <c r="F62" s="237">
        <v>174.62999999999997</v>
      </c>
      <c r="G62" s="237">
        <v>174.66974476819507</v>
      </c>
      <c r="H62" s="237">
        <v>335.36</v>
      </c>
      <c r="I62" s="237">
        <v>376.25</v>
      </c>
      <c r="J62" s="237">
        <v>335.36</v>
      </c>
      <c r="K62" s="237">
        <v>335.36</v>
      </c>
      <c r="L62" s="237">
        <v>344.229727148704</v>
      </c>
      <c r="M62" s="237">
        <v>203.48</v>
      </c>
      <c r="N62" s="241"/>
      <c r="O62" s="241"/>
      <c r="P62" s="241"/>
      <c r="Q62" s="238">
        <v>203.48</v>
      </c>
      <c r="R62" s="238">
        <v>268.01972285175378</v>
      </c>
    </row>
    <row r="63" spans="1:18" x14ac:dyDescent="0.25">
      <c r="A63" s="236">
        <v>18</v>
      </c>
      <c r="B63" s="236" t="s">
        <v>39</v>
      </c>
      <c r="C63" s="237">
        <v>124</v>
      </c>
      <c r="D63" s="237">
        <v>126</v>
      </c>
      <c r="E63" s="237">
        <v>0</v>
      </c>
      <c r="F63" s="237">
        <v>127</v>
      </c>
      <c r="G63" s="237">
        <v>125</v>
      </c>
      <c r="H63" s="237">
        <v>0</v>
      </c>
      <c r="I63" s="237">
        <v>0</v>
      </c>
      <c r="J63" s="237">
        <v>126</v>
      </c>
      <c r="K63" s="237">
        <v>126</v>
      </c>
      <c r="L63" s="237">
        <v>126</v>
      </c>
      <c r="M63" s="237">
        <v>126</v>
      </c>
      <c r="N63" s="241"/>
      <c r="O63" s="241"/>
      <c r="P63" s="241"/>
      <c r="Q63" s="238">
        <v>126</v>
      </c>
      <c r="R63" s="238">
        <v>125.69696969696969</v>
      </c>
    </row>
    <row r="64" spans="1:18" x14ac:dyDescent="0.25">
      <c r="A64" s="236">
        <v>19</v>
      </c>
      <c r="B64" s="236" t="s">
        <v>40</v>
      </c>
      <c r="C64" s="237">
        <v>258.98999999999995</v>
      </c>
      <c r="D64" s="237">
        <v>258.99</v>
      </c>
      <c r="E64" s="237">
        <v>258.99</v>
      </c>
      <c r="F64" s="237">
        <v>261.01769535974205</v>
      </c>
      <c r="G64" s="237">
        <v>259.66238892289505</v>
      </c>
      <c r="H64" s="237">
        <v>243.18</v>
      </c>
      <c r="I64" s="237">
        <v>243.18</v>
      </c>
      <c r="J64" s="237">
        <v>245.19056261343013</v>
      </c>
      <c r="K64" s="237">
        <v>246.08578090087761</v>
      </c>
      <c r="L64" s="237">
        <v>244.78579481397972</v>
      </c>
      <c r="M64" s="237">
        <v>330.46066659988264</v>
      </c>
      <c r="N64" s="241"/>
      <c r="O64" s="241"/>
      <c r="P64" s="241"/>
      <c r="Q64" s="238">
        <v>330.46066659988264</v>
      </c>
      <c r="R64" s="238">
        <v>267.2251013783017</v>
      </c>
    </row>
    <row r="65" spans="1:18" x14ac:dyDescent="0.25">
      <c r="A65" s="236">
        <v>20</v>
      </c>
      <c r="B65" s="236" t="s">
        <v>41</v>
      </c>
      <c r="C65" s="237">
        <v>0</v>
      </c>
      <c r="D65" s="237">
        <v>0</v>
      </c>
      <c r="E65" s="237">
        <v>0</v>
      </c>
      <c r="F65" s="237">
        <v>0</v>
      </c>
      <c r="G65" s="237">
        <v>0</v>
      </c>
      <c r="H65" s="237">
        <v>212.00000000000003</v>
      </c>
      <c r="I65" s="237">
        <v>212</v>
      </c>
      <c r="J65" s="237">
        <v>212</v>
      </c>
      <c r="K65" s="237">
        <v>212</v>
      </c>
      <c r="L65" s="237">
        <v>212</v>
      </c>
      <c r="M65" s="237">
        <v>0</v>
      </c>
      <c r="N65" s="241"/>
      <c r="O65" s="241"/>
      <c r="P65" s="241"/>
      <c r="Q65" s="238">
        <v>0</v>
      </c>
      <c r="R65" s="238">
        <v>212</v>
      </c>
    </row>
    <row r="66" spans="1:18" x14ac:dyDescent="0.25">
      <c r="A66" s="236">
        <v>21</v>
      </c>
      <c r="B66" s="236" t="s">
        <v>42</v>
      </c>
      <c r="C66" s="237">
        <v>0</v>
      </c>
      <c r="D66" s="237">
        <v>0</v>
      </c>
      <c r="E66" s="237">
        <v>0</v>
      </c>
      <c r="F66" s="237">
        <v>0</v>
      </c>
      <c r="G66" s="237">
        <v>0</v>
      </c>
      <c r="H66" s="237">
        <v>0</v>
      </c>
      <c r="I66" s="237">
        <v>172.80000000000004</v>
      </c>
      <c r="J66" s="237">
        <v>0</v>
      </c>
      <c r="K66" s="237">
        <v>70</v>
      </c>
      <c r="L66" s="237">
        <v>138.53333333333336</v>
      </c>
      <c r="M66" s="237">
        <v>190</v>
      </c>
      <c r="N66" s="241"/>
      <c r="O66" s="241"/>
      <c r="P66" s="241"/>
      <c r="Q66" s="238">
        <v>190</v>
      </c>
      <c r="R66" s="238">
        <v>151.4</v>
      </c>
    </row>
    <row r="67" spans="1:18" x14ac:dyDescent="0.25">
      <c r="A67" s="236">
        <v>22</v>
      </c>
      <c r="B67" s="236" t="s">
        <v>43</v>
      </c>
      <c r="C67" s="237">
        <v>0</v>
      </c>
      <c r="D67" s="237">
        <v>0</v>
      </c>
      <c r="E67" s="237">
        <v>0</v>
      </c>
      <c r="F67" s="237">
        <v>0</v>
      </c>
      <c r="G67" s="237">
        <v>0</v>
      </c>
      <c r="H67" s="237">
        <v>0</v>
      </c>
      <c r="I67" s="237">
        <v>0</v>
      </c>
      <c r="J67" s="237">
        <v>0</v>
      </c>
      <c r="K67" s="237">
        <v>0</v>
      </c>
      <c r="L67" s="237">
        <v>0</v>
      </c>
      <c r="M67" s="237">
        <v>0</v>
      </c>
      <c r="N67" s="241"/>
      <c r="O67" s="241"/>
      <c r="P67" s="241"/>
      <c r="Q67" s="238">
        <v>0</v>
      </c>
      <c r="R67" s="238">
        <v>0</v>
      </c>
    </row>
    <row r="68" spans="1:18" x14ac:dyDescent="0.25">
      <c r="A68" s="236">
        <v>23</v>
      </c>
      <c r="B68" s="236" t="s">
        <v>44</v>
      </c>
      <c r="C68" s="237">
        <v>0</v>
      </c>
      <c r="D68" s="237">
        <v>0</v>
      </c>
      <c r="E68" s="237">
        <v>110</v>
      </c>
      <c r="F68" s="237">
        <v>60</v>
      </c>
      <c r="G68" s="237">
        <v>74.285714285714292</v>
      </c>
      <c r="H68" s="237">
        <v>68</v>
      </c>
      <c r="I68" s="237">
        <v>73.16</v>
      </c>
      <c r="J68" s="237">
        <v>100</v>
      </c>
      <c r="K68" s="237">
        <v>100</v>
      </c>
      <c r="L68" s="237">
        <v>80.386666666666656</v>
      </c>
      <c r="M68" s="237">
        <v>116.25</v>
      </c>
      <c r="N68" s="241"/>
      <c r="O68" s="241"/>
      <c r="P68" s="241"/>
      <c r="Q68" s="238">
        <v>116.25</v>
      </c>
      <c r="R68" s="238">
        <v>83.801578947368426</v>
      </c>
    </row>
    <row r="69" spans="1:18" x14ac:dyDescent="0.25">
      <c r="A69" s="236">
        <v>24</v>
      </c>
      <c r="B69" s="236" t="s">
        <v>45</v>
      </c>
      <c r="C69" s="237">
        <v>245</v>
      </c>
      <c r="D69" s="237">
        <v>245</v>
      </c>
      <c r="E69" s="237">
        <v>0</v>
      </c>
      <c r="F69" s="237">
        <v>245</v>
      </c>
      <c r="G69" s="237">
        <v>245</v>
      </c>
      <c r="H69" s="237">
        <v>0</v>
      </c>
      <c r="I69" s="237">
        <v>0</v>
      </c>
      <c r="J69" s="237">
        <v>0</v>
      </c>
      <c r="K69" s="237">
        <v>202.5</v>
      </c>
      <c r="L69" s="237">
        <v>202.5</v>
      </c>
      <c r="M69" s="237">
        <v>292.86</v>
      </c>
      <c r="N69" s="241"/>
      <c r="O69" s="241"/>
      <c r="P69" s="241"/>
      <c r="Q69" s="238">
        <v>292.86</v>
      </c>
      <c r="R69" s="238">
        <v>235.82818181818183</v>
      </c>
    </row>
    <row r="70" spans="1:18" x14ac:dyDescent="0.25">
      <c r="A70" s="236">
        <v>25</v>
      </c>
      <c r="B70" s="236" t="s">
        <v>46</v>
      </c>
      <c r="C70" s="237">
        <v>187.14</v>
      </c>
      <c r="D70" s="237">
        <v>187.14</v>
      </c>
      <c r="E70" s="237">
        <v>187.14</v>
      </c>
      <c r="F70" s="237">
        <v>187.14</v>
      </c>
      <c r="G70" s="237">
        <v>187.14</v>
      </c>
      <c r="H70" s="237">
        <v>105.71</v>
      </c>
      <c r="I70" s="237">
        <v>105.71</v>
      </c>
      <c r="J70" s="237">
        <v>105.71</v>
      </c>
      <c r="K70" s="237">
        <v>105.71</v>
      </c>
      <c r="L70" s="237">
        <v>105.71</v>
      </c>
      <c r="M70" s="237">
        <v>170</v>
      </c>
      <c r="N70" s="241"/>
      <c r="O70" s="241"/>
      <c r="P70" s="241"/>
      <c r="Q70" s="238">
        <v>170</v>
      </c>
      <c r="R70" s="238">
        <v>156.45400000000001</v>
      </c>
    </row>
    <row r="71" spans="1:18" x14ac:dyDescent="0.25">
      <c r="A71" s="236">
        <v>26</v>
      </c>
      <c r="B71" s="236" t="s">
        <v>81</v>
      </c>
      <c r="C71" s="237">
        <v>0</v>
      </c>
      <c r="D71" s="237">
        <v>0</v>
      </c>
      <c r="E71" s="237">
        <v>141.11000000000001</v>
      </c>
      <c r="F71" s="237">
        <v>141.11000000000001</v>
      </c>
      <c r="G71" s="237">
        <v>141.11000000000001</v>
      </c>
      <c r="H71" s="237">
        <v>200.54</v>
      </c>
      <c r="I71" s="237">
        <v>200.54</v>
      </c>
      <c r="J71" s="237">
        <v>200.54</v>
      </c>
      <c r="K71" s="237">
        <v>171.32999999999998</v>
      </c>
      <c r="L71" s="237">
        <v>191.77699999999999</v>
      </c>
      <c r="M71" s="237">
        <v>178.96</v>
      </c>
      <c r="N71" s="241"/>
      <c r="O71" s="241"/>
      <c r="P71" s="241"/>
      <c r="Q71" s="238">
        <v>178.96</v>
      </c>
      <c r="R71" s="238">
        <v>168.33600000000001</v>
      </c>
    </row>
    <row r="72" spans="1:18" x14ac:dyDescent="0.25">
      <c r="A72" s="236">
        <v>27</v>
      </c>
      <c r="B72" s="236" t="s">
        <v>48</v>
      </c>
      <c r="C72" s="237">
        <v>176.1</v>
      </c>
      <c r="D72" s="237">
        <v>0</v>
      </c>
      <c r="E72" s="237">
        <v>180</v>
      </c>
      <c r="F72" s="237">
        <v>105.55555555555556</v>
      </c>
      <c r="G72" s="237">
        <v>159.83529411764707</v>
      </c>
      <c r="H72" s="237" t="e">
        <v>#DIV/0!</v>
      </c>
      <c r="I72" s="237">
        <v>180</v>
      </c>
      <c r="J72" s="237">
        <v>180</v>
      </c>
      <c r="K72" s="237">
        <v>0</v>
      </c>
      <c r="L72" s="237">
        <v>180</v>
      </c>
      <c r="M72" s="237">
        <v>180</v>
      </c>
      <c r="N72" s="241"/>
      <c r="O72" s="241"/>
      <c r="P72" s="241"/>
      <c r="Q72" s="238">
        <v>180</v>
      </c>
      <c r="R72" s="238">
        <v>170.47777777777779</v>
      </c>
    </row>
    <row r="73" spans="1:18" x14ac:dyDescent="0.25">
      <c r="A73" s="236"/>
      <c r="B73" s="236" t="s">
        <v>49</v>
      </c>
      <c r="C73" s="237">
        <v>228.53009447567371</v>
      </c>
      <c r="D73" s="237">
        <v>237.6575184069371</v>
      </c>
      <c r="E73" s="237">
        <v>243.21287332328194</v>
      </c>
      <c r="F73" s="237">
        <v>243.06814840223984</v>
      </c>
      <c r="G73" s="237">
        <v>237.76628110726708</v>
      </c>
      <c r="H73" s="237">
        <v>0</v>
      </c>
      <c r="I73" s="237">
        <v>247.19961580258754</v>
      </c>
      <c r="J73" s="237">
        <v>253.05209399644821</v>
      </c>
      <c r="K73" s="237">
        <v>223.90375929997316</v>
      </c>
      <c r="L73" s="237">
        <v>231.07786404590166</v>
      </c>
      <c r="M73" s="237">
        <v>199.68162002677269</v>
      </c>
      <c r="N73" s="242"/>
      <c r="O73" s="242"/>
      <c r="P73" s="242"/>
      <c r="Q73" s="238">
        <v>199.68162002677269</v>
      </c>
      <c r="R73" s="238">
        <v>224.25838076465504</v>
      </c>
    </row>
    <row r="74" spans="1:18" x14ac:dyDescent="0.25">
      <c r="A74" s="308" t="s">
        <v>50</v>
      </c>
      <c r="B74" s="308"/>
      <c r="C74" s="221" t="s">
        <v>50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</row>
    <row r="75" spans="1:18" x14ac:dyDescent="0.25">
      <c r="A75" s="57"/>
      <c r="B75" s="57"/>
      <c r="C75" s="57" t="s">
        <v>50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</row>
    <row r="76" spans="1:18" s="155" customFormat="1" x14ac:dyDescent="0.2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</row>
    <row r="77" spans="1:18" x14ac:dyDescent="0.25">
      <c r="A77" s="315" t="s">
        <v>241</v>
      </c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15"/>
      <c r="P77" s="315"/>
      <c r="Q77" s="315"/>
      <c r="R77" s="315"/>
    </row>
    <row r="78" spans="1:18" s="155" customFormat="1" x14ac:dyDescent="0.25">
      <c r="A78" s="319" t="s">
        <v>83</v>
      </c>
      <c r="B78" s="319"/>
      <c r="C78" s="319"/>
      <c r="D78" s="319"/>
      <c r="E78" s="319"/>
      <c r="F78" s="319"/>
      <c r="G78" s="319"/>
      <c r="H78" s="319"/>
      <c r="I78" s="319"/>
      <c r="J78" s="319"/>
      <c r="K78" s="319"/>
      <c r="L78" s="319"/>
      <c r="M78" s="319"/>
      <c r="N78" s="319"/>
      <c r="O78" s="319"/>
      <c r="P78" s="319"/>
      <c r="Q78" s="319"/>
      <c r="R78" s="319"/>
    </row>
    <row r="79" spans="1:18" x14ac:dyDescent="0.25">
      <c r="A79" s="315" t="s">
        <v>97</v>
      </c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</row>
    <row r="80" spans="1:18" s="155" customFormat="1" ht="15.75" thickBot="1" x14ac:dyDescent="0.3">
      <c r="A80" s="61" t="s">
        <v>86</v>
      </c>
      <c r="B80" s="61"/>
      <c r="C80" s="61"/>
      <c r="D80" s="62" t="s">
        <v>50</v>
      </c>
      <c r="E80" s="62" t="s">
        <v>50</v>
      </c>
      <c r="F80" s="62" t="s">
        <v>50</v>
      </c>
      <c r="G80" s="62"/>
      <c r="H80" s="62" t="s">
        <v>50</v>
      </c>
      <c r="I80" s="61"/>
      <c r="J80" s="61"/>
      <c r="K80" s="61"/>
      <c r="L80" s="61"/>
      <c r="M80" s="61"/>
      <c r="N80" s="61"/>
      <c r="O80" s="61" t="s">
        <v>68</v>
      </c>
      <c r="P80" s="61"/>
      <c r="Q80" s="61" t="s">
        <v>50</v>
      </c>
      <c r="R80" s="61"/>
    </row>
    <row r="81" spans="1:18" ht="15.75" thickTop="1" x14ac:dyDescent="0.25">
      <c r="A81" s="224" t="s">
        <v>2</v>
      </c>
      <c r="B81" s="225" t="s">
        <v>69</v>
      </c>
      <c r="C81" s="324" t="s">
        <v>87</v>
      </c>
      <c r="D81" s="324"/>
      <c r="E81" s="324"/>
      <c r="F81" s="324"/>
      <c r="G81" s="324"/>
      <c r="H81" s="324" t="s">
        <v>88</v>
      </c>
      <c r="I81" s="324"/>
      <c r="J81" s="324"/>
      <c r="K81" s="324"/>
      <c r="L81" s="324"/>
      <c r="M81" s="324" t="s">
        <v>89</v>
      </c>
      <c r="N81" s="324"/>
      <c r="O81" s="324"/>
      <c r="P81" s="324"/>
      <c r="Q81" s="324"/>
      <c r="R81" s="225" t="s">
        <v>49</v>
      </c>
    </row>
    <row r="82" spans="1:18" s="155" customFormat="1" x14ac:dyDescent="0.25">
      <c r="A82" s="226"/>
      <c r="B82" s="227" t="s">
        <v>90</v>
      </c>
      <c r="C82" s="228" t="s">
        <v>74</v>
      </c>
      <c r="D82" s="228" t="s">
        <v>75</v>
      </c>
      <c r="E82" s="228" t="s">
        <v>76</v>
      </c>
      <c r="F82" s="228" t="s">
        <v>91</v>
      </c>
      <c r="G82" s="228" t="s">
        <v>49</v>
      </c>
      <c r="H82" s="228" t="s">
        <v>77</v>
      </c>
      <c r="I82" s="228" t="s">
        <v>78</v>
      </c>
      <c r="J82" s="228" t="s">
        <v>79</v>
      </c>
      <c r="K82" s="228" t="s">
        <v>92</v>
      </c>
      <c r="L82" s="228" t="s">
        <v>49</v>
      </c>
      <c r="M82" s="228" t="s">
        <v>80</v>
      </c>
      <c r="N82" s="228" t="s">
        <v>71</v>
      </c>
      <c r="O82" s="228" t="s">
        <v>72</v>
      </c>
      <c r="P82" s="228" t="s">
        <v>73</v>
      </c>
      <c r="Q82" s="228" t="s">
        <v>49</v>
      </c>
      <c r="R82" s="227" t="s">
        <v>5</v>
      </c>
    </row>
    <row r="83" spans="1:18" s="95" customFormat="1" x14ac:dyDescent="0.25">
      <c r="A83" s="229"/>
      <c r="B83" s="229"/>
      <c r="C83" s="229"/>
      <c r="D83" s="229"/>
      <c r="E83" s="229"/>
      <c r="F83" s="229"/>
      <c r="G83" s="229" t="s">
        <v>93</v>
      </c>
      <c r="H83" s="229"/>
      <c r="I83" s="229"/>
      <c r="J83" s="229"/>
      <c r="K83" s="229"/>
      <c r="L83" s="229" t="s">
        <v>94</v>
      </c>
      <c r="M83" s="229"/>
      <c r="N83" s="229"/>
      <c r="O83" s="229"/>
      <c r="P83" s="229"/>
      <c r="Q83" s="273" t="s">
        <v>95</v>
      </c>
      <c r="R83" s="273">
        <v>2020</v>
      </c>
    </row>
    <row r="84" spans="1:18" s="95" customFormat="1" x14ac:dyDescent="0.25">
      <c r="A84" s="236">
        <v>1</v>
      </c>
      <c r="B84" s="236" t="s">
        <v>22</v>
      </c>
      <c r="C84" s="241">
        <v>6137.5519999999997</v>
      </c>
      <c r="D84" s="241">
        <v>6805.4969999999994</v>
      </c>
      <c r="E84" s="241">
        <v>6781.4979999999996</v>
      </c>
      <c r="F84" s="241">
        <v>7298.3040000000001</v>
      </c>
      <c r="G84" s="242">
        <v>27022.850999999999</v>
      </c>
      <c r="H84" s="241">
        <v>6783.357</v>
      </c>
      <c r="I84" s="241">
        <v>5978.6279999999997</v>
      </c>
      <c r="J84" s="241">
        <v>8057.6110000000008</v>
      </c>
      <c r="K84" s="241">
        <v>8756.2200000000012</v>
      </c>
      <c r="L84" s="242">
        <v>29575.816000000003</v>
      </c>
      <c r="M84" s="241">
        <v>8067.2370000000001</v>
      </c>
      <c r="N84" s="241"/>
      <c r="O84" s="241"/>
      <c r="P84" s="241"/>
      <c r="Q84" s="242">
        <v>8067.2370000000001</v>
      </c>
      <c r="R84" s="242">
        <v>64665.904000000002</v>
      </c>
    </row>
    <row r="85" spans="1:18" x14ac:dyDescent="0.25">
      <c r="A85" s="236">
        <v>2</v>
      </c>
      <c r="B85" s="236" t="s">
        <v>23</v>
      </c>
      <c r="C85" s="241">
        <v>6257.5140000000001</v>
      </c>
      <c r="D85" s="241">
        <v>4960.9120000000003</v>
      </c>
      <c r="E85" s="241">
        <v>7582.3029999999999</v>
      </c>
      <c r="F85" s="241">
        <v>4707.2290000000003</v>
      </c>
      <c r="G85" s="242">
        <v>23507.957999999999</v>
      </c>
      <c r="H85" s="241">
        <v>2302.9369999999999</v>
      </c>
      <c r="I85" s="241">
        <v>1569.0340000000001</v>
      </c>
      <c r="J85" s="241">
        <v>5921.8379999999997</v>
      </c>
      <c r="K85" s="241">
        <v>13842.929</v>
      </c>
      <c r="L85" s="242">
        <v>23636.737999999998</v>
      </c>
      <c r="M85" s="241">
        <v>13157.567999999997</v>
      </c>
      <c r="N85" s="241"/>
      <c r="O85" s="241"/>
      <c r="P85" s="241"/>
      <c r="Q85" s="242">
        <v>13157.567999999997</v>
      </c>
      <c r="R85" s="242">
        <v>60302.263999999996</v>
      </c>
    </row>
    <row r="86" spans="1:18" s="155" customFormat="1" x14ac:dyDescent="0.25">
      <c r="A86" s="236">
        <v>3</v>
      </c>
      <c r="B86" s="236" t="s">
        <v>24</v>
      </c>
      <c r="C86" s="241">
        <v>4315.9179999999997</v>
      </c>
      <c r="D86" s="241">
        <v>1833.52</v>
      </c>
      <c r="E86" s="241">
        <v>2795.5</v>
      </c>
      <c r="F86" s="241">
        <v>6216.259</v>
      </c>
      <c r="G86" s="242">
        <v>15161.197</v>
      </c>
      <c r="H86" s="241">
        <v>7093.0160000000005</v>
      </c>
      <c r="I86" s="241">
        <v>7809.75</v>
      </c>
      <c r="J86" s="241">
        <v>7834.4319999999989</v>
      </c>
      <c r="K86" s="241">
        <v>7458.8250000000007</v>
      </c>
      <c r="L86" s="242">
        <v>30196.022999999997</v>
      </c>
      <c r="M86" s="241">
        <v>9689.06</v>
      </c>
      <c r="N86" s="241"/>
      <c r="O86" s="241"/>
      <c r="P86" s="241"/>
      <c r="Q86" s="242">
        <v>9689.06</v>
      </c>
      <c r="R86" s="242">
        <v>55046.28</v>
      </c>
    </row>
    <row r="87" spans="1:18" s="95" customFormat="1" x14ac:dyDescent="0.25">
      <c r="A87" s="236">
        <v>4</v>
      </c>
      <c r="B87" s="236" t="s">
        <v>25</v>
      </c>
      <c r="C87" s="241">
        <v>820.7360000000001</v>
      </c>
      <c r="D87" s="241">
        <v>674.17600000000004</v>
      </c>
      <c r="E87" s="241">
        <v>2520.8319999999999</v>
      </c>
      <c r="F87" s="241">
        <v>5012.3520000000008</v>
      </c>
      <c r="G87" s="242">
        <v>9028.0960000000014</v>
      </c>
      <c r="H87" s="241">
        <v>1711.2</v>
      </c>
      <c r="I87" s="241">
        <v>1682.68</v>
      </c>
      <c r="J87" s="241">
        <v>24156.44</v>
      </c>
      <c r="K87" s="241">
        <v>2310.12</v>
      </c>
      <c r="L87" s="242">
        <v>29860.44</v>
      </c>
      <c r="M87" s="241">
        <v>804.86400000000003</v>
      </c>
      <c r="N87" s="241"/>
      <c r="O87" s="241"/>
      <c r="P87" s="241"/>
      <c r="Q87" s="242">
        <v>804.86400000000003</v>
      </c>
      <c r="R87" s="242">
        <v>39693.4</v>
      </c>
    </row>
    <row r="88" spans="1:18" s="95" customFormat="1" x14ac:dyDescent="0.25">
      <c r="A88" s="236">
        <v>5</v>
      </c>
      <c r="B88" s="236" t="s">
        <v>26</v>
      </c>
      <c r="C88" s="241">
        <v>10085.040000000001</v>
      </c>
      <c r="D88" s="241">
        <v>11682.954</v>
      </c>
      <c r="E88" s="241">
        <v>4741.1989999999996</v>
      </c>
      <c r="F88" s="241">
        <v>13678.007999999998</v>
      </c>
      <c r="G88" s="242">
        <v>40187.201000000001</v>
      </c>
      <c r="H88" s="241">
        <v>20328.984</v>
      </c>
      <c r="I88" s="241">
        <v>68517.648000000001</v>
      </c>
      <c r="J88" s="241">
        <v>42510.636000000006</v>
      </c>
      <c r="K88" s="241">
        <v>85924.475999999995</v>
      </c>
      <c r="L88" s="242">
        <v>217281.74400000001</v>
      </c>
      <c r="M88" s="241">
        <v>56527.904000000002</v>
      </c>
      <c r="N88" s="241"/>
      <c r="O88" s="241"/>
      <c r="P88" s="241"/>
      <c r="Q88" s="242">
        <v>56527.904000000002</v>
      </c>
      <c r="R88" s="242">
        <v>313996.84899999999</v>
      </c>
    </row>
    <row r="89" spans="1:18" s="95" customFormat="1" x14ac:dyDescent="0.25">
      <c r="A89" s="236">
        <v>6</v>
      </c>
      <c r="B89" s="236" t="s">
        <v>27</v>
      </c>
      <c r="C89" s="241">
        <v>2732.5</v>
      </c>
      <c r="D89" s="241">
        <v>2158.6750000000002</v>
      </c>
      <c r="E89" s="241">
        <v>2896.45</v>
      </c>
      <c r="F89" s="241">
        <v>2186</v>
      </c>
      <c r="G89" s="242">
        <v>9973.625</v>
      </c>
      <c r="H89" s="241">
        <v>2793.6600000000003</v>
      </c>
      <c r="I89" s="241">
        <v>5152.8919999999998</v>
      </c>
      <c r="J89" s="241">
        <v>6500.1</v>
      </c>
      <c r="K89" s="241">
        <v>7025.6400000000012</v>
      </c>
      <c r="L89" s="242">
        <v>21472.292000000001</v>
      </c>
      <c r="M89" s="241">
        <v>8654.5879999999997</v>
      </c>
      <c r="N89" s="241"/>
      <c r="O89" s="241"/>
      <c r="P89" s="241"/>
      <c r="Q89" s="242">
        <v>8654.5879999999997</v>
      </c>
      <c r="R89" s="242">
        <v>40100.505000000005</v>
      </c>
    </row>
    <row r="90" spans="1:18" s="95" customFormat="1" x14ac:dyDescent="0.25">
      <c r="A90" s="236">
        <v>7</v>
      </c>
      <c r="B90" s="236" t="s">
        <v>28</v>
      </c>
      <c r="C90" s="241">
        <v>1397.0219999999999</v>
      </c>
      <c r="D90" s="241">
        <v>1009.9829999999999</v>
      </c>
      <c r="E90" s="241">
        <v>569.99599999999998</v>
      </c>
      <c r="F90" s="241">
        <v>464.99399999999997</v>
      </c>
      <c r="G90" s="242">
        <v>3441.9950000000003</v>
      </c>
      <c r="H90" s="241">
        <v>1069.992</v>
      </c>
      <c r="I90" s="241">
        <v>4218.0599999999995</v>
      </c>
      <c r="J90" s="241">
        <v>1153.98</v>
      </c>
      <c r="K90" s="241">
        <v>2909.058</v>
      </c>
      <c r="L90" s="242">
        <v>9351.09</v>
      </c>
      <c r="M90" s="241">
        <v>3185.0430000000001</v>
      </c>
      <c r="N90" s="241"/>
      <c r="O90" s="241"/>
      <c r="P90" s="241"/>
      <c r="Q90" s="242">
        <v>3185.0430000000001</v>
      </c>
      <c r="R90" s="242">
        <v>15978.128000000001</v>
      </c>
    </row>
    <row r="91" spans="1:18" s="95" customFormat="1" x14ac:dyDescent="0.25">
      <c r="A91" s="236">
        <v>8</v>
      </c>
      <c r="B91" s="236" t="s">
        <v>29</v>
      </c>
      <c r="C91" s="241">
        <v>124.998</v>
      </c>
      <c r="D91" s="241">
        <v>0</v>
      </c>
      <c r="E91" s="241">
        <v>0</v>
      </c>
      <c r="F91" s="241">
        <v>240.99600000000001</v>
      </c>
      <c r="G91" s="242">
        <v>365.99400000000003</v>
      </c>
      <c r="H91" s="241">
        <v>720.98200000000008</v>
      </c>
      <c r="I91" s="241">
        <v>99</v>
      </c>
      <c r="J91" s="241">
        <v>722.98800000000006</v>
      </c>
      <c r="K91" s="241">
        <v>2791.931</v>
      </c>
      <c r="L91" s="242">
        <v>4334.9009999999998</v>
      </c>
      <c r="M91" s="241">
        <v>15542.297</v>
      </c>
      <c r="N91" s="241"/>
      <c r="O91" s="241"/>
      <c r="P91" s="241"/>
      <c r="Q91" s="242">
        <v>15542.297</v>
      </c>
      <c r="R91" s="242">
        <v>20243.191999999999</v>
      </c>
    </row>
    <row r="92" spans="1:18" s="95" customFormat="1" x14ac:dyDescent="0.25">
      <c r="A92" s="236">
        <v>9</v>
      </c>
      <c r="B92" s="236" t="s">
        <v>30</v>
      </c>
      <c r="C92" s="241">
        <v>157.00299999999999</v>
      </c>
      <c r="D92" s="241">
        <v>0</v>
      </c>
      <c r="E92" s="241">
        <v>107</v>
      </c>
      <c r="F92" s="241">
        <v>113</v>
      </c>
      <c r="G92" s="242">
        <v>377.00299999999999</v>
      </c>
      <c r="H92" s="241">
        <v>50</v>
      </c>
      <c r="I92" s="241">
        <v>45</v>
      </c>
      <c r="J92" s="241">
        <v>82</v>
      </c>
      <c r="K92" s="241">
        <v>149.99700000000001</v>
      </c>
      <c r="L92" s="242">
        <v>326.99700000000001</v>
      </c>
      <c r="M92" s="241">
        <v>207</v>
      </c>
      <c r="N92" s="241"/>
      <c r="O92" s="241"/>
      <c r="P92" s="241"/>
      <c r="Q92" s="242">
        <v>207</v>
      </c>
      <c r="R92" s="242">
        <v>911</v>
      </c>
    </row>
    <row r="93" spans="1:18" s="95" customFormat="1" x14ac:dyDescent="0.25">
      <c r="A93" s="236">
        <v>10</v>
      </c>
      <c r="B93" s="236" t="s">
        <v>31</v>
      </c>
      <c r="C93" s="241">
        <v>81.998999999999995</v>
      </c>
      <c r="D93" s="241">
        <v>199</v>
      </c>
      <c r="E93" s="241">
        <v>0</v>
      </c>
      <c r="F93" s="241">
        <v>178.00200000000001</v>
      </c>
      <c r="G93" s="242">
        <v>459.00100000000003</v>
      </c>
      <c r="H93" s="241">
        <v>0</v>
      </c>
      <c r="I93" s="241">
        <v>806.00400000000002</v>
      </c>
      <c r="J93" s="241">
        <v>0</v>
      </c>
      <c r="K93" s="241">
        <v>940</v>
      </c>
      <c r="L93" s="242">
        <v>1746.0039999999999</v>
      </c>
      <c r="M93" s="241">
        <v>1255.002</v>
      </c>
      <c r="N93" s="241"/>
      <c r="O93" s="241"/>
      <c r="P93" s="241"/>
      <c r="Q93" s="242">
        <v>1255.002</v>
      </c>
      <c r="R93" s="242">
        <v>3460.0070000000001</v>
      </c>
    </row>
    <row r="94" spans="1:18" s="95" customFormat="1" x14ac:dyDescent="0.25">
      <c r="A94" s="236">
        <v>11</v>
      </c>
      <c r="B94" s="236" t="s">
        <v>32</v>
      </c>
      <c r="C94" s="241">
        <v>60.9</v>
      </c>
      <c r="D94" s="241">
        <v>2019.9779999999998</v>
      </c>
      <c r="E94" s="241">
        <v>240</v>
      </c>
      <c r="F94" s="241">
        <v>418.00200000000007</v>
      </c>
      <c r="G94" s="242">
        <v>2738.8799999999997</v>
      </c>
      <c r="H94" s="241">
        <v>1830.9599999999998</v>
      </c>
      <c r="I94" s="241">
        <v>3159.9259999999999</v>
      </c>
      <c r="J94" s="241">
        <v>2803.0120000000002</v>
      </c>
      <c r="K94" s="241">
        <v>29334.259000000005</v>
      </c>
      <c r="L94" s="242">
        <v>37128.157000000007</v>
      </c>
      <c r="M94" s="241">
        <v>51378.487999999998</v>
      </c>
      <c r="N94" s="241"/>
      <c r="O94" s="241"/>
      <c r="P94" s="241"/>
      <c r="Q94" s="242">
        <v>51378.487999999998</v>
      </c>
      <c r="R94" s="242">
        <v>91245.524999999994</v>
      </c>
    </row>
    <row r="95" spans="1:18" x14ac:dyDescent="0.25">
      <c r="A95" s="236">
        <v>12</v>
      </c>
      <c r="B95" s="236" t="s">
        <v>33</v>
      </c>
      <c r="C95" s="241">
        <v>0</v>
      </c>
      <c r="D95" s="241">
        <v>0</v>
      </c>
      <c r="E95" s="241">
        <v>0</v>
      </c>
      <c r="F95" s="241">
        <v>0</v>
      </c>
      <c r="G95" s="242">
        <v>0</v>
      </c>
      <c r="H95" s="241">
        <v>0</v>
      </c>
      <c r="I95" s="241">
        <v>0</v>
      </c>
      <c r="J95" s="241">
        <v>0</v>
      </c>
      <c r="K95" s="241">
        <v>0</v>
      </c>
      <c r="L95" s="242">
        <v>0</v>
      </c>
      <c r="M95" s="241">
        <v>0</v>
      </c>
      <c r="N95" s="241"/>
      <c r="O95" s="241"/>
      <c r="P95" s="241"/>
      <c r="Q95" s="242">
        <v>0</v>
      </c>
      <c r="R95" s="242">
        <v>0</v>
      </c>
    </row>
    <row r="96" spans="1:18" s="155" customFormat="1" x14ac:dyDescent="0.25">
      <c r="A96" s="236">
        <v>13</v>
      </c>
      <c r="B96" s="236" t="s">
        <v>34</v>
      </c>
      <c r="C96" s="241">
        <v>277.94799999999998</v>
      </c>
      <c r="D96" s="241">
        <v>270.34800000000001</v>
      </c>
      <c r="E96" s="241">
        <v>96</v>
      </c>
      <c r="F96" s="241">
        <v>301.50400000000002</v>
      </c>
      <c r="G96" s="242">
        <v>945.80000000000007</v>
      </c>
      <c r="H96" s="241">
        <v>348.30399999999997</v>
      </c>
      <c r="I96" s="241">
        <v>3299.3559999999998</v>
      </c>
      <c r="J96" s="241">
        <v>2499.8399999999997</v>
      </c>
      <c r="K96" s="241">
        <v>5904.0560000000005</v>
      </c>
      <c r="L96" s="242">
        <v>12051.556</v>
      </c>
      <c r="M96" s="241">
        <v>2359.5</v>
      </c>
      <c r="N96" s="241"/>
      <c r="O96" s="241"/>
      <c r="P96" s="241"/>
      <c r="Q96" s="242">
        <v>2359.5</v>
      </c>
      <c r="R96" s="242">
        <v>15356.856</v>
      </c>
    </row>
    <row r="97" spans="1:18" s="95" customFormat="1" x14ac:dyDescent="0.25">
      <c r="A97" s="236">
        <v>14</v>
      </c>
      <c r="B97" s="236" t="s">
        <v>35</v>
      </c>
      <c r="C97" s="241">
        <v>1995.2220000000002</v>
      </c>
      <c r="D97" s="241">
        <v>567.26900000000001</v>
      </c>
      <c r="E97" s="241">
        <v>1486.6360000000002</v>
      </c>
      <c r="F97" s="241">
        <v>704.19600000000003</v>
      </c>
      <c r="G97" s="242">
        <v>4753.3230000000003</v>
      </c>
      <c r="H97" s="241">
        <v>2173.7419999999997</v>
      </c>
      <c r="I97" s="241">
        <v>2749.4949999999999</v>
      </c>
      <c r="J97" s="241">
        <v>1702.0809999999999</v>
      </c>
      <c r="K97" s="241">
        <v>1845.6299999999999</v>
      </c>
      <c r="L97" s="242">
        <v>8470.9479999999985</v>
      </c>
      <c r="M97" s="241">
        <v>1400.895</v>
      </c>
      <c r="N97" s="241"/>
      <c r="O97" s="241"/>
      <c r="P97" s="241"/>
      <c r="Q97" s="242">
        <v>1400.895</v>
      </c>
      <c r="R97" s="242">
        <v>14625.165999999999</v>
      </c>
    </row>
    <row r="98" spans="1:18" s="95" customFormat="1" x14ac:dyDescent="0.25">
      <c r="A98" s="236">
        <v>15</v>
      </c>
      <c r="B98" s="236" t="s">
        <v>36</v>
      </c>
      <c r="C98" s="241">
        <v>289</v>
      </c>
      <c r="D98" s="241">
        <v>0</v>
      </c>
      <c r="E98" s="241">
        <v>0</v>
      </c>
      <c r="F98" s="241">
        <v>23.119999999999997</v>
      </c>
      <c r="G98" s="242">
        <v>312.12</v>
      </c>
      <c r="H98" s="241">
        <v>0</v>
      </c>
      <c r="I98" s="241">
        <v>14.368</v>
      </c>
      <c r="J98" s="241">
        <v>14.368</v>
      </c>
      <c r="K98" s="241">
        <v>0</v>
      </c>
      <c r="L98" s="242">
        <v>28.736000000000001</v>
      </c>
      <c r="M98" s="241">
        <v>0</v>
      </c>
      <c r="N98" s="241"/>
      <c r="O98" s="241"/>
      <c r="P98" s="241"/>
      <c r="Q98" s="242">
        <v>0</v>
      </c>
      <c r="R98" s="242">
        <v>340.85599999999999</v>
      </c>
    </row>
    <row r="99" spans="1:18" s="95" customFormat="1" x14ac:dyDescent="0.25">
      <c r="A99" s="236">
        <v>16</v>
      </c>
      <c r="B99" s="236" t="s">
        <v>37</v>
      </c>
      <c r="C99" s="241">
        <v>0</v>
      </c>
      <c r="D99" s="241">
        <v>0</v>
      </c>
      <c r="E99" s="241">
        <v>0</v>
      </c>
      <c r="F99" s="241">
        <v>68.772000000000006</v>
      </c>
      <c r="G99" s="242">
        <v>68.772000000000006</v>
      </c>
      <c r="H99" s="241">
        <v>0</v>
      </c>
      <c r="I99" s="241">
        <v>0</v>
      </c>
      <c r="J99" s="241">
        <v>0</v>
      </c>
      <c r="K99" s="241">
        <v>0</v>
      </c>
      <c r="L99" s="242">
        <v>0</v>
      </c>
      <c r="M99" s="241">
        <v>0</v>
      </c>
      <c r="N99" s="241"/>
      <c r="O99" s="241"/>
      <c r="P99" s="241"/>
      <c r="Q99" s="242">
        <v>0</v>
      </c>
      <c r="R99" s="242">
        <v>68.772000000000006</v>
      </c>
    </row>
    <row r="100" spans="1:18" s="95" customFormat="1" x14ac:dyDescent="0.25">
      <c r="A100" s="236">
        <v>17</v>
      </c>
      <c r="B100" s="236" t="s">
        <v>38</v>
      </c>
      <c r="C100" s="241">
        <v>5238.8999999999996</v>
      </c>
      <c r="D100" s="241">
        <v>873.14999999999986</v>
      </c>
      <c r="E100" s="241">
        <v>1292.2619999999999</v>
      </c>
      <c r="F100" s="241">
        <v>838.22399999999993</v>
      </c>
      <c r="G100" s="242">
        <v>8242.5359999999982</v>
      </c>
      <c r="H100" s="241">
        <v>4929.7920000000004</v>
      </c>
      <c r="I100" s="241">
        <v>5982.375</v>
      </c>
      <c r="J100" s="241">
        <v>7847.4240000000009</v>
      </c>
      <c r="K100" s="241">
        <v>6472.4480000000003</v>
      </c>
      <c r="L100" s="242">
        <v>25232.039000000001</v>
      </c>
      <c r="M100" s="241">
        <v>3723.6839999999997</v>
      </c>
      <c r="N100" s="241"/>
      <c r="O100" s="241"/>
      <c r="P100" s="241"/>
      <c r="Q100" s="242">
        <v>3723.6839999999997</v>
      </c>
      <c r="R100" s="242">
        <v>37198.258999999998</v>
      </c>
    </row>
    <row r="101" spans="1:18" s="95" customFormat="1" x14ac:dyDescent="0.25">
      <c r="A101" s="236">
        <v>18</v>
      </c>
      <c r="B101" s="236" t="s">
        <v>39</v>
      </c>
      <c r="C101" s="241">
        <v>74.400000000000006</v>
      </c>
      <c r="D101" s="241">
        <v>25.2</v>
      </c>
      <c r="E101" s="241">
        <v>0</v>
      </c>
      <c r="F101" s="241">
        <v>25.4</v>
      </c>
      <c r="G101" s="242">
        <v>125</v>
      </c>
      <c r="H101" s="241">
        <v>0</v>
      </c>
      <c r="I101" s="241">
        <v>0</v>
      </c>
      <c r="J101" s="241">
        <v>25.2</v>
      </c>
      <c r="K101" s="241">
        <v>126</v>
      </c>
      <c r="L101" s="242">
        <v>151.19999999999999</v>
      </c>
      <c r="M101" s="241">
        <v>138.6</v>
      </c>
      <c r="N101" s="241"/>
      <c r="O101" s="241"/>
      <c r="P101" s="241"/>
      <c r="Q101" s="242">
        <v>138.6</v>
      </c>
      <c r="R101" s="242">
        <v>414.79999999999995</v>
      </c>
    </row>
    <row r="102" spans="1:18" s="95" customFormat="1" x14ac:dyDescent="0.25">
      <c r="A102" s="236">
        <v>19</v>
      </c>
      <c r="B102" s="236" t="s">
        <v>40</v>
      </c>
      <c r="C102" s="241">
        <v>466.18199999999996</v>
      </c>
      <c r="D102" s="241">
        <v>388.48500000000001</v>
      </c>
      <c r="E102" s="241">
        <v>129.495</v>
      </c>
      <c r="F102" s="241">
        <v>492.08100000000002</v>
      </c>
      <c r="G102" s="242">
        <v>1476.2429999999999</v>
      </c>
      <c r="H102" s="241">
        <v>170.226</v>
      </c>
      <c r="I102" s="241">
        <v>389.08800000000002</v>
      </c>
      <c r="J102" s="241">
        <v>291.81600000000003</v>
      </c>
      <c r="K102" s="241">
        <v>607.95000000000005</v>
      </c>
      <c r="L102" s="242">
        <v>1459.0800000000002</v>
      </c>
      <c r="M102" s="241">
        <v>923.66399999999999</v>
      </c>
      <c r="N102" s="241"/>
      <c r="O102" s="241"/>
      <c r="P102" s="241"/>
      <c r="Q102" s="242">
        <v>923.66399999999999</v>
      </c>
      <c r="R102" s="242">
        <v>3858.9870000000001</v>
      </c>
    </row>
    <row r="103" spans="1:18" x14ac:dyDescent="0.25">
      <c r="A103" s="236">
        <v>20</v>
      </c>
      <c r="B103" s="236" t="s">
        <v>41</v>
      </c>
      <c r="C103" s="241">
        <v>0</v>
      </c>
      <c r="D103" s="241">
        <v>0</v>
      </c>
      <c r="E103" s="241">
        <v>0</v>
      </c>
      <c r="F103" s="241">
        <v>0</v>
      </c>
      <c r="G103" s="242">
        <v>0</v>
      </c>
      <c r="H103" s="241">
        <v>190.8</v>
      </c>
      <c r="I103" s="241">
        <v>42.4</v>
      </c>
      <c r="J103" s="241">
        <v>63.6</v>
      </c>
      <c r="K103" s="241">
        <v>106</v>
      </c>
      <c r="L103" s="242">
        <v>402.8</v>
      </c>
      <c r="M103" s="241">
        <v>0</v>
      </c>
      <c r="N103" s="241"/>
      <c r="O103" s="241"/>
      <c r="P103" s="241"/>
      <c r="Q103" s="242">
        <v>0</v>
      </c>
      <c r="R103" s="242">
        <v>402.8</v>
      </c>
    </row>
    <row r="104" spans="1:18" s="155" customFormat="1" x14ac:dyDescent="0.25">
      <c r="A104" s="236">
        <v>21</v>
      </c>
      <c r="B104" s="236" t="s">
        <v>42</v>
      </c>
      <c r="C104" s="241">
        <v>0</v>
      </c>
      <c r="D104" s="241">
        <v>0</v>
      </c>
      <c r="E104" s="241">
        <v>0</v>
      </c>
      <c r="F104" s="241">
        <v>0</v>
      </c>
      <c r="G104" s="242">
        <v>0</v>
      </c>
      <c r="H104" s="241">
        <v>0</v>
      </c>
      <c r="I104" s="241">
        <v>103.68000000000002</v>
      </c>
      <c r="J104" s="241">
        <v>0</v>
      </c>
      <c r="K104" s="241">
        <v>21</v>
      </c>
      <c r="L104" s="242">
        <v>124.68000000000002</v>
      </c>
      <c r="M104" s="241">
        <v>57</v>
      </c>
      <c r="N104" s="241"/>
      <c r="O104" s="241"/>
      <c r="P104" s="241"/>
      <c r="Q104" s="242">
        <v>57</v>
      </c>
      <c r="R104" s="242">
        <v>181.68</v>
      </c>
    </row>
    <row r="105" spans="1:18" s="95" customFormat="1" x14ac:dyDescent="0.25">
      <c r="A105" s="236">
        <v>22</v>
      </c>
      <c r="B105" s="236" t="s">
        <v>43</v>
      </c>
      <c r="C105" s="241">
        <v>0</v>
      </c>
      <c r="D105" s="241">
        <v>0</v>
      </c>
      <c r="E105" s="241">
        <v>0</v>
      </c>
      <c r="F105" s="241">
        <v>0</v>
      </c>
      <c r="G105" s="242">
        <v>0</v>
      </c>
      <c r="H105" s="241">
        <v>0</v>
      </c>
      <c r="I105" s="241">
        <v>0</v>
      </c>
      <c r="J105" s="241">
        <v>0</v>
      </c>
      <c r="K105" s="241">
        <v>0</v>
      </c>
      <c r="L105" s="242">
        <v>0</v>
      </c>
      <c r="M105" s="241">
        <v>0</v>
      </c>
      <c r="N105" s="241"/>
      <c r="O105" s="241"/>
      <c r="P105" s="241"/>
      <c r="Q105" s="242">
        <v>0</v>
      </c>
      <c r="R105" s="242">
        <v>0</v>
      </c>
    </row>
    <row r="106" spans="1:18" s="95" customFormat="1" x14ac:dyDescent="0.25">
      <c r="A106" s="236">
        <v>23</v>
      </c>
      <c r="B106" s="236" t="s">
        <v>44</v>
      </c>
      <c r="C106" s="241">
        <v>0</v>
      </c>
      <c r="D106" s="241">
        <v>0</v>
      </c>
      <c r="E106" s="241">
        <v>22</v>
      </c>
      <c r="F106" s="241">
        <v>30</v>
      </c>
      <c r="G106" s="242">
        <v>52</v>
      </c>
      <c r="H106" s="241">
        <v>20.399999999999999</v>
      </c>
      <c r="I106" s="241">
        <v>21.948</v>
      </c>
      <c r="J106" s="241">
        <v>10</v>
      </c>
      <c r="K106" s="241">
        <v>20</v>
      </c>
      <c r="L106" s="242">
        <v>72.347999999999999</v>
      </c>
      <c r="M106" s="241">
        <v>34.875</v>
      </c>
      <c r="N106" s="241"/>
      <c r="O106" s="241"/>
      <c r="P106" s="241"/>
      <c r="Q106" s="242">
        <v>34.875</v>
      </c>
      <c r="R106" s="242">
        <v>159.22300000000001</v>
      </c>
    </row>
    <row r="107" spans="1:18" x14ac:dyDescent="0.25">
      <c r="A107" s="236">
        <v>24</v>
      </c>
      <c r="B107" s="236" t="s">
        <v>45</v>
      </c>
      <c r="C107" s="241">
        <v>24.5</v>
      </c>
      <c r="D107" s="241">
        <v>98</v>
      </c>
      <c r="E107" s="241">
        <v>0</v>
      </c>
      <c r="F107" s="241">
        <v>196</v>
      </c>
      <c r="G107" s="242">
        <v>318.5</v>
      </c>
      <c r="H107" s="241">
        <v>0</v>
      </c>
      <c r="I107" s="241">
        <v>0</v>
      </c>
      <c r="J107" s="241">
        <v>0</v>
      </c>
      <c r="K107" s="241">
        <v>141.75</v>
      </c>
      <c r="L107" s="242">
        <v>141.75</v>
      </c>
      <c r="M107" s="241">
        <v>58.572000000000003</v>
      </c>
      <c r="N107" s="241"/>
      <c r="O107" s="241"/>
      <c r="P107" s="241"/>
      <c r="Q107" s="242">
        <v>58.572000000000003</v>
      </c>
      <c r="R107" s="242">
        <v>518.822</v>
      </c>
    </row>
    <row r="108" spans="1:18" s="155" customFormat="1" x14ac:dyDescent="0.25">
      <c r="A108" s="236">
        <v>25</v>
      </c>
      <c r="B108" s="236" t="s">
        <v>46</v>
      </c>
      <c r="C108" s="241">
        <v>56.141999999999996</v>
      </c>
      <c r="D108" s="241">
        <v>56.141999999999996</v>
      </c>
      <c r="E108" s="241">
        <v>56.141999999999996</v>
      </c>
      <c r="F108" s="241">
        <v>93.57</v>
      </c>
      <c r="G108" s="242">
        <v>261.99599999999998</v>
      </c>
      <c r="H108" s="241">
        <v>52.854999999999997</v>
      </c>
      <c r="I108" s="241">
        <v>21.141999999999999</v>
      </c>
      <c r="J108" s="241">
        <v>10.571</v>
      </c>
      <c r="K108" s="241">
        <v>10.571</v>
      </c>
      <c r="L108" s="242">
        <v>95.138999999999996</v>
      </c>
      <c r="M108" s="241">
        <v>34</v>
      </c>
      <c r="N108" s="241"/>
      <c r="O108" s="241"/>
      <c r="P108" s="241"/>
      <c r="Q108" s="242">
        <v>34</v>
      </c>
      <c r="R108" s="242">
        <v>391.13499999999999</v>
      </c>
    </row>
    <row r="109" spans="1:18" x14ac:dyDescent="0.25">
      <c r="A109" s="236">
        <v>26</v>
      </c>
      <c r="B109" s="236" t="s">
        <v>81</v>
      </c>
      <c r="C109" s="241">
        <v>0</v>
      </c>
      <c r="D109" s="241">
        <v>0</v>
      </c>
      <c r="E109" s="241">
        <v>70.555000000000007</v>
      </c>
      <c r="F109" s="241">
        <v>56.444000000000003</v>
      </c>
      <c r="G109" s="242">
        <v>126.99900000000001</v>
      </c>
      <c r="H109" s="241">
        <v>80.215999999999994</v>
      </c>
      <c r="I109" s="241">
        <v>40.107999999999997</v>
      </c>
      <c r="J109" s="241">
        <v>20.053999999999998</v>
      </c>
      <c r="K109" s="241">
        <v>51.399000000000001</v>
      </c>
      <c r="L109" s="242">
        <v>191.77699999999999</v>
      </c>
      <c r="M109" s="241">
        <v>17.896000000000001</v>
      </c>
      <c r="N109" s="241"/>
      <c r="O109" s="241"/>
      <c r="P109" s="241"/>
      <c r="Q109" s="242">
        <v>17.896000000000001</v>
      </c>
      <c r="R109" s="242">
        <v>336.67200000000003</v>
      </c>
    </row>
    <row r="110" spans="1:18" s="155" customFormat="1" x14ac:dyDescent="0.25">
      <c r="A110" s="236">
        <v>27</v>
      </c>
      <c r="B110" s="236" t="s">
        <v>48</v>
      </c>
      <c r="C110" s="241">
        <v>70.44</v>
      </c>
      <c r="D110" s="241">
        <v>0</v>
      </c>
      <c r="E110" s="241">
        <v>378</v>
      </c>
      <c r="F110" s="241">
        <v>95</v>
      </c>
      <c r="G110" s="242">
        <v>543.44000000000005</v>
      </c>
      <c r="H110" s="241">
        <v>0</v>
      </c>
      <c r="I110" s="241">
        <v>36</v>
      </c>
      <c r="J110" s="241">
        <v>126</v>
      </c>
      <c r="K110" s="241">
        <v>0</v>
      </c>
      <c r="L110" s="242">
        <v>162</v>
      </c>
      <c r="M110" s="241">
        <v>522</v>
      </c>
      <c r="N110" s="241"/>
      <c r="O110" s="241"/>
      <c r="P110" s="241"/>
      <c r="Q110" s="242">
        <v>522</v>
      </c>
      <c r="R110" s="242">
        <v>1227.44</v>
      </c>
    </row>
    <row r="111" spans="1:18" x14ac:dyDescent="0.25">
      <c r="A111" s="236"/>
      <c r="B111" s="239" t="s">
        <v>49</v>
      </c>
      <c r="C111" s="241">
        <v>40663.916000000005</v>
      </c>
      <c r="D111" s="241">
        <v>33623.288999999997</v>
      </c>
      <c r="E111" s="241">
        <v>31765.867999999995</v>
      </c>
      <c r="F111" s="241">
        <v>43437.457000000009</v>
      </c>
      <c r="G111" s="241">
        <v>149490.53</v>
      </c>
      <c r="H111" s="241">
        <v>52651.423000000017</v>
      </c>
      <c r="I111" s="241">
        <v>111738.58200000001</v>
      </c>
      <c r="J111" s="241">
        <v>112353.99100000001</v>
      </c>
      <c r="K111" s="241">
        <v>176750.25900000005</v>
      </c>
      <c r="L111" s="241">
        <v>453494.255</v>
      </c>
      <c r="M111" s="241">
        <v>177739.73699999999</v>
      </c>
      <c r="N111" s="242"/>
      <c r="O111" s="242"/>
      <c r="P111" s="242"/>
      <c r="Q111" s="241">
        <v>177739.73699999999</v>
      </c>
      <c r="R111" s="241">
        <v>780724.52200000011</v>
      </c>
    </row>
    <row r="112" spans="1:18" x14ac:dyDescent="0.25">
      <c r="A112" s="311" t="s">
        <v>50</v>
      </c>
      <c r="B112" s="311"/>
      <c r="C112" s="221" t="s">
        <v>50</v>
      </c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</row>
    <row r="113" spans="1:18" x14ac:dyDescent="0.25">
      <c r="A113" s="57"/>
      <c r="B113" s="57"/>
      <c r="C113" s="57" t="s">
        <v>50</v>
      </c>
      <c r="D113" s="57"/>
      <c r="E113" s="57"/>
      <c r="F113" s="57"/>
      <c r="G113" s="57"/>
      <c r="H113" s="57"/>
      <c r="I113" s="57"/>
      <c r="J113" s="155"/>
      <c r="K113" s="155"/>
      <c r="L113" s="155"/>
      <c r="M113" s="155"/>
      <c r="N113" s="155"/>
      <c r="O113" s="155"/>
      <c r="P113" s="155"/>
      <c r="Q113" s="60" t="s">
        <v>50</v>
      </c>
      <c r="R113" s="155" t="s">
        <v>50</v>
      </c>
    </row>
    <row r="114" spans="1:18" x14ac:dyDescent="0.25">
      <c r="A114" s="61"/>
      <c r="B114" s="65"/>
      <c r="C114" s="61"/>
      <c r="D114" s="62"/>
      <c r="E114" s="62"/>
      <c r="F114" s="62"/>
      <c r="G114" s="62"/>
      <c r="H114" s="62"/>
      <c r="I114" s="61"/>
      <c r="J114" s="61"/>
      <c r="K114" s="61"/>
      <c r="L114" s="61"/>
      <c r="M114" s="61"/>
      <c r="N114" s="61"/>
      <c r="O114" s="61"/>
      <c r="P114" s="61"/>
      <c r="Q114" s="61"/>
      <c r="R114" s="186"/>
    </row>
    <row r="115" spans="1:18" s="95" customFormat="1" x14ac:dyDescent="0.25">
      <c r="A115" s="59"/>
      <c r="B115" s="59"/>
      <c r="C115" s="80"/>
      <c r="D115" s="80"/>
      <c r="E115" s="80"/>
      <c r="F115" s="80"/>
      <c r="G115" s="81"/>
      <c r="H115" s="80"/>
      <c r="I115" s="80"/>
      <c r="J115" s="80"/>
      <c r="K115" s="80"/>
      <c r="L115" s="81"/>
      <c r="M115" s="80"/>
      <c r="N115" s="80"/>
      <c r="O115" s="80"/>
      <c r="P115" s="80"/>
      <c r="Q115" s="81"/>
      <c r="R115" s="81"/>
    </row>
    <row r="116" spans="1:18" x14ac:dyDescent="0.25">
      <c r="A116" s="59"/>
      <c r="B116" s="59"/>
      <c r="C116" s="80"/>
      <c r="D116" s="80"/>
      <c r="E116" s="80"/>
      <c r="F116" s="80"/>
      <c r="G116" s="81"/>
      <c r="H116" s="80"/>
      <c r="I116" s="80"/>
      <c r="J116" s="80"/>
      <c r="K116" s="80"/>
      <c r="L116" s="81"/>
      <c r="M116" s="80"/>
      <c r="N116" s="80"/>
      <c r="O116" s="80"/>
      <c r="P116" s="80"/>
      <c r="Q116" s="81"/>
      <c r="R116" s="81"/>
    </row>
    <row r="117" spans="1:18" x14ac:dyDescent="0.25">
      <c r="A117" s="59"/>
      <c r="B117" s="59"/>
      <c r="C117" s="80"/>
      <c r="D117" s="80"/>
      <c r="E117" s="80"/>
      <c r="F117" s="80"/>
      <c r="G117" s="81"/>
      <c r="H117" s="80"/>
      <c r="I117" s="80"/>
      <c r="J117" s="80"/>
      <c r="K117" s="80"/>
      <c r="L117" s="81"/>
      <c r="M117" s="80"/>
      <c r="N117" s="80"/>
      <c r="O117" s="80"/>
      <c r="P117" s="80"/>
      <c r="Q117" s="81"/>
      <c r="R117" s="81"/>
    </row>
    <row r="118" spans="1:18" x14ac:dyDescent="0.25">
      <c r="A118" s="59"/>
      <c r="B118" s="59"/>
      <c r="C118" s="80"/>
      <c r="D118" s="80"/>
      <c r="E118" s="80"/>
      <c r="F118" s="80"/>
      <c r="G118" s="81"/>
      <c r="H118" s="80"/>
      <c r="I118" s="80"/>
      <c r="J118" s="80"/>
      <c r="K118" s="80"/>
      <c r="L118" s="81"/>
      <c r="M118" s="80"/>
      <c r="N118" s="80"/>
      <c r="O118" s="80"/>
      <c r="P118" s="80"/>
      <c r="Q118" s="81"/>
      <c r="R118" s="81"/>
    </row>
    <row r="119" spans="1:18" x14ac:dyDescent="0.25">
      <c r="A119" s="59"/>
      <c r="B119" s="59"/>
      <c r="C119" s="80"/>
      <c r="D119" s="80"/>
      <c r="E119" s="80"/>
      <c r="F119" s="80"/>
      <c r="G119" s="81"/>
      <c r="H119" s="80"/>
      <c r="I119" s="80"/>
      <c r="J119" s="80"/>
      <c r="K119" s="80"/>
      <c r="L119" s="81"/>
      <c r="M119" s="80"/>
      <c r="N119" s="80"/>
      <c r="O119" s="80"/>
      <c r="P119" s="80"/>
      <c r="Q119" s="81"/>
      <c r="R119" s="81"/>
    </row>
    <row r="120" spans="1:18" x14ac:dyDescent="0.25">
      <c r="A120" s="59"/>
      <c r="B120" s="59"/>
      <c r="C120" s="80"/>
      <c r="D120" s="80"/>
      <c r="E120" s="80"/>
      <c r="F120" s="80"/>
      <c r="G120" s="81"/>
      <c r="H120" s="80"/>
      <c r="I120" s="80"/>
      <c r="J120" s="80"/>
      <c r="K120" s="80"/>
      <c r="L120" s="81"/>
      <c r="M120" s="80"/>
      <c r="N120" s="80"/>
      <c r="O120" s="80"/>
      <c r="P120" s="80"/>
      <c r="Q120" s="81"/>
      <c r="R120" s="81"/>
    </row>
    <row r="121" spans="1:18" x14ac:dyDescent="0.25">
      <c r="A121" s="59"/>
      <c r="B121" s="59"/>
      <c r="C121" s="80"/>
      <c r="D121" s="80"/>
      <c r="E121" s="80"/>
      <c r="F121" s="80"/>
      <c r="G121" s="81"/>
      <c r="H121" s="80"/>
      <c r="I121" s="80"/>
      <c r="J121" s="80"/>
      <c r="K121" s="80"/>
      <c r="L121" s="81"/>
      <c r="M121" s="80"/>
      <c r="N121" s="80"/>
      <c r="O121" s="80"/>
      <c r="P121" s="80"/>
      <c r="Q121" s="81"/>
      <c r="R121" s="81"/>
    </row>
    <row r="122" spans="1:18" x14ac:dyDescent="0.25">
      <c r="A122" s="59"/>
      <c r="B122" s="59"/>
      <c r="C122" s="80"/>
      <c r="D122" s="80"/>
      <c r="E122" s="80"/>
      <c r="F122" s="80"/>
      <c r="G122" s="81"/>
      <c r="H122" s="80"/>
      <c r="I122" s="80"/>
      <c r="J122" s="80"/>
      <c r="K122" s="80"/>
      <c r="L122" s="81"/>
      <c r="M122" s="80"/>
      <c r="N122" s="80"/>
      <c r="O122" s="80"/>
      <c r="P122" s="80"/>
      <c r="Q122" s="81"/>
      <c r="R122" s="81"/>
    </row>
    <row r="123" spans="1:18" s="95" customFormat="1" x14ac:dyDescent="0.25">
      <c r="A123" s="59"/>
      <c r="B123" s="59"/>
      <c r="C123" s="80"/>
      <c r="D123" s="80"/>
      <c r="E123" s="80"/>
      <c r="F123" s="80"/>
      <c r="G123" s="81"/>
      <c r="H123" s="80"/>
      <c r="I123" s="80"/>
      <c r="J123" s="80"/>
      <c r="K123" s="80"/>
      <c r="L123" s="81"/>
      <c r="M123" s="80"/>
      <c r="N123" s="80"/>
      <c r="O123" s="80"/>
      <c r="P123" s="80"/>
      <c r="Q123" s="81"/>
      <c r="R123" s="81"/>
    </row>
    <row r="124" spans="1:18" x14ac:dyDescent="0.25">
      <c r="A124" s="59"/>
      <c r="B124" s="59"/>
      <c r="C124" s="80"/>
      <c r="D124" s="80"/>
      <c r="E124" s="80"/>
      <c r="F124" s="80"/>
      <c r="G124" s="81"/>
      <c r="H124" s="80"/>
      <c r="I124" s="80"/>
      <c r="J124" s="80"/>
      <c r="K124" s="80"/>
      <c r="L124" s="81"/>
      <c r="M124" s="80"/>
      <c r="N124" s="80"/>
      <c r="O124" s="80"/>
      <c r="P124" s="80"/>
      <c r="Q124" s="81"/>
      <c r="R124" s="81"/>
    </row>
    <row r="125" spans="1:18" x14ac:dyDescent="0.25">
      <c r="A125" s="59"/>
      <c r="B125" s="59"/>
      <c r="C125" s="80"/>
      <c r="D125" s="80"/>
      <c r="E125" s="80"/>
      <c r="F125" s="80"/>
      <c r="G125" s="81"/>
      <c r="H125" s="80"/>
      <c r="I125" s="80"/>
      <c r="J125" s="80"/>
      <c r="K125" s="80"/>
      <c r="L125" s="81"/>
      <c r="M125" s="80"/>
      <c r="N125" s="80"/>
      <c r="O125" s="80"/>
      <c r="P125" s="80"/>
      <c r="Q125" s="81"/>
      <c r="R125" s="81"/>
    </row>
    <row r="126" spans="1:18" x14ac:dyDescent="0.25">
      <c r="A126" s="59"/>
      <c r="B126" s="59"/>
      <c r="C126" s="80"/>
      <c r="D126" s="80"/>
      <c r="E126" s="80"/>
      <c r="F126" s="80"/>
      <c r="G126" s="81"/>
      <c r="H126" s="80"/>
      <c r="I126" s="80"/>
      <c r="J126" s="80"/>
      <c r="K126" s="80"/>
      <c r="L126" s="81"/>
      <c r="M126" s="80"/>
      <c r="N126" s="80"/>
      <c r="O126" s="80"/>
      <c r="P126" s="80"/>
      <c r="Q126" s="81"/>
      <c r="R126" s="81"/>
    </row>
    <row r="127" spans="1:18" x14ac:dyDescent="0.25">
      <c r="A127" s="59"/>
      <c r="B127" s="59"/>
      <c r="C127" s="80"/>
      <c r="D127" s="80"/>
      <c r="E127" s="80"/>
      <c r="F127" s="80"/>
      <c r="G127" s="81"/>
      <c r="H127" s="80"/>
      <c r="I127" s="80"/>
      <c r="J127" s="80"/>
      <c r="K127" s="80"/>
      <c r="L127" s="81"/>
      <c r="M127" s="80"/>
      <c r="N127" s="80"/>
      <c r="O127" s="80"/>
      <c r="P127" s="80"/>
      <c r="Q127" s="81"/>
      <c r="R127" s="81"/>
    </row>
    <row r="128" spans="1:18" s="95" customFormat="1" x14ac:dyDescent="0.25">
      <c r="A128" s="59"/>
      <c r="B128" s="59"/>
      <c r="C128" s="80"/>
      <c r="D128" s="244"/>
      <c r="E128" s="80"/>
      <c r="F128" s="80"/>
      <c r="G128" s="81"/>
      <c r="H128" s="80"/>
      <c r="I128" s="80"/>
      <c r="J128" s="80"/>
      <c r="K128" s="80"/>
      <c r="L128" s="81"/>
      <c r="M128" s="80"/>
      <c r="N128" s="80"/>
      <c r="O128" s="80"/>
      <c r="P128" s="80"/>
      <c r="Q128" s="81"/>
      <c r="R128" s="81"/>
    </row>
    <row r="129" spans="1:18" x14ac:dyDescent="0.25">
      <c r="A129" s="59"/>
      <c r="B129" s="59"/>
      <c r="C129" s="80"/>
      <c r="D129" s="80"/>
      <c r="E129" s="80"/>
      <c r="F129" s="80"/>
      <c r="G129" s="81"/>
      <c r="H129" s="80"/>
      <c r="I129" s="80"/>
      <c r="J129" s="80"/>
      <c r="K129" s="80"/>
      <c r="L129" s="81"/>
      <c r="M129" s="80"/>
      <c r="N129" s="80"/>
      <c r="O129" s="80"/>
      <c r="P129" s="80"/>
      <c r="Q129" s="81"/>
      <c r="R129" s="81"/>
    </row>
    <row r="130" spans="1:18" s="95" customFormat="1" x14ac:dyDescent="0.25">
      <c r="A130" s="59"/>
      <c r="B130" s="59"/>
      <c r="C130" s="80"/>
      <c r="D130" s="80"/>
      <c r="E130" s="80"/>
      <c r="F130" s="80"/>
      <c r="G130" s="81"/>
      <c r="H130" s="80"/>
      <c r="I130" s="80"/>
      <c r="J130" s="80"/>
      <c r="K130" s="80"/>
      <c r="L130" s="81"/>
      <c r="M130" s="80"/>
      <c r="N130" s="80"/>
      <c r="O130" s="80"/>
      <c r="P130" s="80"/>
      <c r="Q130" s="81"/>
      <c r="R130" s="81"/>
    </row>
    <row r="131" spans="1:18" x14ac:dyDescent="0.25">
      <c r="A131" s="59"/>
      <c r="B131" s="59"/>
      <c r="C131" s="80"/>
      <c r="D131" s="80"/>
      <c r="E131" s="80"/>
      <c r="F131" s="80"/>
      <c r="G131" s="81"/>
      <c r="H131" s="80"/>
      <c r="I131" s="80"/>
      <c r="J131" s="80"/>
      <c r="K131" s="80"/>
      <c r="L131" s="81"/>
      <c r="M131" s="80"/>
      <c r="N131" s="80"/>
      <c r="O131" s="80"/>
      <c r="P131" s="80"/>
      <c r="Q131" s="81"/>
      <c r="R131" s="81"/>
    </row>
    <row r="132" spans="1:18" x14ac:dyDescent="0.25">
      <c r="A132" s="59"/>
      <c r="B132" s="59"/>
      <c r="C132" s="80"/>
      <c r="D132" s="80"/>
      <c r="E132" s="80"/>
      <c r="F132" s="80"/>
      <c r="G132" s="81"/>
      <c r="H132" s="80"/>
      <c r="I132" s="80"/>
      <c r="J132" s="80"/>
      <c r="K132" s="80"/>
      <c r="L132" s="81"/>
      <c r="M132" s="80"/>
      <c r="N132" s="80"/>
      <c r="O132" s="80"/>
      <c r="P132" s="80"/>
      <c r="Q132" s="81"/>
      <c r="R132" s="81"/>
    </row>
    <row r="133" spans="1:18" x14ac:dyDescent="0.25">
      <c r="A133" s="59"/>
      <c r="B133" s="59"/>
      <c r="C133" s="80"/>
      <c r="D133" s="80"/>
      <c r="E133" s="80"/>
      <c r="F133" s="80"/>
      <c r="G133" s="81"/>
      <c r="H133" s="80"/>
      <c r="I133" s="80"/>
      <c r="J133" s="80"/>
      <c r="K133" s="80"/>
      <c r="L133" s="81"/>
      <c r="M133" s="80"/>
      <c r="N133" s="80"/>
      <c r="O133" s="80"/>
      <c r="P133" s="80"/>
      <c r="Q133" s="81"/>
      <c r="R133" s="81"/>
    </row>
    <row r="134" spans="1:18" s="95" customFormat="1" x14ac:dyDescent="0.25">
      <c r="A134" s="59"/>
      <c r="B134" s="59"/>
      <c r="C134" s="80"/>
      <c r="D134" s="80"/>
      <c r="E134" s="80"/>
      <c r="F134" s="80"/>
      <c r="G134" s="81"/>
      <c r="H134" s="80"/>
      <c r="I134" s="80"/>
      <c r="J134" s="80"/>
      <c r="K134" s="80"/>
      <c r="L134" s="81"/>
      <c r="M134" s="80"/>
      <c r="N134" s="80"/>
      <c r="O134" s="80"/>
      <c r="P134" s="80"/>
      <c r="Q134" s="81"/>
      <c r="R134" s="81"/>
    </row>
    <row r="135" spans="1:18" x14ac:dyDescent="0.25">
      <c r="A135" s="59"/>
      <c r="B135" s="59"/>
      <c r="C135" s="80"/>
      <c r="D135" s="80"/>
      <c r="E135" s="80"/>
      <c r="F135" s="80"/>
      <c r="G135" s="81"/>
      <c r="H135" s="80"/>
      <c r="I135" s="80"/>
      <c r="J135" s="80"/>
      <c r="K135" s="80"/>
      <c r="L135" s="81"/>
      <c r="M135" s="80"/>
      <c r="N135" s="80"/>
      <c r="O135" s="80"/>
      <c r="P135" s="80"/>
      <c r="Q135" s="81"/>
      <c r="R135" s="81"/>
    </row>
    <row r="136" spans="1:18" x14ac:dyDescent="0.25">
      <c r="A136" s="59"/>
      <c r="B136" s="59"/>
      <c r="C136" s="80"/>
      <c r="D136" s="80"/>
      <c r="E136" s="80"/>
      <c r="F136" s="80"/>
      <c r="G136" s="81"/>
      <c r="H136" s="80"/>
      <c r="I136" s="80"/>
      <c r="J136" s="80"/>
      <c r="K136" s="80"/>
      <c r="L136" s="81"/>
      <c r="M136" s="80"/>
      <c r="N136" s="80"/>
      <c r="O136" s="80"/>
      <c r="P136" s="80"/>
      <c r="Q136" s="81"/>
      <c r="R136" s="81"/>
    </row>
    <row r="137" spans="1:18" x14ac:dyDescent="0.25">
      <c r="A137" s="59"/>
      <c r="B137" s="59"/>
      <c r="C137" s="80"/>
      <c r="D137" s="80"/>
      <c r="E137" s="80"/>
      <c r="F137" s="80"/>
      <c r="G137" s="81"/>
      <c r="H137" s="80"/>
      <c r="I137" s="80"/>
      <c r="J137" s="80"/>
      <c r="K137" s="80"/>
      <c r="L137" s="81"/>
      <c r="M137" s="80"/>
      <c r="N137" s="80"/>
      <c r="O137" s="80"/>
      <c r="P137" s="80"/>
      <c r="Q137" s="81"/>
      <c r="R137" s="81"/>
    </row>
    <row r="138" spans="1:18" x14ac:dyDescent="0.25">
      <c r="A138" s="59"/>
      <c r="B138" s="59"/>
      <c r="C138" s="80"/>
      <c r="D138" s="80"/>
      <c r="E138" s="80"/>
      <c r="F138" s="80"/>
      <c r="G138" s="81"/>
      <c r="H138" s="80"/>
      <c r="I138" s="80"/>
      <c r="J138" s="80"/>
      <c r="K138" s="80"/>
      <c r="L138" s="81"/>
      <c r="M138" s="80"/>
      <c r="N138" s="80"/>
      <c r="O138" s="80"/>
      <c r="P138" s="80"/>
      <c r="Q138" s="81"/>
      <c r="R138" s="81"/>
    </row>
    <row r="139" spans="1:18" x14ac:dyDescent="0.25">
      <c r="A139" s="61"/>
      <c r="B139" s="65"/>
      <c r="C139" s="61"/>
      <c r="D139" s="62"/>
      <c r="E139" s="62"/>
      <c r="F139" s="62"/>
      <c r="G139" s="188"/>
      <c r="H139" s="62"/>
      <c r="I139" s="61"/>
      <c r="J139" s="61"/>
      <c r="K139" s="61"/>
      <c r="L139" s="65"/>
      <c r="M139" s="61"/>
      <c r="N139" s="61"/>
      <c r="O139" s="61"/>
      <c r="P139" s="61"/>
      <c r="Q139" s="61"/>
      <c r="R139" s="250"/>
    </row>
    <row r="140" spans="1:18" x14ac:dyDescent="0.25">
      <c r="A140" s="59"/>
      <c r="B140" s="59"/>
      <c r="C140" s="80"/>
      <c r="D140" s="80"/>
      <c r="E140" s="80"/>
      <c r="F140" s="80"/>
      <c r="G140" s="81"/>
      <c r="H140" s="80"/>
      <c r="I140" s="80"/>
      <c r="J140" s="80"/>
      <c r="K140" s="80"/>
      <c r="L140" s="81"/>
      <c r="M140" s="80"/>
      <c r="N140" s="80"/>
      <c r="O140" s="80"/>
      <c r="P140" s="80"/>
      <c r="Q140" s="81"/>
      <c r="R140" s="81"/>
    </row>
    <row r="141" spans="1:18" x14ac:dyDescent="0.25">
      <c r="A141" s="59"/>
      <c r="B141" s="59"/>
      <c r="C141" s="80"/>
      <c r="D141" s="80"/>
      <c r="E141" s="80"/>
      <c r="F141" s="80"/>
      <c r="G141" s="81"/>
      <c r="H141" s="80"/>
      <c r="I141" s="80"/>
      <c r="J141" s="80"/>
      <c r="K141" s="80"/>
      <c r="L141" s="81"/>
      <c r="M141" s="80"/>
      <c r="N141" s="80"/>
      <c r="O141" s="80"/>
      <c r="P141" s="80"/>
      <c r="Q141" s="81"/>
      <c r="R141" s="81"/>
    </row>
    <row r="142" spans="1:18" s="95" customFormat="1" x14ac:dyDescent="0.25">
      <c r="A142" s="59"/>
      <c r="B142" s="59"/>
      <c r="C142" s="80"/>
      <c r="D142" s="80"/>
      <c r="E142" s="80"/>
      <c r="F142" s="80"/>
      <c r="G142" s="81"/>
      <c r="H142" s="80"/>
      <c r="I142" s="80"/>
      <c r="J142" s="80"/>
      <c r="K142" s="80"/>
      <c r="L142" s="81"/>
      <c r="M142" s="80"/>
      <c r="N142" s="80"/>
      <c r="O142" s="80"/>
      <c r="P142" s="80"/>
      <c r="Q142" s="81"/>
      <c r="R142" s="81"/>
    </row>
    <row r="143" spans="1:18" x14ac:dyDescent="0.25">
      <c r="A143" s="59"/>
      <c r="B143" s="59"/>
      <c r="C143" s="80"/>
      <c r="D143" s="80"/>
      <c r="E143" s="80"/>
      <c r="F143" s="80"/>
      <c r="G143" s="81"/>
      <c r="H143" s="80"/>
      <c r="I143" s="80"/>
      <c r="J143" s="80"/>
      <c r="K143" s="80"/>
      <c r="L143" s="81"/>
      <c r="M143" s="80"/>
      <c r="N143" s="80"/>
      <c r="O143" s="80"/>
      <c r="P143" s="80"/>
      <c r="Q143" s="81"/>
      <c r="R143" s="81"/>
    </row>
    <row r="144" spans="1:18" x14ac:dyDescent="0.25">
      <c r="A144" s="59"/>
      <c r="B144" s="59"/>
      <c r="C144" s="80"/>
      <c r="D144" s="80"/>
      <c r="E144" s="80"/>
      <c r="F144" s="80"/>
      <c r="G144" s="81"/>
      <c r="H144" s="80"/>
      <c r="I144" s="80"/>
      <c r="J144" s="80"/>
      <c r="K144" s="80"/>
      <c r="L144" s="81"/>
      <c r="M144" s="80"/>
      <c r="N144" s="80"/>
      <c r="O144" s="80"/>
      <c r="P144" s="80"/>
      <c r="Q144" s="81"/>
      <c r="R144" s="81"/>
    </row>
    <row r="145" spans="1:18" x14ac:dyDescent="0.25">
      <c r="A145" s="59"/>
      <c r="B145" s="59"/>
      <c r="C145" s="80"/>
      <c r="D145" s="80"/>
      <c r="E145" s="80"/>
      <c r="F145" s="80"/>
      <c r="G145" s="81"/>
      <c r="H145" s="80"/>
      <c r="I145" s="80"/>
      <c r="J145" s="80"/>
      <c r="K145" s="80"/>
      <c r="L145" s="81"/>
      <c r="M145" s="80"/>
      <c r="N145" s="80"/>
      <c r="O145" s="80"/>
      <c r="P145" s="80"/>
      <c r="Q145" s="81"/>
      <c r="R145" s="81"/>
    </row>
    <row r="146" spans="1:18" s="95" customFormat="1" x14ac:dyDescent="0.25">
      <c r="A146" s="59"/>
      <c r="B146" s="59"/>
      <c r="C146" s="80"/>
      <c r="D146" s="80"/>
      <c r="E146" s="80"/>
      <c r="F146" s="80"/>
      <c r="G146" s="81"/>
      <c r="H146" s="80"/>
      <c r="I146" s="80"/>
      <c r="J146" s="80"/>
      <c r="K146" s="80"/>
      <c r="L146" s="81"/>
      <c r="M146" s="80"/>
      <c r="N146" s="80"/>
      <c r="O146" s="80"/>
      <c r="P146" s="80"/>
      <c r="Q146" s="81"/>
      <c r="R146" s="81"/>
    </row>
    <row r="147" spans="1:18" x14ac:dyDescent="0.25">
      <c r="A147" s="59"/>
      <c r="B147" s="59"/>
      <c r="C147" s="80"/>
      <c r="D147" s="80"/>
      <c r="E147" s="80"/>
      <c r="F147" s="80"/>
      <c r="G147" s="81"/>
      <c r="H147" s="80"/>
      <c r="I147" s="80"/>
      <c r="J147" s="80"/>
      <c r="K147" s="80"/>
      <c r="L147" s="81"/>
      <c r="M147" s="80"/>
      <c r="N147" s="80"/>
      <c r="O147" s="80"/>
      <c r="P147" s="80"/>
      <c r="Q147" s="81"/>
      <c r="R147" s="81"/>
    </row>
    <row r="148" spans="1:18" x14ac:dyDescent="0.25">
      <c r="A148" s="59"/>
      <c r="B148" s="59"/>
      <c r="C148" s="80"/>
      <c r="D148" s="80"/>
      <c r="E148" s="80"/>
      <c r="F148" s="80"/>
      <c r="G148" s="81"/>
      <c r="H148" s="80"/>
      <c r="I148" s="80"/>
      <c r="J148" s="80"/>
      <c r="K148" s="80"/>
      <c r="L148" s="81"/>
      <c r="M148" s="80"/>
      <c r="N148" s="80"/>
      <c r="O148" s="80"/>
      <c r="P148" s="80"/>
      <c r="Q148" s="81"/>
      <c r="R148" s="81"/>
    </row>
    <row r="149" spans="1:18" x14ac:dyDescent="0.25">
      <c r="A149" s="59"/>
      <c r="B149" s="59"/>
      <c r="C149" s="80"/>
      <c r="D149" s="244"/>
      <c r="E149" s="80"/>
      <c r="F149" s="80"/>
      <c r="G149" s="81"/>
      <c r="H149" s="80"/>
      <c r="I149" s="80"/>
      <c r="J149" s="80"/>
      <c r="K149" s="80"/>
      <c r="L149" s="81"/>
      <c r="M149" s="80"/>
      <c r="N149" s="80"/>
      <c r="O149" s="80"/>
      <c r="P149" s="80"/>
      <c r="Q149" s="81"/>
      <c r="R149" s="81"/>
    </row>
    <row r="150" spans="1:18" x14ac:dyDescent="0.25">
      <c r="A150" s="59"/>
      <c r="B150" s="59"/>
      <c r="C150" s="80"/>
      <c r="D150" s="80"/>
      <c r="E150" s="80"/>
      <c r="F150" s="80"/>
      <c r="G150" s="81"/>
      <c r="H150" s="80"/>
      <c r="I150" s="80"/>
      <c r="J150" s="80"/>
      <c r="K150" s="80"/>
      <c r="L150" s="81"/>
      <c r="M150" s="80"/>
      <c r="N150" s="80"/>
      <c r="O150" s="80"/>
      <c r="P150" s="80"/>
      <c r="Q150" s="81"/>
      <c r="R150" s="81"/>
    </row>
    <row r="151" spans="1:18" x14ac:dyDescent="0.25">
      <c r="A151" s="59"/>
      <c r="B151" s="59"/>
      <c r="C151" s="80"/>
      <c r="D151" s="80"/>
      <c r="E151" s="80"/>
      <c r="F151" s="80"/>
      <c r="G151" s="81"/>
      <c r="H151" s="80"/>
      <c r="I151" s="80"/>
      <c r="J151" s="80"/>
      <c r="K151" s="80"/>
      <c r="L151" s="81"/>
      <c r="M151" s="80"/>
      <c r="N151" s="80"/>
      <c r="O151" s="80"/>
      <c r="P151" s="80"/>
      <c r="Q151" s="81"/>
      <c r="R151" s="81"/>
    </row>
    <row r="152" spans="1:18" x14ac:dyDescent="0.25">
      <c r="A152" s="59"/>
      <c r="B152" s="59"/>
      <c r="C152" s="80"/>
      <c r="D152" s="80"/>
      <c r="E152" s="80"/>
      <c r="F152" s="80"/>
      <c r="G152" s="81"/>
      <c r="H152" s="80"/>
      <c r="I152" s="80"/>
      <c r="J152" s="80"/>
      <c r="K152" s="80"/>
      <c r="L152" s="81"/>
      <c r="M152" s="80"/>
      <c r="N152" s="80"/>
      <c r="O152" s="80"/>
      <c r="P152" s="80"/>
      <c r="Q152" s="81"/>
      <c r="R152" s="81"/>
    </row>
    <row r="153" spans="1:18" x14ac:dyDescent="0.25">
      <c r="A153" s="59"/>
      <c r="B153" s="59"/>
      <c r="C153" s="80"/>
      <c r="D153" s="80"/>
      <c r="E153" s="80"/>
      <c r="F153" s="80"/>
      <c r="G153" s="81"/>
      <c r="H153" s="80"/>
      <c r="I153" s="80"/>
      <c r="J153" s="80"/>
      <c r="K153" s="80"/>
      <c r="L153" s="81"/>
      <c r="M153" s="80"/>
      <c r="N153" s="80"/>
      <c r="O153" s="80"/>
      <c r="P153" s="80"/>
      <c r="Q153" s="81"/>
      <c r="R153" s="81"/>
    </row>
    <row r="154" spans="1:18" x14ac:dyDescent="0.25">
      <c r="A154" s="59"/>
      <c r="B154" s="59"/>
      <c r="C154" s="80"/>
      <c r="D154" s="80"/>
      <c r="E154" s="80"/>
      <c r="F154" s="80"/>
      <c r="G154" s="81"/>
      <c r="H154" s="80"/>
      <c r="I154" s="80"/>
      <c r="J154" s="80"/>
      <c r="K154" s="80"/>
      <c r="L154" s="81"/>
      <c r="M154" s="80"/>
      <c r="N154" s="80"/>
      <c r="O154" s="80"/>
      <c r="P154" s="80"/>
      <c r="Q154" s="81"/>
      <c r="R154" s="81"/>
    </row>
    <row r="155" spans="1:18" x14ac:dyDescent="0.25">
      <c r="A155" s="59"/>
      <c r="B155" s="59"/>
      <c r="C155" s="80"/>
      <c r="D155" s="80"/>
      <c r="E155" s="80"/>
      <c r="F155" s="80"/>
      <c r="G155" s="81"/>
      <c r="H155" s="80"/>
      <c r="I155" s="80"/>
      <c r="J155" s="80"/>
      <c r="K155" s="80"/>
      <c r="L155" s="81"/>
      <c r="M155" s="80"/>
      <c r="N155" s="80"/>
      <c r="O155" s="80"/>
      <c r="P155" s="80"/>
      <c r="Q155" s="81"/>
      <c r="R155" s="81"/>
    </row>
    <row r="156" spans="1:18" x14ac:dyDescent="0.25">
      <c r="A156" s="59"/>
      <c r="B156" s="59"/>
      <c r="C156" s="80"/>
      <c r="D156" s="80"/>
      <c r="E156" s="80"/>
      <c r="F156" s="80"/>
      <c r="G156" s="81"/>
      <c r="H156" s="80"/>
      <c r="I156" s="80"/>
      <c r="J156" s="80"/>
      <c r="K156" s="80"/>
      <c r="L156" s="81"/>
      <c r="M156" s="80"/>
      <c r="N156" s="80"/>
      <c r="O156" s="80"/>
      <c r="P156" s="80"/>
      <c r="Q156" s="81"/>
      <c r="R156" s="81"/>
    </row>
    <row r="157" spans="1:18" x14ac:dyDescent="0.25">
      <c r="A157" s="59"/>
      <c r="B157" s="59"/>
      <c r="C157" s="80"/>
      <c r="D157" s="80"/>
      <c r="E157" s="80"/>
      <c r="F157" s="80"/>
      <c r="G157" s="81"/>
      <c r="H157" s="80"/>
      <c r="I157" s="80"/>
      <c r="J157" s="80"/>
      <c r="K157" s="80"/>
      <c r="L157" s="81"/>
      <c r="M157" s="80"/>
      <c r="N157" s="80"/>
      <c r="O157" s="80"/>
      <c r="P157" s="80"/>
      <c r="Q157" s="81"/>
      <c r="R157" s="81"/>
    </row>
    <row r="158" spans="1:18" x14ac:dyDescent="0.25">
      <c r="A158" s="59"/>
      <c r="B158" s="59"/>
      <c r="C158" s="80"/>
      <c r="D158" s="80"/>
      <c r="E158" s="80"/>
      <c r="F158" s="80"/>
      <c r="G158" s="81"/>
      <c r="H158" s="80"/>
      <c r="I158" s="80"/>
      <c r="J158" s="80"/>
      <c r="K158" s="80"/>
      <c r="L158" s="81"/>
      <c r="M158" s="80"/>
      <c r="N158" s="80"/>
      <c r="O158" s="80"/>
      <c r="P158" s="80"/>
      <c r="Q158" s="81"/>
      <c r="R158" s="81"/>
    </row>
  </sheetData>
  <mergeCells count="21">
    <mergeCell ref="A112:B112"/>
    <mergeCell ref="A77:R77"/>
    <mergeCell ref="A78:R78"/>
    <mergeCell ref="C81:G81"/>
    <mergeCell ref="H81:L81"/>
    <mergeCell ref="M81:Q81"/>
    <mergeCell ref="A39:R39"/>
    <mergeCell ref="C43:G43"/>
    <mergeCell ref="H43:L43"/>
    <mergeCell ref="M43:Q43"/>
    <mergeCell ref="A74:B74"/>
    <mergeCell ref="A36:B36"/>
    <mergeCell ref="A1:R1"/>
    <mergeCell ref="A2:R2"/>
    <mergeCell ref="A3:R3"/>
    <mergeCell ref="C5:G5"/>
    <mergeCell ref="H5:L5"/>
    <mergeCell ref="M5:Q5"/>
    <mergeCell ref="A40:R40"/>
    <mergeCell ref="A41:R41"/>
    <mergeCell ref="A79:R79"/>
  </mergeCells>
  <pageMargins left="0.70866141732283472" right="1.1811023622047245" top="0.74803149606299213" bottom="0.74803149606299213" header="0.31496062992125984" footer="0.31496062992125984"/>
  <pageSetup paperSize="5" scale="91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topLeftCell="A91" zoomScaleNormal="100" workbookViewId="0">
      <selection activeCell="A76" sqref="A76:XFD76"/>
    </sheetView>
  </sheetViews>
  <sheetFormatPr defaultRowHeight="15" x14ac:dyDescent="0.25"/>
  <cols>
    <col min="1" max="1" width="4" customWidth="1"/>
    <col min="2" max="2" width="20.28515625" customWidth="1"/>
    <col min="7" max="7" width="9.140625" style="95"/>
    <col min="12" max="12" width="9.140625" style="95"/>
    <col min="17" max="18" width="9.140625" style="95"/>
  </cols>
  <sheetData>
    <row r="1" spans="1:18" x14ac:dyDescent="0.25">
      <c r="A1" s="315" t="s">
        <v>239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</row>
    <row r="2" spans="1:18" x14ac:dyDescent="0.25">
      <c r="A2" s="319" t="s">
        <v>84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</row>
    <row r="3" spans="1:18" x14ac:dyDescent="0.25">
      <c r="A3" s="315" t="s">
        <v>67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</row>
    <row r="4" spans="1:18" ht="15.75" thickBot="1" x14ac:dyDescent="0.3">
      <c r="A4" s="61" t="s">
        <v>86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 t="s">
        <v>68</v>
      </c>
      <c r="P4" s="61"/>
      <c r="Q4" s="61"/>
      <c r="R4" s="61"/>
    </row>
    <row r="5" spans="1:18" ht="15.75" thickTop="1" x14ac:dyDescent="0.25">
      <c r="A5" s="224" t="s">
        <v>2</v>
      </c>
      <c r="B5" s="225" t="s">
        <v>69</v>
      </c>
      <c r="C5" s="324" t="s">
        <v>87</v>
      </c>
      <c r="D5" s="324"/>
      <c r="E5" s="324"/>
      <c r="F5" s="324"/>
      <c r="G5" s="324"/>
      <c r="H5" s="324" t="s">
        <v>88</v>
      </c>
      <c r="I5" s="324"/>
      <c r="J5" s="324"/>
      <c r="K5" s="324"/>
      <c r="L5" s="324"/>
      <c r="M5" s="324" t="s">
        <v>89</v>
      </c>
      <c r="N5" s="324"/>
      <c r="O5" s="324"/>
      <c r="P5" s="324"/>
      <c r="Q5" s="324"/>
      <c r="R5" s="225" t="s">
        <v>49</v>
      </c>
    </row>
    <row r="6" spans="1:18" x14ac:dyDescent="0.25">
      <c r="A6" s="226"/>
      <c r="B6" s="227" t="s">
        <v>90</v>
      </c>
      <c r="C6" s="228" t="s">
        <v>74</v>
      </c>
      <c r="D6" s="228" t="s">
        <v>75</v>
      </c>
      <c r="E6" s="228" t="s">
        <v>76</v>
      </c>
      <c r="F6" s="228" t="s">
        <v>91</v>
      </c>
      <c r="G6" s="228" t="s">
        <v>49</v>
      </c>
      <c r="H6" s="228" t="s">
        <v>77</v>
      </c>
      <c r="I6" s="228" t="s">
        <v>78</v>
      </c>
      <c r="J6" s="228" t="s">
        <v>79</v>
      </c>
      <c r="K6" s="228" t="s">
        <v>92</v>
      </c>
      <c r="L6" s="228" t="s">
        <v>49</v>
      </c>
      <c r="M6" s="228" t="s">
        <v>80</v>
      </c>
      <c r="N6" s="228" t="s">
        <v>71</v>
      </c>
      <c r="O6" s="228" t="s">
        <v>72</v>
      </c>
      <c r="P6" s="228" t="s">
        <v>73</v>
      </c>
      <c r="Q6" s="228" t="s">
        <v>49</v>
      </c>
      <c r="R6" s="227" t="s">
        <v>5</v>
      </c>
    </row>
    <row r="7" spans="1:18" x14ac:dyDescent="0.25">
      <c r="A7" s="229"/>
      <c r="B7" s="229"/>
      <c r="C7" s="229"/>
      <c r="D7" s="229"/>
      <c r="E7" s="229"/>
      <c r="F7" s="229"/>
      <c r="G7" s="229" t="s">
        <v>93</v>
      </c>
      <c r="H7" s="229"/>
      <c r="I7" s="229"/>
      <c r="J7" s="229"/>
      <c r="K7" s="229"/>
      <c r="L7" s="229" t="s">
        <v>94</v>
      </c>
      <c r="M7" s="229"/>
      <c r="N7" s="229"/>
      <c r="O7" s="229"/>
      <c r="P7" s="229"/>
      <c r="Q7" s="273" t="s">
        <v>95</v>
      </c>
      <c r="R7" s="273">
        <v>2020</v>
      </c>
    </row>
    <row r="8" spans="1:18" x14ac:dyDescent="0.25">
      <c r="A8" s="236">
        <v>1</v>
      </c>
      <c r="B8" s="236" t="s">
        <v>22</v>
      </c>
      <c r="C8" s="241">
        <v>244.81559999999999</v>
      </c>
      <c r="D8" s="241">
        <v>232.3408</v>
      </c>
      <c r="E8" s="241">
        <v>241.65199999999999</v>
      </c>
      <c r="F8" s="241">
        <v>240.6028</v>
      </c>
      <c r="G8" s="242">
        <v>959.41119999999989</v>
      </c>
      <c r="H8" s="241">
        <v>254.11079999999998</v>
      </c>
      <c r="I8" s="241">
        <v>239.20920000000001</v>
      </c>
      <c r="J8" s="241">
        <v>271.02840000000003</v>
      </c>
      <c r="K8" s="241">
        <v>255.91399999999999</v>
      </c>
      <c r="L8" s="242">
        <v>1020.2624000000001</v>
      </c>
      <c r="M8" s="241">
        <v>201.66919999999999</v>
      </c>
      <c r="N8" s="241"/>
      <c r="O8" s="241"/>
      <c r="P8" s="241"/>
      <c r="Q8" s="242">
        <v>201.66919999999999</v>
      </c>
      <c r="R8" s="242">
        <v>2181.3427999999999</v>
      </c>
    </row>
    <row r="9" spans="1:18" x14ac:dyDescent="0.25">
      <c r="A9" s="236">
        <v>2</v>
      </c>
      <c r="B9" s="236" t="s">
        <v>23</v>
      </c>
      <c r="C9" s="241">
        <v>18.745000000000001</v>
      </c>
      <c r="D9" s="241">
        <v>28.787500000000001</v>
      </c>
      <c r="E9" s="241">
        <v>137.72499999999999</v>
      </c>
      <c r="F9" s="241">
        <v>107.44750000000001</v>
      </c>
      <c r="G9" s="242">
        <v>292.70499999999998</v>
      </c>
      <c r="H9" s="241">
        <v>71.872500000000002</v>
      </c>
      <c r="I9" s="241">
        <v>98.022500000000008</v>
      </c>
      <c r="J9" s="241">
        <v>100.5325</v>
      </c>
      <c r="K9" s="241">
        <v>129.745</v>
      </c>
      <c r="L9" s="242">
        <v>400.17250000000001</v>
      </c>
      <c r="M9" s="241">
        <v>68.617500000000007</v>
      </c>
      <c r="N9" s="241"/>
      <c r="O9" s="241"/>
      <c r="P9" s="241"/>
      <c r="Q9" s="242">
        <v>68.617500000000007</v>
      </c>
      <c r="R9" s="242">
        <v>761.495</v>
      </c>
    </row>
    <row r="10" spans="1:18" x14ac:dyDescent="0.25">
      <c r="A10" s="236">
        <v>3</v>
      </c>
      <c r="B10" s="236" t="s">
        <v>24</v>
      </c>
      <c r="C10" s="241">
        <v>21.9575</v>
      </c>
      <c r="D10" s="241">
        <v>75.872500000000002</v>
      </c>
      <c r="E10" s="241">
        <v>41.914999999999999</v>
      </c>
      <c r="F10" s="241">
        <v>43.957500000000003</v>
      </c>
      <c r="G10" s="242">
        <v>183.70250000000001</v>
      </c>
      <c r="H10" s="241">
        <v>41</v>
      </c>
      <c r="I10" s="241">
        <v>65.872500000000002</v>
      </c>
      <c r="J10" s="241">
        <v>36.744999999999997</v>
      </c>
      <c r="K10" s="241">
        <v>33.6175</v>
      </c>
      <c r="L10" s="242">
        <v>177.23500000000001</v>
      </c>
      <c r="M10" s="241">
        <v>37.6175</v>
      </c>
      <c r="N10" s="241"/>
      <c r="O10" s="241"/>
      <c r="P10" s="241"/>
      <c r="Q10" s="242">
        <v>37.6175</v>
      </c>
      <c r="R10" s="242">
        <v>398.55500000000006</v>
      </c>
    </row>
    <row r="11" spans="1:18" x14ac:dyDescent="0.25">
      <c r="A11" s="236">
        <v>4</v>
      </c>
      <c r="B11" s="236" t="s">
        <v>25</v>
      </c>
      <c r="C11" s="241">
        <v>33</v>
      </c>
      <c r="D11" s="241">
        <v>97</v>
      </c>
      <c r="E11" s="241">
        <v>309</v>
      </c>
      <c r="F11" s="241">
        <v>191</v>
      </c>
      <c r="G11" s="242">
        <v>630</v>
      </c>
      <c r="H11" s="241">
        <v>357</v>
      </c>
      <c r="I11" s="241">
        <v>167</v>
      </c>
      <c r="J11" s="241">
        <v>235</v>
      </c>
      <c r="K11" s="241">
        <v>225</v>
      </c>
      <c r="L11" s="242">
        <v>984</v>
      </c>
      <c r="M11" s="241">
        <v>70</v>
      </c>
      <c r="N11" s="241"/>
      <c r="O11" s="241"/>
      <c r="P11" s="241"/>
      <c r="Q11" s="242">
        <v>70</v>
      </c>
      <c r="R11" s="242">
        <v>1684</v>
      </c>
    </row>
    <row r="12" spans="1:18" x14ac:dyDescent="0.25">
      <c r="A12" s="236">
        <v>5</v>
      </c>
      <c r="B12" s="236" t="s">
        <v>26</v>
      </c>
      <c r="C12" s="241">
        <v>135</v>
      </c>
      <c r="D12" s="241">
        <v>312</v>
      </c>
      <c r="E12" s="241">
        <v>714</v>
      </c>
      <c r="F12" s="241">
        <v>809</v>
      </c>
      <c r="G12" s="242">
        <v>1970</v>
      </c>
      <c r="H12" s="241">
        <v>523</v>
      </c>
      <c r="I12" s="241">
        <v>569</v>
      </c>
      <c r="J12" s="241">
        <v>790</v>
      </c>
      <c r="K12" s="241">
        <v>484</v>
      </c>
      <c r="L12" s="242">
        <v>2366</v>
      </c>
      <c r="M12" s="241">
        <v>420</v>
      </c>
      <c r="N12" s="241"/>
      <c r="O12" s="241"/>
      <c r="P12" s="241"/>
      <c r="Q12" s="242">
        <v>420</v>
      </c>
      <c r="R12" s="242">
        <v>4756</v>
      </c>
    </row>
    <row r="13" spans="1:18" x14ac:dyDescent="0.25">
      <c r="A13" s="236">
        <v>6</v>
      </c>
      <c r="B13" s="236" t="s">
        <v>27</v>
      </c>
      <c r="C13" s="241">
        <v>28</v>
      </c>
      <c r="D13" s="241">
        <v>46</v>
      </c>
      <c r="E13" s="241">
        <v>69.901399999999995</v>
      </c>
      <c r="F13" s="241">
        <v>74.901399999999995</v>
      </c>
      <c r="G13" s="242">
        <v>218.80279999999999</v>
      </c>
      <c r="H13" s="241">
        <v>77</v>
      </c>
      <c r="I13" s="241">
        <v>80.950699999999998</v>
      </c>
      <c r="J13" s="241">
        <v>66</v>
      </c>
      <c r="K13" s="241">
        <v>86</v>
      </c>
      <c r="L13" s="242">
        <v>309.95069999999998</v>
      </c>
      <c r="M13" s="241">
        <v>93.901399999999995</v>
      </c>
      <c r="N13" s="241"/>
      <c r="O13" s="241"/>
      <c r="P13" s="241"/>
      <c r="Q13" s="242">
        <v>93.901399999999995</v>
      </c>
      <c r="R13" s="242">
        <v>622.6549</v>
      </c>
    </row>
    <row r="14" spans="1:18" x14ac:dyDescent="0.25">
      <c r="A14" s="236">
        <v>7</v>
      </c>
      <c r="B14" s="236" t="s">
        <v>28</v>
      </c>
      <c r="C14" s="241">
        <v>9</v>
      </c>
      <c r="D14" s="241">
        <v>2</v>
      </c>
      <c r="E14" s="241">
        <v>20.901800000000001</v>
      </c>
      <c r="F14" s="241">
        <v>28</v>
      </c>
      <c r="G14" s="242">
        <v>59.901800000000001</v>
      </c>
      <c r="H14" s="241">
        <v>13</v>
      </c>
      <c r="I14" s="241">
        <v>7</v>
      </c>
      <c r="J14" s="241">
        <v>18.950900000000001</v>
      </c>
      <c r="K14" s="241">
        <v>33</v>
      </c>
      <c r="L14" s="242">
        <v>71.950900000000004</v>
      </c>
      <c r="M14" s="241">
        <v>27.852699999999999</v>
      </c>
      <c r="N14" s="241"/>
      <c r="O14" s="241"/>
      <c r="P14" s="241"/>
      <c r="Q14" s="242">
        <v>27.852699999999999</v>
      </c>
      <c r="R14" s="242">
        <v>159.7054</v>
      </c>
    </row>
    <row r="15" spans="1:18" x14ac:dyDescent="0.25">
      <c r="A15" s="236">
        <v>8</v>
      </c>
      <c r="B15" s="236" t="s">
        <v>29</v>
      </c>
      <c r="C15" s="241">
        <v>371.37059999999997</v>
      </c>
      <c r="D15" s="241">
        <v>331.49299999999999</v>
      </c>
      <c r="E15" s="241">
        <v>332.22769999999997</v>
      </c>
      <c r="F15" s="241">
        <v>377.5222</v>
      </c>
      <c r="G15" s="242">
        <v>1412.6134999999999</v>
      </c>
      <c r="H15" s="241">
        <v>388.6884</v>
      </c>
      <c r="I15" s="241">
        <v>308.55419999999998</v>
      </c>
      <c r="J15" s="241">
        <v>316.17519999999996</v>
      </c>
      <c r="K15" s="241">
        <v>326.30349999999999</v>
      </c>
      <c r="L15" s="242">
        <v>1339.7212999999999</v>
      </c>
      <c r="M15" s="241">
        <v>439.2482</v>
      </c>
      <c r="N15" s="241"/>
      <c r="O15" s="241"/>
      <c r="P15" s="241"/>
      <c r="Q15" s="242">
        <v>439.2482</v>
      </c>
      <c r="R15" s="242">
        <v>3191.5829999999996</v>
      </c>
    </row>
    <row r="16" spans="1:18" x14ac:dyDescent="0.25">
      <c r="A16" s="236">
        <v>9</v>
      </c>
      <c r="B16" s="236" t="s">
        <v>30</v>
      </c>
      <c r="C16" s="241">
        <v>24.157499999999999</v>
      </c>
      <c r="D16" s="241">
        <v>0</v>
      </c>
      <c r="E16" s="241">
        <v>103.39409999999999</v>
      </c>
      <c r="F16" s="241">
        <v>104.3604</v>
      </c>
      <c r="G16" s="242">
        <v>231.91199999999998</v>
      </c>
      <c r="H16" s="241">
        <v>0</v>
      </c>
      <c r="I16" s="241">
        <v>0</v>
      </c>
      <c r="J16" s="241">
        <v>41.685699999999997</v>
      </c>
      <c r="K16" s="241">
        <v>24.3934</v>
      </c>
      <c r="L16" s="242">
        <v>66.079099999999997</v>
      </c>
      <c r="M16" s="241">
        <v>14.494499999999999</v>
      </c>
      <c r="N16" s="241"/>
      <c r="O16" s="241"/>
      <c r="P16" s="241"/>
      <c r="Q16" s="242">
        <v>14.494499999999999</v>
      </c>
      <c r="R16" s="242">
        <v>312.48559999999998</v>
      </c>
    </row>
    <row r="17" spans="1:18" x14ac:dyDescent="0.25">
      <c r="A17" s="236">
        <v>10</v>
      </c>
      <c r="B17" s="236" t="s">
        <v>31</v>
      </c>
      <c r="C17" s="241">
        <v>105.776</v>
      </c>
      <c r="D17" s="241">
        <v>105.776</v>
      </c>
      <c r="E17" s="241">
        <v>24.846399999999999</v>
      </c>
      <c r="F17" s="241">
        <v>48.808</v>
      </c>
      <c r="G17" s="242">
        <v>285.20639999999997</v>
      </c>
      <c r="H17" s="241">
        <v>36</v>
      </c>
      <c r="I17" s="241">
        <v>16.846399999999999</v>
      </c>
      <c r="J17" s="241">
        <v>13.654400000000001</v>
      </c>
      <c r="K17" s="241">
        <v>51.809600000000003</v>
      </c>
      <c r="L17" s="242">
        <v>118.3104</v>
      </c>
      <c r="M17" s="241">
        <v>29.155200000000001</v>
      </c>
      <c r="N17" s="241"/>
      <c r="O17" s="241"/>
      <c r="P17" s="241"/>
      <c r="Q17" s="242">
        <v>29.155200000000001</v>
      </c>
      <c r="R17" s="242">
        <v>432.67199999999997</v>
      </c>
    </row>
    <row r="18" spans="1:18" x14ac:dyDescent="0.25">
      <c r="A18" s="236">
        <v>11</v>
      </c>
      <c r="B18" s="236" t="s">
        <v>32</v>
      </c>
      <c r="C18" s="241">
        <v>3</v>
      </c>
      <c r="D18" s="241">
        <v>67.431200000000004</v>
      </c>
      <c r="E18" s="241">
        <v>99</v>
      </c>
      <c r="F18" s="241">
        <v>196.48779999999999</v>
      </c>
      <c r="G18" s="242">
        <v>365.91899999999998</v>
      </c>
      <c r="H18" s="241">
        <v>124.4404</v>
      </c>
      <c r="I18" s="241">
        <v>71.905199999999994</v>
      </c>
      <c r="J18" s="241">
        <v>132.63460000000001</v>
      </c>
      <c r="K18" s="241">
        <v>16.905200000000001</v>
      </c>
      <c r="L18" s="242">
        <v>345.88539999999995</v>
      </c>
      <c r="M18" s="241">
        <v>35.4786</v>
      </c>
      <c r="N18" s="241"/>
      <c r="O18" s="241"/>
      <c r="P18" s="241"/>
      <c r="Q18" s="242">
        <v>35.4786</v>
      </c>
      <c r="R18" s="242">
        <v>747.2829999999999</v>
      </c>
    </row>
    <row r="19" spans="1:18" x14ac:dyDescent="0.25">
      <c r="A19" s="236">
        <v>12</v>
      </c>
      <c r="B19" s="236" t="s">
        <v>33</v>
      </c>
      <c r="C19" s="241">
        <v>0</v>
      </c>
      <c r="D19" s="241">
        <v>0</v>
      </c>
      <c r="E19" s="241">
        <v>0</v>
      </c>
      <c r="F19" s="241">
        <v>0</v>
      </c>
      <c r="G19" s="242">
        <v>0</v>
      </c>
      <c r="H19" s="241">
        <v>0</v>
      </c>
      <c r="I19" s="241">
        <v>0</v>
      </c>
      <c r="J19" s="241">
        <v>0</v>
      </c>
      <c r="K19" s="241">
        <v>0</v>
      </c>
      <c r="L19" s="242">
        <v>0</v>
      </c>
      <c r="M19" s="241">
        <v>0</v>
      </c>
      <c r="N19" s="241"/>
      <c r="O19" s="241"/>
      <c r="P19" s="241"/>
      <c r="Q19" s="242">
        <v>0</v>
      </c>
      <c r="R19" s="242">
        <v>0</v>
      </c>
    </row>
    <row r="20" spans="1:18" x14ac:dyDescent="0.25">
      <c r="A20" s="236">
        <v>13</v>
      </c>
      <c r="B20" s="236" t="s">
        <v>34</v>
      </c>
      <c r="C20" s="241">
        <v>5</v>
      </c>
      <c r="D20" s="241">
        <v>1.9491999999999998</v>
      </c>
      <c r="E20" s="241">
        <v>8</v>
      </c>
      <c r="F20" s="241">
        <v>8</v>
      </c>
      <c r="G20" s="242">
        <v>22.949199999999998</v>
      </c>
      <c r="H20" s="241">
        <v>5</v>
      </c>
      <c r="I20" s="241">
        <v>5</v>
      </c>
      <c r="J20" s="241">
        <v>5</v>
      </c>
      <c r="K20" s="241">
        <v>13</v>
      </c>
      <c r="L20" s="242">
        <v>28</v>
      </c>
      <c r="M20" s="241">
        <v>6</v>
      </c>
      <c r="N20" s="241"/>
      <c r="O20" s="241"/>
      <c r="P20" s="241"/>
      <c r="Q20" s="242">
        <v>6</v>
      </c>
      <c r="R20" s="242">
        <v>56.949199999999998</v>
      </c>
    </row>
    <row r="21" spans="1:18" x14ac:dyDescent="0.25">
      <c r="A21" s="236">
        <v>14</v>
      </c>
      <c r="B21" s="236" t="s">
        <v>35</v>
      </c>
      <c r="C21" s="241">
        <v>11.949199999999999</v>
      </c>
      <c r="D21" s="241">
        <v>7.8983999999999996</v>
      </c>
      <c r="E21" s="241">
        <v>18.898399999999999</v>
      </c>
      <c r="F21" s="241">
        <v>13.949199999999999</v>
      </c>
      <c r="G21" s="242">
        <v>52.695199999999993</v>
      </c>
      <c r="H21" s="241">
        <v>7</v>
      </c>
      <c r="I21" s="241">
        <v>9.9746000000000006</v>
      </c>
      <c r="J21" s="241">
        <v>7.9491999999999994</v>
      </c>
      <c r="K21" s="241">
        <v>12.974600000000001</v>
      </c>
      <c r="L21" s="242">
        <v>37.898400000000002</v>
      </c>
      <c r="M21" s="241">
        <v>13.949199999999999</v>
      </c>
      <c r="N21" s="241"/>
      <c r="O21" s="241"/>
      <c r="P21" s="241"/>
      <c r="Q21" s="242">
        <v>13.949199999999999</v>
      </c>
      <c r="R21" s="242">
        <v>104.5428</v>
      </c>
    </row>
    <row r="22" spans="1:18" x14ac:dyDescent="0.25">
      <c r="A22" s="236">
        <v>15</v>
      </c>
      <c r="B22" s="236" t="s">
        <v>36</v>
      </c>
      <c r="C22" s="241">
        <v>0</v>
      </c>
      <c r="D22" s="241">
        <v>0</v>
      </c>
      <c r="E22" s="241">
        <v>0</v>
      </c>
      <c r="F22" s="241">
        <v>0</v>
      </c>
      <c r="G22" s="242">
        <v>0</v>
      </c>
      <c r="H22" s="241">
        <v>0</v>
      </c>
      <c r="I22" s="241">
        <v>0</v>
      </c>
      <c r="J22" s="241">
        <v>0</v>
      </c>
      <c r="K22" s="241">
        <v>0</v>
      </c>
      <c r="L22" s="242">
        <v>0</v>
      </c>
      <c r="M22" s="241">
        <v>0</v>
      </c>
      <c r="N22" s="241"/>
      <c r="O22" s="241"/>
      <c r="P22" s="241"/>
      <c r="Q22" s="242">
        <v>0</v>
      </c>
      <c r="R22" s="242">
        <v>0</v>
      </c>
    </row>
    <row r="23" spans="1:18" x14ac:dyDescent="0.25">
      <c r="A23" s="236">
        <v>16</v>
      </c>
      <c r="B23" s="236" t="s">
        <v>37</v>
      </c>
      <c r="C23" s="241">
        <v>0</v>
      </c>
      <c r="D23" s="241">
        <v>0</v>
      </c>
      <c r="E23" s="241">
        <v>0</v>
      </c>
      <c r="F23" s="241">
        <v>0</v>
      </c>
      <c r="G23" s="242">
        <v>0</v>
      </c>
      <c r="H23" s="241">
        <v>0</v>
      </c>
      <c r="I23" s="241">
        <v>0</v>
      </c>
      <c r="J23" s="241">
        <v>0</v>
      </c>
      <c r="K23" s="241">
        <v>0</v>
      </c>
      <c r="L23" s="242">
        <v>0</v>
      </c>
      <c r="M23" s="241">
        <v>0</v>
      </c>
      <c r="N23" s="241"/>
      <c r="O23" s="241"/>
      <c r="P23" s="241"/>
      <c r="Q23" s="242">
        <v>0</v>
      </c>
      <c r="R23" s="242">
        <v>0</v>
      </c>
    </row>
    <row r="24" spans="1:18" x14ac:dyDescent="0.25">
      <c r="A24" s="236">
        <v>17</v>
      </c>
      <c r="B24" s="236" t="s">
        <v>38</v>
      </c>
      <c r="C24" s="241">
        <v>13</v>
      </c>
      <c r="D24" s="241">
        <v>20.946300000000001</v>
      </c>
      <c r="E24" s="241">
        <v>39</v>
      </c>
      <c r="F24" s="241">
        <v>55</v>
      </c>
      <c r="G24" s="242">
        <v>127.94630000000001</v>
      </c>
      <c r="H24" s="241">
        <v>24</v>
      </c>
      <c r="I24" s="241">
        <v>42</v>
      </c>
      <c r="J24" s="241">
        <v>35</v>
      </c>
      <c r="K24" s="241">
        <v>48</v>
      </c>
      <c r="L24" s="242">
        <v>149</v>
      </c>
      <c r="M24" s="241">
        <v>27</v>
      </c>
      <c r="N24" s="241"/>
      <c r="O24" s="241"/>
      <c r="P24" s="241"/>
      <c r="Q24" s="242">
        <v>27</v>
      </c>
      <c r="R24" s="242">
        <v>303.94630000000001</v>
      </c>
    </row>
    <row r="25" spans="1:18" x14ac:dyDescent="0.25">
      <c r="A25" s="236">
        <v>18</v>
      </c>
      <c r="B25" s="236" t="s">
        <v>39</v>
      </c>
      <c r="C25" s="241">
        <v>0</v>
      </c>
      <c r="D25" s="241">
        <v>0</v>
      </c>
      <c r="E25" s="241">
        <v>5</v>
      </c>
      <c r="F25" s="241">
        <v>7</v>
      </c>
      <c r="G25" s="242">
        <v>12</v>
      </c>
      <c r="H25" s="241">
        <v>0</v>
      </c>
      <c r="I25" s="241">
        <v>0</v>
      </c>
      <c r="J25" s="241">
        <v>0</v>
      </c>
      <c r="K25" s="241">
        <v>8</v>
      </c>
      <c r="L25" s="242">
        <v>8</v>
      </c>
      <c r="M25" s="241">
        <v>9</v>
      </c>
      <c r="N25" s="241"/>
      <c r="O25" s="241"/>
      <c r="P25" s="241"/>
      <c r="Q25" s="242">
        <v>9</v>
      </c>
      <c r="R25" s="242">
        <v>29</v>
      </c>
    </row>
    <row r="26" spans="1:18" x14ac:dyDescent="0.25">
      <c r="A26" s="236">
        <v>19</v>
      </c>
      <c r="B26" s="236" t="s">
        <v>40</v>
      </c>
      <c r="C26" s="241">
        <v>14.8032</v>
      </c>
      <c r="D26" s="241">
        <v>7.8032000000000004</v>
      </c>
      <c r="E26" s="241">
        <v>7</v>
      </c>
      <c r="F26" s="241">
        <v>13.704799999999999</v>
      </c>
      <c r="G26" s="242">
        <v>43.311199999999999</v>
      </c>
      <c r="H26" s="241">
        <v>12.754</v>
      </c>
      <c r="I26" s="241">
        <v>7.9016000000000002</v>
      </c>
      <c r="J26" s="241">
        <v>19.507999999999999</v>
      </c>
      <c r="K26" s="241">
        <v>19.606400000000001</v>
      </c>
      <c r="L26" s="242">
        <v>59.77</v>
      </c>
      <c r="M26" s="241">
        <v>14.704799999999999</v>
      </c>
      <c r="N26" s="241"/>
      <c r="O26" s="241"/>
      <c r="P26" s="241"/>
      <c r="Q26" s="242">
        <v>14.704799999999999</v>
      </c>
      <c r="R26" s="242">
        <v>117.786</v>
      </c>
    </row>
    <row r="27" spans="1:18" x14ac:dyDescent="0.25">
      <c r="A27" s="236">
        <v>20</v>
      </c>
      <c r="B27" s="236" t="s">
        <v>41</v>
      </c>
      <c r="C27" s="241">
        <v>0</v>
      </c>
      <c r="D27" s="241">
        <v>0</v>
      </c>
      <c r="E27" s="241">
        <v>0</v>
      </c>
      <c r="F27" s="241">
        <v>2.9575</v>
      </c>
      <c r="G27" s="242">
        <v>2.9575</v>
      </c>
      <c r="H27" s="241">
        <v>4</v>
      </c>
      <c r="I27" s="241">
        <v>2</v>
      </c>
      <c r="J27" s="241">
        <v>0</v>
      </c>
      <c r="K27" s="241">
        <v>0</v>
      </c>
      <c r="L27" s="242">
        <v>6</v>
      </c>
      <c r="M27" s="241">
        <v>0</v>
      </c>
      <c r="N27" s="241"/>
      <c r="O27" s="241"/>
      <c r="P27" s="241"/>
      <c r="Q27" s="242">
        <v>0</v>
      </c>
      <c r="R27" s="242">
        <v>8.9574999999999996</v>
      </c>
    </row>
    <row r="28" spans="1:18" x14ac:dyDescent="0.25">
      <c r="A28" s="236">
        <v>21</v>
      </c>
      <c r="B28" s="236" t="s">
        <v>42</v>
      </c>
      <c r="C28" s="241">
        <v>0</v>
      </c>
      <c r="D28" s="241">
        <v>0</v>
      </c>
      <c r="E28" s="241">
        <v>0</v>
      </c>
      <c r="F28" s="241">
        <v>0</v>
      </c>
      <c r="G28" s="242">
        <v>0</v>
      </c>
      <c r="H28" s="241">
        <v>2</v>
      </c>
      <c r="I28" s="241">
        <v>6</v>
      </c>
      <c r="J28" s="241">
        <v>1</v>
      </c>
      <c r="K28" s="241">
        <v>1</v>
      </c>
      <c r="L28" s="242">
        <v>10</v>
      </c>
      <c r="M28" s="241">
        <v>1</v>
      </c>
      <c r="N28" s="241"/>
      <c r="O28" s="241"/>
      <c r="P28" s="241"/>
      <c r="Q28" s="242">
        <v>1</v>
      </c>
      <c r="R28" s="242">
        <v>11</v>
      </c>
    </row>
    <row r="29" spans="1:18" x14ac:dyDescent="0.25">
      <c r="A29" s="236">
        <v>22</v>
      </c>
      <c r="B29" s="236" t="s">
        <v>43</v>
      </c>
      <c r="C29" s="241">
        <v>0</v>
      </c>
      <c r="D29" s="241">
        <v>0</v>
      </c>
      <c r="E29" s="241">
        <v>0</v>
      </c>
      <c r="F29" s="241">
        <v>0</v>
      </c>
      <c r="G29" s="242">
        <v>0</v>
      </c>
      <c r="H29" s="241">
        <v>0</v>
      </c>
      <c r="I29" s="241">
        <v>0</v>
      </c>
      <c r="J29" s="241">
        <v>0</v>
      </c>
      <c r="K29" s="241">
        <v>0</v>
      </c>
      <c r="L29" s="242">
        <v>0</v>
      </c>
      <c r="M29" s="241">
        <v>0</v>
      </c>
      <c r="N29" s="241"/>
      <c r="O29" s="241"/>
      <c r="P29" s="241"/>
      <c r="Q29" s="242">
        <v>0</v>
      </c>
      <c r="R29" s="242">
        <v>0</v>
      </c>
    </row>
    <row r="30" spans="1:18" x14ac:dyDescent="0.25">
      <c r="A30" s="236">
        <v>23</v>
      </c>
      <c r="B30" s="236" t="s">
        <v>44</v>
      </c>
      <c r="C30" s="241">
        <v>0</v>
      </c>
      <c r="D30" s="241">
        <v>0</v>
      </c>
      <c r="E30" s="241">
        <v>0</v>
      </c>
      <c r="F30" s="241">
        <v>0</v>
      </c>
      <c r="G30" s="242">
        <v>0</v>
      </c>
      <c r="H30" s="241">
        <v>0</v>
      </c>
      <c r="I30" s="241">
        <v>0</v>
      </c>
      <c r="J30" s="241">
        <v>0</v>
      </c>
      <c r="K30" s="241">
        <v>0</v>
      </c>
      <c r="L30" s="242">
        <v>0</v>
      </c>
      <c r="M30" s="241">
        <v>0</v>
      </c>
      <c r="N30" s="241"/>
      <c r="O30" s="241"/>
      <c r="P30" s="241"/>
      <c r="Q30" s="242">
        <v>0</v>
      </c>
      <c r="R30" s="242">
        <v>0</v>
      </c>
    </row>
    <row r="31" spans="1:18" x14ac:dyDescent="0.25">
      <c r="A31" s="236">
        <v>24</v>
      </c>
      <c r="B31" s="236" t="s">
        <v>45</v>
      </c>
      <c r="C31" s="241">
        <v>1</v>
      </c>
      <c r="D31" s="241">
        <v>2</v>
      </c>
      <c r="E31" s="241">
        <v>0</v>
      </c>
      <c r="F31" s="241">
        <v>0</v>
      </c>
      <c r="G31" s="242">
        <v>3</v>
      </c>
      <c r="H31" s="241">
        <v>1</v>
      </c>
      <c r="I31" s="241">
        <v>1</v>
      </c>
      <c r="J31" s="241">
        <v>2</v>
      </c>
      <c r="K31" s="241">
        <v>0</v>
      </c>
      <c r="L31" s="242">
        <v>4</v>
      </c>
      <c r="M31" s="241">
        <v>0</v>
      </c>
      <c r="N31" s="241"/>
      <c r="O31" s="241"/>
      <c r="P31" s="241"/>
      <c r="Q31" s="242">
        <v>0</v>
      </c>
      <c r="R31" s="242">
        <v>7</v>
      </c>
    </row>
    <row r="32" spans="1:18" x14ac:dyDescent="0.25">
      <c r="A32" s="236">
        <v>25</v>
      </c>
      <c r="B32" s="236" t="s">
        <v>46</v>
      </c>
      <c r="C32" s="241">
        <v>1</v>
      </c>
      <c r="D32" s="241">
        <v>2</v>
      </c>
      <c r="E32" s="241">
        <v>0</v>
      </c>
      <c r="F32" s="241">
        <v>1</v>
      </c>
      <c r="G32" s="242">
        <v>4</v>
      </c>
      <c r="H32" s="241">
        <v>1</v>
      </c>
      <c r="I32" s="241">
        <v>0</v>
      </c>
      <c r="J32" s="241">
        <v>1</v>
      </c>
      <c r="K32" s="241">
        <v>0</v>
      </c>
      <c r="L32" s="242">
        <v>2</v>
      </c>
      <c r="M32" s="241">
        <v>1</v>
      </c>
      <c r="N32" s="241"/>
      <c r="O32" s="241"/>
      <c r="P32" s="241"/>
      <c r="Q32" s="242">
        <v>1</v>
      </c>
      <c r="R32" s="242">
        <v>7</v>
      </c>
    </row>
    <row r="33" spans="1:18" x14ac:dyDescent="0.25">
      <c r="A33" s="236">
        <v>26</v>
      </c>
      <c r="B33" s="236" t="s">
        <v>81</v>
      </c>
      <c r="C33" s="241">
        <v>1</v>
      </c>
      <c r="D33" s="241">
        <v>0</v>
      </c>
      <c r="E33" s="241">
        <v>0</v>
      </c>
      <c r="F33" s="241">
        <v>0</v>
      </c>
      <c r="G33" s="242">
        <v>1</v>
      </c>
      <c r="H33" s="241">
        <v>2</v>
      </c>
      <c r="I33" s="241">
        <v>6</v>
      </c>
      <c r="J33" s="241">
        <v>3</v>
      </c>
      <c r="K33" s="241">
        <v>3</v>
      </c>
      <c r="L33" s="242">
        <v>14</v>
      </c>
      <c r="M33" s="241">
        <v>2</v>
      </c>
      <c r="N33" s="241"/>
      <c r="O33" s="241"/>
      <c r="P33" s="241"/>
      <c r="Q33" s="242">
        <v>2</v>
      </c>
      <c r="R33" s="242">
        <v>17</v>
      </c>
    </row>
    <row r="34" spans="1:18" x14ac:dyDescent="0.25">
      <c r="A34" s="236">
        <v>27</v>
      </c>
      <c r="B34" s="236" t="s">
        <v>48</v>
      </c>
      <c r="C34" s="241">
        <v>1</v>
      </c>
      <c r="D34" s="241">
        <v>2</v>
      </c>
      <c r="E34" s="241">
        <v>1</v>
      </c>
      <c r="F34" s="241">
        <v>38</v>
      </c>
      <c r="G34" s="242">
        <v>42</v>
      </c>
      <c r="H34" s="241">
        <v>2</v>
      </c>
      <c r="I34" s="241">
        <v>14</v>
      </c>
      <c r="J34" s="241">
        <v>13</v>
      </c>
      <c r="K34" s="241">
        <v>12</v>
      </c>
      <c r="L34" s="242">
        <v>41</v>
      </c>
      <c r="M34" s="241">
        <v>9</v>
      </c>
      <c r="N34" s="241"/>
      <c r="O34" s="241"/>
      <c r="P34" s="241"/>
      <c r="Q34" s="242">
        <v>9</v>
      </c>
      <c r="R34" s="242">
        <v>92</v>
      </c>
    </row>
    <row r="35" spans="1:18" s="95" customFormat="1" x14ac:dyDescent="0.25">
      <c r="A35" s="239"/>
      <c r="B35" s="239" t="s">
        <v>49</v>
      </c>
      <c r="C35" s="241">
        <v>1043.5746000000001</v>
      </c>
      <c r="D35" s="241">
        <v>1343.2981000000002</v>
      </c>
      <c r="E35" s="241">
        <v>2173.4618</v>
      </c>
      <c r="F35" s="241">
        <v>2361.6990999999998</v>
      </c>
      <c r="G35" s="242">
        <v>6922.0336000000007</v>
      </c>
      <c r="H35" s="241">
        <v>1946.8660999999997</v>
      </c>
      <c r="I35" s="241">
        <v>1718.2368999999999</v>
      </c>
      <c r="J35" s="241">
        <v>2109.8638999999998</v>
      </c>
      <c r="K35" s="241">
        <v>1784.2691999999997</v>
      </c>
      <c r="L35" s="242">
        <v>7559.2361000000019</v>
      </c>
      <c r="M35" s="241">
        <v>1521.6887999999999</v>
      </c>
      <c r="N35" s="242"/>
      <c r="O35" s="242"/>
      <c r="P35" s="242"/>
      <c r="Q35" s="242">
        <v>1521.6887999999999</v>
      </c>
      <c r="R35" s="242">
        <v>16002.958499999999</v>
      </c>
    </row>
    <row r="36" spans="1:18" x14ac:dyDescent="0.25">
      <c r="A36" s="311" t="s">
        <v>50</v>
      </c>
      <c r="B36" s="311"/>
      <c r="C36" s="221" t="s">
        <v>50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</row>
    <row r="37" spans="1:18" x14ac:dyDescent="0.25">
      <c r="A37" s="57"/>
      <c r="B37" s="57"/>
      <c r="C37" s="57" t="s">
        <v>50</v>
      </c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8" s="155" customFormat="1" x14ac:dyDescent="0.2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8" s="155" customFormat="1" x14ac:dyDescent="0.25">
      <c r="A39" s="315" t="s">
        <v>240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</row>
    <row r="40" spans="1:18" s="155" customFormat="1" x14ac:dyDescent="0.25">
      <c r="A40" s="319" t="s">
        <v>84</v>
      </c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19"/>
      <c r="N40" s="319"/>
      <c r="O40" s="319"/>
      <c r="P40" s="319"/>
      <c r="Q40" s="319"/>
      <c r="R40" s="319"/>
    </row>
    <row r="41" spans="1:18" s="155" customFormat="1" x14ac:dyDescent="0.25">
      <c r="A41" s="315" t="s">
        <v>96</v>
      </c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15"/>
      <c r="R41" s="315"/>
    </row>
    <row r="42" spans="1:18" s="155" customFormat="1" ht="15.75" thickBot="1" x14ac:dyDescent="0.3">
      <c r="A42" s="61" t="s">
        <v>86</v>
      </c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 t="s">
        <v>68</v>
      </c>
      <c r="P42" s="61"/>
      <c r="Q42" s="61"/>
      <c r="R42" s="61"/>
    </row>
    <row r="43" spans="1:18" s="155" customFormat="1" ht="15.75" thickTop="1" x14ac:dyDescent="0.25">
      <c r="A43" s="224" t="s">
        <v>2</v>
      </c>
      <c r="B43" s="225" t="s">
        <v>69</v>
      </c>
      <c r="C43" s="324" t="s">
        <v>87</v>
      </c>
      <c r="D43" s="324"/>
      <c r="E43" s="324"/>
      <c r="F43" s="324"/>
      <c r="G43" s="324"/>
      <c r="H43" s="324" t="s">
        <v>88</v>
      </c>
      <c r="I43" s="324"/>
      <c r="J43" s="324"/>
      <c r="K43" s="324"/>
      <c r="L43" s="324"/>
      <c r="M43" s="324" t="s">
        <v>89</v>
      </c>
      <c r="N43" s="324"/>
      <c r="O43" s="324"/>
      <c r="P43" s="324"/>
      <c r="Q43" s="324"/>
      <c r="R43" s="225" t="s">
        <v>49</v>
      </c>
    </row>
    <row r="44" spans="1:18" s="155" customFormat="1" x14ac:dyDescent="0.25">
      <c r="A44" s="226"/>
      <c r="B44" s="227" t="s">
        <v>90</v>
      </c>
      <c r="C44" s="228" t="s">
        <v>74</v>
      </c>
      <c r="D44" s="228" t="s">
        <v>75</v>
      </c>
      <c r="E44" s="228" t="s">
        <v>76</v>
      </c>
      <c r="F44" s="228" t="s">
        <v>91</v>
      </c>
      <c r="G44" s="228" t="s">
        <v>49</v>
      </c>
      <c r="H44" s="228" t="s">
        <v>77</v>
      </c>
      <c r="I44" s="228" t="s">
        <v>78</v>
      </c>
      <c r="J44" s="228" t="s">
        <v>79</v>
      </c>
      <c r="K44" s="228" t="s">
        <v>92</v>
      </c>
      <c r="L44" s="228" t="s">
        <v>49</v>
      </c>
      <c r="M44" s="228" t="s">
        <v>80</v>
      </c>
      <c r="N44" s="228" t="s">
        <v>71</v>
      </c>
      <c r="O44" s="228" t="s">
        <v>72</v>
      </c>
      <c r="P44" s="228" t="s">
        <v>73</v>
      </c>
      <c r="Q44" s="228" t="s">
        <v>49</v>
      </c>
      <c r="R44" s="227" t="s">
        <v>5</v>
      </c>
    </row>
    <row r="45" spans="1:18" s="155" customFormat="1" x14ac:dyDescent="0.25">
      <c r="A45" s="229"/>
      <c r="B45" s="229"/>
      <c r="C45" s="229"/>
      <c r="D45" s="229"/>
      <c r="E45" s="229"/>
      <c r="F45" s="229"/>
      <c r="G45" s="229" t="s">
        <v>93</v>
      </c>
      <c r="H45" s="229"/>
      <c r="I45" s="229"/>
      <c r="J45" s="229"/>
      <c r="K45" s="229"/>
      <c r="L45" s="229" t="s">
        <v>94</v>
      </c>
      <c r="M45" s="229"/>
      <c r="N45" s="229"/>
      <c r="O45" s="229"/>
      <c r="P45" s="229"/>
      <c r="Q45" s="273" t="s">
        <v>95</v>
      </c>
      <c r="R45" s="273">
        <v>2020</v>
      </c>
    </row>
    <row r="46" spans="1:18" s="155" customFormat="1" x14ac:dyDescent="0.25">
      <c r="A46" s="236">
        <v>1</v>
      </c>
      <c r="B46" s="236" t="s">
        <v>22</v>
      </c>
      <c r="C46" s="237">
        <v>177.60877983265775</v>
      </c>
      <c r="D46" s="237">
        <v>177.08925853745876</v>
      </c>
      <c r="E46" s="237">
        <v>177.2725241256021</v>
      </c>
      <c r="F46" s="237">
        <v>176.92208901974541</v>
      </c>
      <c r="G46" s="237">
        <v>177.22606323545108</v>
      </c>
      <c r="H46" s="237">
        <v>177.96846887263354</v>
      </c>
      <c r="I46" s="237">
        <v>178.33214608802675</v>
      </c>
      <c r="J46" s="237">
        <v>178.54652870326501</v>
      </c>
      <c r="K46" s="237">
        <v>179.02893159420742</v>
      </c>
      <c r="L46" s="237">
        <v>178.47329275292313</v>
      </c>
      <c r="M46" s="237">
        <v>178.27923153362042</v>
      </c>
      <c r="N46" s="241"/>
      <c r="O46" s="241"/>
      <c r="P46" s="241"/>
      <c r="Q46" s="238">
        <v>178.27923153362042</v>
      </c>
      <c r="R46" s="238">
        <v>177.90678750721807</v>
      </c>
    </row>
    <row r="47" spans="1:18" s="155" customFormat="1" x14ac:dyDescent="0.25">
      <c r="A47" s="236">
        <v>2</v>
      </c>
      <c r="B47" s="236" t="s">
        <v>23</v>
      </c>
      <c r="C47" s="237">
        <v>248.60656174979994</v>
      </c>
      <c r="D47" s="237">
        <v>247.08050369083804</v>
      </c>
      <c r="E47" s="237">
        <v>247.54060628063172</v>
      </c>
      <c r="F47" s="237">
        <v>246.5311896507597</v>
      </c>
      <c r="G47" s="237">
        <v>247.1930783553407</v>
      </c>
      <c r="H47" s="237">
        <v>103.94406761974331</v>
      </c>
      <c r="I47" s="237">
        <v>104.79471549899257</v>
      </c>
      <c r="J47" s="237">
        <v>104.24250864148408</v>
      </c>
      <c r="K47" s="237">
        <v>103.96392924582835</v>
      </c>
      <c r="L47" s="237">
        <v>104.23384915255296</v>
      </c>
      <c r="M47" s="237">
        <v>147.99038146245488</v>
      </c>
      <c r="N47" s="241"/>
      <c r="O47" s="241"/>
      <c r="P47" s="241"/>
      <c r="Q47" s="238">
        <v>147.99038146245488</v>
      </c>
      <c r="R47" s="238">
        <v>163.12766334644351</v>
      </c>
    </row>
    <row r="48" spans="1:18" s="155" customFormat="1" x14ac:dyDescent="0.25">
      <c r="A48" s="236">
        <v>3</v>
      </c>
      <c r="B48" s="236" t="s">
        <v>24</v>
      </c>
      <c r="C48" s="237">
        <v>140.78333143572812</v>
      </c>
      <c r="D48" s="237">
        <v>140.75771854097331</v>
      </c>
      <c r="E48" s="237">
        <v>140.98198735536207</v>
      </c>
      <c r="F48" s="237">
        <v>140.46635955183984</v>
      </c>
      <c r="G48" s="237">
        <v>140.74223268600042</v>
      </c>
      <c r="H48" s="237">
        <v>140.19999999999999</v>
      </c>
      <c r="I48" s="237">
        <v>140.92906751679379</v>
      </c>
      <c r="J48" s="237">
        <v>142.83575996734248</v>
      </c>
      <c r="K48" s="237">
        <v>144.50003718301477</v>
      </c>
      <c r="L48" s="237">
        <v>141.83304652015681</v>
      </c>
      <c r="M48" s="237">
        <v>144.01196251744537</v>
      </c>
      <c r="N48" s="241"/>
      <c r="O48" s="241"/>
      <c r="P48" s="241"/>
      <c r="Q48" s="238">
        <v>144.01196251744537</v>
      </c>
      <c r="R48" s="238">
        <v>141.53592352372942</v>
      </c>
    </row>
    <row r="49" spans="1:18" s="155" customFormat="1" x14ac:dyDescent="0.25">
      <c r="A49" s="236">
        <v>4</v>
      </c>
      <c r="B49" s="236" t="s">
        <v>25</v>
      </c>
      <c r="C49" s="237">
        <v>209.60000000000002</v>
      </c>
      <c r="D49" s="237">
        <v>209.60000000000002</v>
      </c>
      <c r="E49" s="237">
        <v>209.60000000000002</v>
      </c>
      <c r="F49" s="237">
        <v>209.59999999999997</v>
      </c>
      <c r="G49" s="237">
        <v>209.59999999999997</v>
      </c>
      <c r="H49" s="237">
        <v>206.28000000000003</v>
      </c>
      <c r="I49" s="237">
        <v>206.28</v>
      </c>
      <c r="J49" s="237">
        <v>206.28</v>
      </c>
      <c r="K49" s="237">
        <v>206.28</v>
      </c>
      <c r="L49" s="237">
        <v>206.28</v>
      </c>
      <c r="M49" s="237">
        <v>236.22999999999996</v>
      </c>
      <c r="N49" s="241"/>
      <c r="O49" s="241"/>
      <c r="P49" s="241"/>
      <c r="Q49" s="238">
        <v>236.22999999999996</v>
      </c>
      <c r="R49" s="238">
        <v>208.76699524940619</v>
      </c>
    </row>
    <row r="50" spans="1:18" s="155" customFormat="1" x14ac:dyDescent="0.25">
      <c r="A50" s="236">
        <v>5</v>
      </c>
      <c r="B50" s="236" t="s">
        <v>26</v>
      </c>
      <c r="C50" s="237">
        <v>141.86000000000001</v>
      </c>
      <c r="D50" s="237">
        <v>141.97999999999999</v>
      </c>
      <c r="E50" s="237">
        <v>142.12</v>
      </c>
      <c r="F50" s="237">
        <v>142.62</v>
      </c>
      <c r="G50" s="237">
        <v>142.28534010152285</v>
      </c>
      <c r="H50" s="237">
        <v>142.71</v>
      </c>
      <c r="I50" s="237">
        <v>142.77000000000001</v>
      </c>
      <c r="J50" s="237">
        <v>142.81000000000003</v>
      </c>
      <c r="K50" s="237">
        <v>142.58000000000001</v>
      </c>
      <c r="L50" s="237">
        <v>142.73122569737956</v>
      </c>
      <c r="M50" s="237">
        <v>142.63999999999999</v>
      </c>
      <c r="N50" s="241"/>
      <c r="O50" s="241"/>
      <c r="P50" s="241"/>
      <c r="Q50" s="238">
        <v>142.63999999999999</v>
      </c>
      <c r="R50" s="238">
        <v>142.53847771236335</v>
      </c>
    </row>
    <row r="51" spans="1:18" s="155" customFormat="1" x14ac:dyDescent="0.25">
      <c r="A51" s="236">
        <v>6</v>
      </c>
      <c r="B51" s="236" t="s">
        <v>27</v>
      </c>
      <c r="C51" s="237">
        <v>184.30000000000004</v>
      </c>
      <c r="D51" s="237">
        <v>184.30000000000004</v>
      </c>
      <c r="E51" s="237">
        <v>184.55996589481759</v>
      </c>
      <c r="F51" s="237">
        <v>184.54261202060309</v>
      </c>
      <c r="G51" s="237">
        <v>184.46610372444962</v>
      </c>
      <c r="H51" s="237">
        <v>202.38</v>
      </c>
      <c r="I51" s="237">
        <v>172.66509122218835</v>
      </c>
      <c r="J51" s="237">
        <v>202.38</v>
      </c>
      <c r="K51" s="237">
        <v>202.38</v>
      </c>
      <c r="L51" s="237">
        <v>194.61927332314463</v>
      </c>
      <c r="M51" s="237">
        <v>171.63002894525533</v>
      </c>
      <c r="N51" s="241"/>
      <c r="O51" s="241"/>
      <c r="P51" s="241"/>
      <c r="Q51" s="238">
        <v>171.63002894525533</v>
      </c>
      <c r="R51" s="238">
        <v>187.5844548882535</v>
      </c>
    </row>
    <row r="52" spans="1:18" s="155" customFormat="1" x14ac:dyDescent="0.25">
      <c r="A52" s="236">
        <v>7</v>
      </c>
      <c r="B52" s="236" t="s">
        <v>28</v>
      </c>
      <c r="C52" s="237">
        <v>127.77999999999999</v>
      </c>
      <c r="D52" s="237">
        <v>155</v>
      </c>
      <c r="E52" s="237">
        <v>127.25841793529742</v>
      </c>
      <c r="F52" s="237">
        <v>108.93</v>
      </c>
      <c r="G52" s="237">
        <v>119.69573535352862</v>
      </c>
      <c r="H52" s="237">
        <v>98.460000000000008</v>
      </c>
      <c r="I52" s="237">
        <v>158.57</v>
      </c>
      <c r="J52" s="237">
        <v>116.61504202966613</v>
      </c>
      <c r="K52" s="237">
        <v>233.03</v>
      </c>
      <c r="L52" s="237">
        <v>170.80981613850557</v>
      </c>
      <c r="M52" s="237">
        <v>141.81784889795244</v>
      </c>
      <c r="N52" s="241"/>
      <c r="O52" s="241"/>
      <c r="P52" s="241"/>
      <c r="Q52" s="238">
        <v>141.81784889795244</v>
      </c>
      <c r="R52" s="238">
        <v>146.58189391216578</v>
      </c>
    </row>
    <row r="53" spans="1:18" s="155" customFormat="1" x14ac:dyDescent="0.25">
      <c r="A53" s="236">
        <v>8</v>
      </c>
      <c r="B53" s="236" t="s">
        <v>29</v>
      </c>
      <c r="C53" s="237">
        <v>220.45525413158717</v>
      </c>
      <c r="D53" s="237">
        <v>217.048444461874</v>
      </c>
      <c r="E53" s="237">
        <v>223.01162726648022</v>
      </c>
      <c r="F53" s="237">
        <v>220.75623632199643</v>
      </c>
      <c r="G53" s="237">
        <v>220.33745253036304</v>
      </c>
      <c r="H53" s="237">
        <v>231.1610019748467</v>
      </c>
      <c r="I53" s="237">
        <v>212.89193276254221</v>
      </c>
      <c r="J53" s="237">
        <v>222.49891832123456</v>
      </c>
      <c r="K53" s="237">
        <v>227.48407540832386</v>
      </c>
      <c r="L53" s="237">
        <v>224.01359894778122</v>
      </c>
      <c r="M53" s="237">
        <v>226.50282915217414</v>
      </c>
      <c r="N53" s="241"/>
      <c r="O53" s="241"/>
      <c r="P53" s="241"/>
      <c r="Q53" s="238">
        <v>226.50282915217414</v>
      </c>
      <c r="R53" s="238">
        <v>222.7291002615317</v>
      </c>
    </row>
    <row r="54" spans="1:18" s="155" customFormat="1" x14ac:dyDescent="0.25">
      <c r="A54" s="236">
        <v>9</v>
      </c>
      <c r="B54" s="236" t="s">
        <v>30</v>
      </c>
      <c r="C54" s="237">
        <v>242.96802235330645</v>
      </c>
      <c r="D54" s="237">
        <v>0</v>
      </c>
      <c r="E54" s="237">
        <v>243.07150988305909</v>
      </c>
      <c r="F54" s="237">
        <v>237.54527579426681</v>
      </c>
      <c r="G54" s="237">
        <v>240.57392459208668</v>
      </c>
      <c r="H54" s="237">
        <v>0</v>
      </c>
      <c r="I54" s="237">
        <v>0</v>
      </c>
      <c r="J54" s="237">
        <v>237.24706554046111</v>
      </c>
      <c r="K54" s="237">
        <v>209.89488960128554</v>
      </c>
      <c r="L54" s="237">
        <v>227.14988551599521</v>
      </c>
      <c r="M54" s="237">
        <v>217.3238124805961</v>
      </c>
      <c r="N54" s="241"/>
      <c r="O54" s="241"/>
      <c r="P54" s="241"/>
      <c r="Q54" s="238">
        <v>217.3238124805961</v>
      </c>
      <c r="R54" s="238">
        <v>236.65679314502813</v>
      </c>
    </row>
    <row r="55" spans="1:18" s="155" customFormat="1" x14ac:dyDescent="0.25">
      <c r="A55" s="236">
        <v>10</v>
      </c>
      <c r="B55" s="236" t="s">
        <v>31</v>
      </c>
      <c r="C55" s="237">
        <v>312.80158069883532</v>
      </c>
      <c r="D55" s="237">
        <v>320.27870216306161</v>
      </c>
      <c r="E55" s="237">
        <v>357.17528495073736</v>
      </c>
      <c r="F55" s="237">
        <v>275.42820849041141</v>
      </c>
      <c r="G55" s="237">
        <v>313.04458805973502</v>
      </c>
      <c r="H55" s="237">
        <v>335.56000000000006</v>
      </c>
      <c r="I55" s="237">
        <v>318.44192230981105</v>
      </c>
      <c r="J55" s="237">
        <v>348.24086008905545</v>
      </c>
      <c r="K55" s="237">
        <v>323.12795312065714</v>
      </c>
      <c r="L55" s="237">
        <v>329.14190130368928</v>
      </c>
      <c r="M55" s="237">
        <v>359.91932828449131</v>
      </c>
      <c r="N55" s="241"/>
      <c r="O55" s="241"/>
      <c r="P55" s="241"/>
      <c r="Q55" s="238">
        <v>359.91932828449131</v>
      </c>
      <c r="R55" s="238">
        <v>320.60486927742033</v>
      </c>
    </row>
    <row r="56" spans="1:18" x14ac:dyDescent="0.25">
      <c r="A56" s="236">
        <v>11</v>
      </c>
      <c r="B56" s="236" t="s">
        <v>32</v>
      </c>
      <c r="C56" s="237">
        <v>148.66666666666669</v>
      </c>
      <c r="D56" s="237">
        <v>146.36963304820318</v>
      </c>
      <c r="E56" s="237">
        <v>146.06</v>
      </c>
      <c r="F56" s="237">
        <v>166.72729808161114</v>
      </c>
      <c r="G56" s="237">
        <v>157.23616428772488</v>
      </c>
      <c r="H56" s="237">
        <v>163.28692289642274</v>
      </c>
      <c r="I56" s="237">
        <v>159.37790312800746</v>
      </c>
      <c r="J56" s="237">
        <v>161.28529056520699</v>
      </c>
      <c r="K56" s="237">
        <v>147.29195750419987</v>
      </c>
      <c r="L56" s="237">
        <v>160.92497688540774</v>
      </c>
      <c r="M56" s="237">
        <v>142.33791637776014</v>
      </c>
      <c r="N56" s="241"/>
      <c r="O56" s="241"/>
      <c r="P56" s="241"/>
      <c r="Q56" s="238">
        <v>142.33791637776014</v>
      </c>
      <c r="R56" s="238">
        <v>158.23623714175218</v>
      </c>
    </row>
    <row r="57" spans="1:18" x14ac:dyDescent="0.25">
      <c r="A57" s="236">
        <v>12</v>
      </c>
      <c r="B57" s="236" t="s">
        <v>33</v>
      </c>
      <c r="C57" s="237">
        <v>0</v>
      </c>
      <c r="D57" s="237">
        <v>0</v>
      </c>
      <c r="E57" s="237">
        <v>0</v>
      </c>
      <c r="F57" s="237">
        <v>0</v>
      </c>
      <c r="G57" s="237">
        <v>0</v>
      </c>
      <c r="H57" s="237">
        <v>0</v>
      </c>
      <c r="I57" s="237">
        <v>0</v>
      </c>
      <c r="J57" s="237">
        <v>0</v>
      </c>
      <c r="K57" s="237">
        <v>0</v>
      </c>
      <c r="L57" s="237">
        <v>0</v>
      </c>
      <c r="M57" s="237">
        <v>0</v>
      </c>
      <c r="N57" s="241"/>
      <c r="O57" s="241"/>
      <c r="P57" s="241"/>
      <c r="Q57" s="238">
        <v>0</v>
      </c>
      <c r="R57" s="238">
        <v>0</v>
      </c>
    </row>
    <row r="58" spans="1:18" x14ac:dyDescent="0.25">
      <c r="A58" s="236">
        <v>13</v>
      </c>
      <c r="B58" s="236" t="s">
        <v>34</v>
      </c>
      <c r="C58" s="237">
        <v>134.82</v>
      </c>
      <c r="D58" s="237">
        <v>140.57049045762363</v>
      </c>
      <c r="E58" s="237">
        <v>133.69</v>
      </c>
      <c r="F58" s="237">
        <v>125.1</v>
      </c>
      <c r="G58" s="237">
        <v>131.5261534171126</v>
      </c>
      <c r="H58" s="237">
        <v>134</v>
      </c>
      <c r="I58" s="237">
        <v>132</v>
      </c>
      <c r="J58" s="237">
        <v>124.9</v>
      </c>
      <c r="K58" s="237">
        <v>130</v>
      </c>
      <c r="L58" s="237">
        <v>130.16071428571428</v>
      </c>
      <c r="M58" s="237">
        <v>141.86000000000001</v>
      </c>
      <c r="N58" s="241"/>
      <c r="O58" s="241"/>
      <c r="P58" s="241"/>
      <c r="Q58" s="238">
        <v>141.86000000000001</v>
      </c>
      <c r="R58" s="238">
        <v>131.94355671370275</v>
      </c>
    </row>
    <row r="59" spans="1:18" x14ac:dyDescent="0.25">
      <c r="A59" s="236">
        <v>14</v>
      </c>
      <c r="B59" s="236" t="s">
        <v>35</v>
      </c>
      <c r="C59" s="237">
        <v>130.97445854115756</v>
      </c>
      <c r="D59" s="237">
        <v>132.09764002836016</v>
      </c>
      <c r="E59" s="237">
        <v>131.12115311349106</v>
      </c>
      <c r="F59" s="237">
        <v>130.89496171823473</v>
      </c>
      <c r="G59" s="237">
        <v>131.17437641379101</v>
      </c>
      <c r="H59" s="237">
        <v>206.54</v>
      </c>
      <c r="I59" s="237">
        <v>165.08932689030135</v>
      </c>
      <c r="J59" s="237">
        <v>207.85991043123835</v>
      </c>
      <c r="K59" s="237">
        <v>206.94433739768471</v>
      </c>
      <c r="L59" s="237">
        <v>196.04574335592002</v>
      </c>
      <c r="M59" s="237">
        <v>91.150746996243512</v>
      </c>
      <c r="N59" s="241"/>
      <c r="O59" s="241"/>
      <c r="P59" s="241"/>
      <c r="Q59" s="238">
        <v>91.150746996243512</v>
      </c>
      <c r="R59" s="238">
        <v>149.3508878660223</v>
      </c>
    </row>
    <row r="60" spans="1:18" x14ac:dyDescent="0.25">
      <c r="A60" s="236">
        <v>15</v>
      </c>
      <c r="B60" s="236" t="s">
        <v>36</v>
      </c>
      <c r="C60" s="237">
        <v>0</v>
      </c>
      <c r="D60" s="237">
        <v>0</v>
      </c>
      <c r="E60" s="237">
        <v>0</v>
      </c>
      <c r="F60" s="237">
        <v>0</v>
      </c>
      <c r="G60" s="237">
        <v>0</v>
      </c>
      <c r="H60" s="237">
        <v>0</v>
      </c>
      <c r="I60" s="237">
        <v>0</v>
      </c>
      <c r="J60" s="237">
        <v>0</v>
      </c>
      <c r="K60" s="237">
        <v>0</v>
      </c>
      <c r="L60" s="237">
        <v>0</v>
      </c>
      <c r="M60" s="237">
        <v>0</v>
      </c>
      <c r="N60" s="241"/>
      <c r="O60" s="241"/>
      <c r="P60" s="241"/>
      <c r="Q60" s="238">
        <v>0</v>
      </c>
      <c r="R60" s="238">
        <v>0</v>
      </c>
    </row>
    <row r="61" spans="1:18" x14ac:dyDescent="0.25">
      <c r="A61" s="236">
        <v>16</v>
      </c>
      <c r="B61" s="236" t="s">
        <v>37</v>
      </c>
      <c r="C61" s="237">
        <v>0</v>
      </c>
      <c r="D61" s="237">
        <v>0</v>
      </c>
      <c r="E61" s="237">
        <v>0</v>
      </c>
      <c r="F61" s="237">
        <v>0</v>
      </c>
      <c r="G61" s="237">
        <v>0</v>
      </c>
      <c r="H61" s="237">
        <v>0</v>
      </c>
      <c r="I61" s="237">
        <v>0</v>
      </c>
      <c r="J61" s="237">
        <v>0</v>
      </c>
      <c r="K61" s="237">
        <v>0</v>
      </c>
      <c r="L61" s="237">
        <v>0</v>
      </c>
      <c r="M61" s="237">
        <v>0</v>
      </c>
      <c r="N61" s="241"/>
      <c r="O61" s="241"/>
      <c r="P61" s="241"/>
      <c r="Q61" s="238">
        <v>0</v>
      </c>
      <c r="R61" s="238">
        <v>0</v>
      </c>
    </row>
    <row r="62" spans="1:18" x14ac:dyDescent="0.25">
      <c r="A62" s="236">
        <v>17</v>
      </c>
      <c r="B62" s="236" t="s">
        <v>38</v>
      </c>
      <c r="C62" s="237">
        <v>186.04</v>
      </c>
      <c r="D62" s="237">
        <v>186.51695048767562</v>
      </c>
      <c r="E62" s="237">
        <v>186.04</v>
      </c>
      <c r="F62" s="237">
        <v>186.04</v>
      </c>
      <c r="G62" s="237">
        <v>186.11808235173663</v>
      </c>
      <c r="H62" s="237">
        <v>259.44</v>
      </c>
      <c r="I62" s="237">
        <v>367.52000000000004</v>
      </c>
      <c r="J62" s="237">
        <v>259.44</v>
      </c>
      <c r="K62" s="237">
        <v>259.44</v>
      </c>
      <c r="L62" s="237">
        <v>289.9055033557047</v>
      </c>
      <c r="M62" s="237">
        <v>212.81999999999996</v>
      </c>
      <c r="N62" s="241"/>
      <c r="O62" s="241"/>
      <c r="P62" s="241"/>
      <c r="Q62" s="238">
        <v>212.81999999999996</v>
      </c>
      <c r="R62" s="238">
        <v>239.36853319155387</v>
      </c>
    </row>
    <row r="63" spans="1:18" x14ac:dyDescent="0.25">
      <c r="A63" s="236">
        <v>18</v>
      </c>
      <c r="B63" s="236" t="s">
        <v>39</v>
      </c>
      <c r="C63" s="237">
        <v>0</v>
      </c>
      <c r="D63" s="237">
        <v>0</v>
      </c>
      <c r="E63" s="237">
        <v>125</v>
      </c>
      <c r="F63" s="237">
        <v>125</v>
      </c>
      <c r="G63" s="237">
        <v>125</v>
      </c>
      <c r="H63" s="237">
        <v>0</v>
      </c>
      <c r="I63" s="237">
        <v>0</v>
      </c>
      <c r="J63" s="237">
        <v>0</v>
      </c>
      <c r="K63" s="237">
        <v>123</v>
      </c>
      <c r="L63" s="237">
        <v>123</v>
      </c>
      <c r="M63" s="237">
        <v>123</v>
      </c>
      <c r="N63" s="241"/>
      <c r="O63" s="241"/>
      <c r="P63" s="241"/>
      <c r="Q63" s="238">
        <v>123</v>
      </c>
      <c r="R63" s="238">
        <v>123.82758620689656</v>
      </c>
    </row>
    <row r="64" spans="1:18" x14ac:dyDescent="0.25">
      <c r="A64" s="236">
        <v>19</v>
      </c>
      <c r="B64" s="236" t="s">
        <v>40</v>
      </c>
      <c r="C64" s="237">
        <v>149.01507782101169</v>
      </c>
      <c r="D64" s="237">
        <v>150.76891531679311</v>
      </c>
      <c r="E64" s="237">
        <v>147.06</v>
      </c>
      <c r="F64" s="237">
        <v>150.22765746307866</v>
      </c>
      <c r="G64" s="237">
        <v>149.39876983320713</v>
      </c>
      <c r="H64" s="237">
        <v>154.08577701113376</v>
      </c>
      <c r="I64" s="237">
        <v>153.0525463197327</v>
      </c>
      <c r="J64" s="237">
        <v>154.98257125281935</v>
      </c>
      <c r="K64" s="237">
        <v>154.20474946956094</v>
      </c>
      <c r="L64" s="237">
        <v>154.28091015559642</v>
      </c>
      <c r="M64" s="237">
        <v>165.03794679288399</v>
      </c>
      <c r="N64" s="241"/>
      <c r="O64" s="241"/>
      <c r="P64" s="241"/>
      <c r="Q64" s="238">
        <v>165.03794679288399</v>
      </c>
      <c r="R64" s="238">
        <v>153.82863837807548</v>
      </c>
    </row>
    <row r="65" spans="1:18" x14ac:dyDescent="0.25">
      <c r="A65" s="236">
        <v>20</v>
      </c>
      <c r="B65" s="236" t="s">
        <v>41</v>
      </c>
      <c r="C65" s="237">
        <v>0</v>
      </c>
      <c r="D65" s="237">
        <v>0</v>
      </c>
      <c r="E65" s="237">
        <v>0</v>
      </c>
      <c r="F65" s="237">
        <v>189.35249366018593</v>
      </c>
      <c r="G65" s="237">
        <v>189.35249366018593</v>
      </c>
      <c r="H65" s="237">
        <v>201</v>
      </c>
      <c r="I65" s="237">
        <v>201</v>
      </c>
      <c r="J65" s="237">
        <v>0</v>
      </c>
      <c r="K65" s="237">
        <v>0</v>
      </c>
      <c r="L65" s="237">
        <v>201</v>
      </c>
      <c r="M65" s="237">
        <v>0</v>
      </c>
      <c r="N65" s="241"/>
      <c r="O65" s="241"/>
      <c r="P65" s="241"/>
      <c r="Q65" s="238">
        <v>0</v>
      </c>
      <c r="R65" s="238">
        <v>197.15433993859892</v>
      </c>
    </row>
    <row r="66" spans="1:18" x14ac:dyDescent="0.25">
      <c r="A66" s="236">
        <v>21</v>
      </c>
      <c r="B66" s="236" t="s">
        <v>42</v>
      </c>
      <c r="C66" s="237">
        <v>0</v>
      </c>
      <c r="D66" s="237">
        <v>0</v>
      </c>
      <c r="E66" s="237">
        <v>0</v>
      </c>
      <c r="F66" s="237">
        <v>0</v>
      </c>
      <c r="G66" s="237">
        <v>0</v>
      </c>
      <c r="H66" s="237">
        <v>124.62</v>
      </c>
      <c r="I66" s="237">
        <v>124.56000000000002</v>
      </c>
      <c r="J66" s="237">
        <v>124.62</v>
      </c>
      <c r="K66" s="237">
        <v>124.62</v>
      </c>
      <c r="L66" s="237">
        <v>124.584</v>
      </c>
      <c r="M66" s="237">
        <v>91.67</v>
      </c>
      <c r="N66" s="241"/>
      <c r="O66" s="241"/>
      <c r="P66" s="241"/>
      <c r="Q66" s="238">
        <v>91.67</v>
      </c>
      <c r="R66" s="238">
        <v>121.5918181818182</v>
      </c>
    </row>
    <row r="67" spans="1:18" x14ac:dyDescent="0.25">
      <c r="A67" s="236">
        <v>22</v>
      </c>
      <c r="B67" s="236" t="s">
        <v>43</v>
      </c>
      <c r="C67" s="237">
        <v>0</v>
      </c>
      <c r="D67" s="237">
        <v>0</v>
      </c>
      <c r="E67" s="237">
        <v>0</v>
      </c>
      <c r="F67" s="237">
        <v>0</v>
      </c>
      <c r="G67" s="237">
        <v>0</v>
      </c>
      <c r="H67" s="237">
        <v>0</v>
      </c>
      <c r="I67" s="237">
        <v>0</v>
      </c>
      <c r="J67" s="237">
        <v>0</v>
      </c>
      <c r="K67" s="237">
        <v>0</v>
      </c>
      <c r="L67" s="237">
        <v>0</v>
      </c>
      <c r="M67" s="237">
        <v>0</v>
      </c>
      <c r="N67" s="241"/>
      <c r="O67" s="241"/>
      <c r="P67" s="241"/>
      <c r="Q67" s="238">
        <v>0</v>
      </c>
      <c r="R67" s="238">
        <v>0</v>
      </c>
    </row>
    <row r="68" spans="1:18" x14ac:dyDescent="0.25">
      <c r="A68" s="236">
        <v>23</v>
      </c>
      <c r="B68" s="236" t="s">
        <v>44</v>
      </c>
      <c r="C68" s="237">
        <v>0</v>
      </c>
      <c r="D68" s="237">
        <v>0</v>
      </c>
      <c r="E68" s="237">
        <v>0</v>
      </c>
      <c r="F68" s="237">
        <v>0</v>
      </c>
      <c r="G68" s="237">
        <v>0</v>
      </c>
      <c r="H68" s="237">
        <v>0</v>
      </c>
      <c r="I68" s="237">
        <v>0</v>
      </c>
      <c r="J68" s="237">
        <v>0</v>
      </c>
      <c r="K68" s="237">
        <v>0</v>
      </c>
      <c r="L68" s="237">
        <v>0</v>
      </c>
      <c r="M68" s="237">
        <v>0</v>
      </c>
      <c r="N68" s="241"/>
      <c r="O68" s="241"/>
      <c r="P68" s="241"/>
      <c r="Q68" s="238">
        <v>0</v>
      </c>
      <c r="R68" s="238">
        <v>0</v>
      </c>
    </row>
    <row r="69" spans="1:18" x14ac:dyDescent="0.25">
      <c r="A69" s="236">
        <v>24</v>
      </c>
      <c r="B69" s="236" t="s">
        <v>45</v>
      </c>
      <c r="C69" s="237">
        <v>100</v>
      </c>
      <c r="D69" s="237">
        <v>100</v>
      </c>
      <c r="E69" s="237">
        <v>0</v>
      </c>
      <c r="F69" s="237">
        <v>0</v>
      </c>
      <c r="G69" s="237">
        <v>100</v>
      </c>
      <c r="H69" s="237">
        <v>180</v>
      </c>
      <c r="I69" s="237">
        <v>80</v>
      </c>
      <c r="J69" s="237">
        <v>180</v>
      </c>
      <c r="K69" s="237">
        <v>0</v>
      </c>
      <c r="L69" s="237">
        <v>155</v>
      </c>
      <c r="M69" s="237">
        <v>0</v>
      </c>
      <c r="N69" s="241"/>
      <c r="O69" s="241"/>
      <c r="P69" s="241"/>
      <c r="Q69" s="238">
        <v>0</v>
      </c>
      <c r="R69" s="238">
        <v>131.42857142857142</v>
      </c>
    </row>
    <row r="70" spans="1:18" x14ac:dyDescent="0.25">
      <c r="A70" s="236">
        <v>25</v>
      </c>
      <c r="B70" s="236" t="s">
        <v>46</v>
      </c>
      <c r="C70" s="237">
        <v>130</v>
      </c>
      <c r="D70" s="237">
        <v>130</v>
      </c>
      <c r="E70" s="237">
        <v>0</v>
      </c>
      <c r="F70" s="237">
        <v>130</v>
      </c>
      <c r="G70" s="237">
        <v>130</v>
      </c>
      <c r="H70" s="237">
        <v>108.75</v>
      </c>
      <c r="I70" s="237">
        <v>0</v>
      </c>
      <c r="J70" s="237">
        <v>108.75</v>
      </c>
      <c r="K70" s="237">
        <v>0</v>
      </c>
      <c r="L70" s="237">
        <v>108.75</v>
      </c>
      <c r="M70" s="237">
        <v>110</v>
      </c>
      <c r="N70" s="241"/>
      <c r="O70" s="241"/>
      <c r="P70" s="241"/>
      <c r="Q70" s="238">
        <v>110</v>
      </c>
      <c r="R70" s="238">
        <v>121.07142857142858</v>
      </c>
    </row>
    <row r="71" spans="1:18" x14ac:dyDescent="0.25">
      <c r="A71" s="236">
        <v>26</v>
      </c>
      <c r="B71" s="236" t="s">
        <v>81</v>
      </c>
      <c r="C71" s="237">
        <v>90</v>
      </c>
      <c r="D71" s="237">
        <v>0</v>
      </c>
      <c r="E71" s="237">
        <v>0</v>
      </c>
      <c r="F71" s="237">
        <v>0</v>
      </c>
      <c r="G71" s="237">
        <v>90</v>
      </c>
      <c r="H71" s="237">
        <v>167.86</v>
      </c>
      <c r="I71" s="237">
        <v>167.86</v>
      </c>
      <c r="J71" s="237">
        <v>167.86</v>
      </c>
      <c r="K71" s="237">
        <v>78.3</v>
      </c>
      <c r="L71" s="237">
        <v>148.66857142857145</v>
      </c>
      <c r="M71" s="237">
        <v>107.78</v>
      </c>
      <c r="N71" s="241"/>
      <c r="O71" s="241"/>
      <c r="P71" s="241"/>
      <c r="Q71" s="238">
        <v>107.78</v>
      </c>
      <c r="R71" s="238">
        <v>140.40705882352944</v>
      </c>
    </row>
    <row r="72" spans="1:18" x14ac:dyDescent="0.25">
      <c r="A72" s="236">
        <v>27</v>
      </c>
      <c r="B72" s="236" t="s">
        <v>48</v>
      </c>
      <c r="C72" s="237">
        <v>128.06</v>
      </c>
      <c r="D72" s="237">
        <v>128.06</v>
      </c>
      <c r="E72" s="237">
        <v>170</v>
      </c>
      <c r="F72" s="237">
        <v>144.21052631578948</v>
      </c>
      <c r="G72" s="237">
        <v>143.67095238095237</v>
      </c>
      <c r="H72" s="237">
        <v>166.67</v>
      </c>
      <c r="I72" s="237">
        <v>170</v>
      </c>
      <c r="J72" s="237">
        <v>160</v>
      </c>
      <c r="K72" s="237">
        <v>170</v>
      </c>
      <c r="L72" s="237">
        <v>166.6668292682927</v>
      </c>
      <c r="M72" s="237">
        <v>160</v>
      </c>
      <c r="N72" s="241"/>
      <c r="O72" s="241"/>
      <c r="P72" s="241"/>
      <c r="Q72" s="238">
        <v>160</v>
      </c>
      <c r="R72" s="238">
        <v>155.51652173913044</v>
      </c>
    </row>
    <row r="73" spans="1:18" x14ac:dyDescent="0.25">
      <c r="A73" s="236"/>
      <c r="B73" s="236" t="s">
        <v>49</v>
      </c>
      <c r="C73" s="237">
        <v>203.33545872044027</v>
      </c>
      <c r="D73" s="237">
        <v>189.95694998749718</v>
      </c>
      <c r="E73" s="237">
        <v>183.95805254088199</v>
      </c>
      <c r="F73" s="237">
        <v>179.53760070450971</v>
      </c>
      <c r="G73" s="237">
        <v>186.53537307302292</v>
      </c>
      <c r="H73" s="237">
        <v>183.9638637706004</v>
      </c>
      <c r="I73" s="237">
        <v>174.05535872265344</v>
      </c>
      <c r="J73" s="237">
        <v>172.96150239833008</v>
      </c>
      <c r="K73" s="237">
        <v>182.98473122777665</v>
      </c>
      <c r="L73" s="237">
        <v>178.40964115408428</v>
      </c>
      <c r="M73" s="237">
        <v>183.66503716134338</v>
      </c>
      <c r="N73" s="242"/>
      <c r="O73" s="242"/>
      <c r="P73" s="242"/>
      <c r="Q73" s="237">
        <v>183.66503716134338</v>
      </c>
      <c r="R73" s="237">
        <v>182.42412801357941</v>
      </c>
    </row>
    <row r="74" spans="1:18" x14ac:dyDescent="0.25">
      <c r="A74" s="308" t="s">
        <v>50</v>
      </c>
      <c r="B74" s="308"/>
      <c r="C74" s="221" t="s">
        <v>50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</row>
    <row r="75" spans="1:18" s="95" customFormat="1" x14ac:dyDescent="0.25">
      <c r="A75" s="57"/>
      <c r="B75" s="57"/>
      <c r="C75" s="57" t="s">
        <v>50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</row>
    <row r="76" spans="1:18" s="95" customFormat="1" x14ac:dyDescent="0.2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</row>
    <row r="77" spans="1:18" x14ac:dyDescent="0.25">
      <c r="A77" s="315" t="s">
        <v>241</v>
      </c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15"/>
      <c r="P77" s="315"/>
      <c r="Q77" s="315"/>
      <c r="R77" s="315"/>
    </row>
    <row r="78" spans="1:18" s="155" customFormat="1" x14ac:dyDescent="0.25">
      <c r="A78" s="319" t="s">
        <v>84</v>
      </c>
      <c r="B78" s="319"/>
      <c r="C78" s="319"/>
      <c r="D78" s="319"/>
      <c r="E78" s="319"/>
      <c r="F78" s="319"/>
      <c r="G78" s="319"/>
      <c r="H78" s="319"/>
      <c r="I78" s="319"/>
      <c r="J78" s="319"/>
      <c r="K78" s="319"/>
      <c r="L78" s="319"/>
      <c r="M78" s="319"/>
      <c r="N78" s="319"/>
      <c r="O78" s="319"/>
      <c r="P78" s="319"/>
      <c r="Q78" s="319"/>
      <c r="R78" s="319"/>
    </row>
    <row r="79" spans="1:18" x14ac:dyDescent="0.25">
      <c r="A79" s="315" t="s">
        <v>97</v>
      </c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</row>
    <row r="80" spans="1:18" s="155" customFormat="1" ht="15.75" thickBot="1" x14ac:dyDescent="0.3">
      <c r="A80" s="61" t="s">
        <v>86</v>
      </c>
      <c r="B80" s="61"/>
      <c r="C80" s="61"/>
      <c r="D80" s="62" t="s">
        <v>50</v>
      </c>
      <c r="E80" s="62" t="s">
        <v>50</v>
      </c>
      <c r="F80" s="62" t="s">
        <v>50</v>
      </c>
      <c r="G80" s="62"/>
      <c r="H80" s="62" t="s">
        <v>50</v>
      </c>
      <c r="I80" s="61"/>
      <c r="J80" s="61"/>
      <c r="K80" s="61"/>
      <c r="L80" s="61"/>
      <c r="M80" s="61"/>
      <c r="N80" s="61"/>
      <c r="O80" s="61" t="s">
        <v>68</v>
      </c>
      <c r="P80" s="61"/>
      <c r="Q80" s="61" t="s">
        <v>50</v>
      </c>
      <c r="R80" s="61"/>
    </row>
    <row r="81" spans="1:18" ht="15.75" thickTop="1" x14ac:dyDescent="0.25">
      <c r="A81" s="224" t="s">
        <v>2</v>
      </c>
      <c r="B81" s="225" t="s">
        <v>69</v>
      </c>
      <c r="C81" s="324" t="s">
        <v>87</v>
      </c>
      <c r="D81" s="324"/>
      <c r="E81" s="324"/>
      <c r="F81" s="324"/>
      <c r="G81" s="324"/>
      <c r="H81" s="324" t="s">
        <v>88</v>
      </c>
      <c r="I81" s="324"/>
      <c r="J81" s="324"/>
      <c r="K81" s="324"/>
      <c r="L81" s="324"/>
      <c r="M81" s="324" t="s">
        <v>89</v>
      </c>
      <c r="N81" s="324"/>
      <c r="O81" s="324"/>
      <c r="P81" s="324"/>
      <c r="Q81" s="324"/>
      <c r="R81" s="225" t="s">
        <v>49</v>
      </c>
    </row>
    <row r="82" spans="1:18" s="155" customFormat="1" x14ac:dyDescent="0.25">
      <c r="A82" s="226"/>
      <c r="B82" s="227" t="s">
        <v>90</v>
      </c>
      <c r="C82" s="228" t="s">
        <v>74</v>
      </c>
      <c r="D82" s="228" t="s">
        <v>75</v>
      </c>
      <c r="E82" s="228" t="s">
        <v>76</v>
      </c>
      <c r="F82" s="228" t="s">
        <v>91</v>
      </c>
      <c r="G82" s="228" t="s">
        <v>49</v>
      </c>
      <c r="H82" s="228" t="s">
        <v>77</v>
      </c>
      <c r="I82" s="228" t="s">
        <v>78</v>
      </c>
      <c r="J82" s="228" t="s">
        <v>79</v>
      </c>
      <c r="K82" s="228" t="s">
        <v>92</v>
      </c>
      <c r="L82" s="228" t="s">
        <v>49</v>
      </c>
      <c r="M82" s="228" t="s">
        <v>80</v>
      </c>
      <c r="N82" s="228" t="s">
        <v>71</v>
      </c>
      <c r="O82" s="228" t="s">
        <v>72</v>
      </c>
      <c r="P82" s="228" t="s">
        <v>73</v>
      </c>
      <c r="Q82" s="228" t="s">
        <v>49</v>
      </c>
      <c r="R82" s="227" t="s">
        <v>5</v>
      </c>
    </row>
    <row r="83" spans="1:18" s="95" customFormat="1" x14ac:dyDescent="0.25">
      <c r="A83" s="229"/>
      <c r="B83" s="229"/>
      <c r="C83" s="229"/>
      <c r="D83" s="229"/>
      <c r="E83" s="229"/>
      <c r="F83" s="229"/>
      <c r="G83" s="229" t="s">
        <v>93</v>
      </c>
      <c r="H83" s="229"/>
      <c r="I83" s="229"/>
      <c r="J83" s="229"/>
      <c r="K83" s="229"/>
      <c r="L83" s="229" t="s">
        <v>94</v>
      </c>
      <c r="M83" s="229"/>
      <c r="N83" s="229"/>
      <c r="O83" s="229"/>
      <c r="P83" s="229"/>
      <c r="Q83" s="273" t="s">
        <v>95</v>
      </c>
      <c r="R83" s="273">
        <v>2020</v>
      </c>
    </row>
    <row r="84" spans="1:18" s="95" customFormat="1" x14ac:dyDescent="0.25">
      <c r="A84" s="236">
        <v>1</v>
      </c>
      <c r="B84" s="236" t="s">
        <v>22</v>
      </c>
      <c r="C84" s="241">
        <v>4348.1400000000003</v>
      </c>
      <c r="D84" s="241">
        <v>4114.5059999999994</v>
      </c>
      <c r="E84" s="241">
        <v>4283.826</v>
      </c>
      <c r="F84" s="241">
        <v>4256.7950000000001</v>
      </c>
      <c r="G84" s="242">
        <v>17003.267</v>
      </c>
      <c r="H84" s="241">
        <v>4522.3710000000001</v>
      </c>
      <c r="I84" s="241">
        <v>4265.8690000000006</v>
      </c>
      <c r="J84" s="241">
        <v>4839.1179999999995</v>
      </c>
      <c r="K84" s="241">
        <v>4581.6009999999997</v>
      </c>
      <c r="L84" s="242">
        <v>18208.958999999999</v>
      </c>
      <c r="M84" s="241">
        <v>3595.3430000000003</v>
      </c>
      <c r="N84" s="241"/>
      <c r="O84" s="241"/>
      <c r="P84" s="241"/>
      <c r="Q84" s="242">
        <v>3595.3430000000003</v>
      </c>
      <c r="R84" s="242">
        <v>38807.569000000003</v>
      </c>
    </row>
    <row r="85" spans="1:18" x14ac:dyDescent="0.25">
      <c r="A85" s="236">
        <v>2</v>
      </c>
      <c r="B85" s="236" t="s">
        <v>23</v>
      </c>
      <c r="C85" s="241">
        <v>466.01300000000003</v>
      </c>
      <c r="D85" s="241">
        <v>711.28300000000002</v>
      </c>
      <c r="E85" s="241">
        <v>3409.2530000000002</v>
      </c>
      <c r="F85" s="241">
        <v>2648.9160000000002</v>
      </c>
      <c r="G85" s="242">
        <v>7235.4650000000001</v>
      </c>
      <c r="H85" s="241">
        <v>747.07200000000012</v>
      </c>
      <c r="I85" s="241">
        <v>1027.2239999999999</v>
      </c>
      <c r="J85" s="241">
        <v>1047.9759999999999</v>
      </c>
      <c r="K85" s="241">
        <v>1348.88</v>
      </c>
      <c r="L85" s="242">
        <v>4171.152</v>
      </c>
      <c r="M85" s="241">
        <v>1015.4729999999998</v>
      </c>
      <c r="N85" s="241"/>
      <c r="O85" s="241"/>
      <c r="P85" s="241"/>
      <c r="Q85" s="242">
        <v>1015.4729999999998</v>
      </c>
      <c r="R85" s="242">
        <v>12422.09</v>
      </c>
    </row>
    <row r="86" spans="1:18" s="155" customFormat="1" x14ac:dyDescent="0.25">
      <c r="A86" s="236">
        <v>3</v>
      </c>
      <c r="B86" s="236" t="s">
        <v>24</v>
      </c>
      <c r="C86" s="241">
        <v>309.125</v>
      </c>
      <c r="D86" s="241">
        <v>1067.9639999999999</v>
      </c>
      <c r="E86" s="241">
        <v>590.92600000000004</v>
      </c>
      <c r="F86" s="241">
        <v>617.45500000000004</v>
      </c>
      <c r="G86" s="242">
        <v>2585.4699999999998</v>
      </c>
      <c r="H86" s="241">
        <v>574.81999999999994</v>
      </c>
      <c r="I86" s="241">
        <v>928.33499999999992</v>
      </c>
      <c r="J86" s="241">
        <v>524.84999999999991</v>
      </c>
      <c r="K86" s="241">
        <v>485.77299999999991</v>
      </c>
      <c r="L86" s="242">
        <v>2513.7779999999993</v>
      </c>
      <c r="M86" s="241">
        <v>541.73700000000008</v>
      </c>
      <c r="N86" s="241"/>
      <c r="O86" s="241"/>
      <c r="P86" s="241"/>
      <c r="Q86" s="242">
        <v>541.73700000000008</v>
      </c>
      <c r="R86" s="242">
        <v>5640.9849999999988</v>
      </c>
    </row>
    <row r="87" spans="1:18" s="95" customFormat="1" x14ac:dyDescent="0.25">
      <c r="A87" s="236">
        <v>4</v>
      </c>
      <c r="B87" s="236" t="s">
        <v>25</v>
      </c>
      <c r="C87" s="241">
        <v>691.68000000000006</v>
      </c>
      <c r="D87" s="241">
        <v>2033.1200000000001</v>
      </c>
      <c r="E87" s="241">
        <v>6476.64</v>
      </c>
      <c r="F87" s="241">
        <v>4003.3599999999997</v>
      </c>
      <c r="G87" s="242">
        <v>13204.8</v>
      </c>
      <c r="H87" s="241">
        <v>7364.1960000000008</v>
      </c>
      <c r="I87" s="241">
        <v>3444.8760000000002</v>
      </c>
      <c r="J87" s="241">
        <v>4847.58</v>
      </c>
      <c r="K87" s="241">
        <v>4641.3</v>
      </c>
      <c r="L87" s="242">
        <v>20297.952000000001</v>
      </c>
      <c r="M87" s="241">
        <v>1653.61</v>
      </c>
      <c r="N87" s="241"/>
      <c r="O87" s="241"/>
      <c r="P87" s="241"/>
      <c r="Q87" s="242">
        <v>1653.61</v>
      </c>
      <c r="R87" s="242">
        <v>35156.362000000001</v>
      </c>
    </row>
    <row r="88" spans="1:18" s="95" customFormat="1" x14ac:dyDescent="0.25">
      <c r="A88" s="236">
        <v>5</v>
      </c>
      <c r="B88" s="236" t="s">
        <v>26</v>
      </c>
      <c r="C88" s="241">
        <v>1915.1100000000001</v>
      </c>
      <c r="D88" s="241">
        <v>4429.7759999999998</v>
      </c>
      <c r="E88" s="241">
        <v>10147.368</v>
      </c>
      <c r="F88" s="241">
        <v>11537.958000000001</v>
      </c>
      <c r="G88" s="242">
        <v>28030.212</v>
      </c>
      <c r="H88" s="241">
        <v>7463.7330000000002</v>
      </c>
      <c r="I88" s="241">
        <v>8123.6130000000003</v>
      </c>
      <c r="J88" s="241">
        <v>11281.990000000002</v>
      </c>
      <c r="K88" s="241">
        <v>6900.8720000000003</v>
      </c>
      <c r="L88" s="242">
        <v>33770.208000000006</v>
      </c>
      <c r="M88" s="241">
        <v>5990.8799999999992</v>
      </c>
      <c r="N88" s="241"/>
      <c r="O88" s="241"/>
      <c r="P88" s="241"/>
      <c r="Q88" s="242">
        <v>5990.8799999999992</v>
      </c>
      <c r="R88" s="242">
        <v>67791.3</v>
      </c>
    </row>
    <row r="89" spans="1:18" s="95" customFormat="1" x14ac:dyDescent="0.25">
      <c r="A89" s="236">
        <v>6</v>
      </c>
      <c r="B89" s="236" t="s">
        <v>27</v>
      </c>
      <c r="C89" s="241">
        <v>516.04000000000008</v>
      </c>
      <c r="D89" s="241">
        <v>847.78000000000009</v>
      </c>
      <c r="E89" s="241">
        <v>1290.1000000000001</v>
      </c>
      <c r="F89" s="241">
        <v>1382.25</v>
      </c>
      <c r="G89" s="242">
        <v>4036.17</v>
      </c>
      <c r="H89" s="241">
        <v>1558.326</v>
      </c>
      <c r="I89" s="241">
        <v>1397.7360000000001</v>
      </c>
      <c r="J89" s="241">
        <v>1335.7080000000001</v>
      </c>
      <c r="K89" s="241">
        <v>1740.4680000000001</v>
      </c>
      <c r="L89" s="242">
        <v>6032.2380000000003</v>
      </c>
      <c r="M89" s="241">
        <v>1611.6299999999999</v>
      </c>
      <c r="N89" s="241"/>
      <c r="O89" s="241"/>
      <c r="P89" s="241"/>
      <c r="Q89" s="242">
        <v>1611.6299999999999</v>
      </c>
      <c r="R89" s="242">
        <v>11680.038</v>
      </c>
    </row>
    <row r="90" spans="1:18" s="95" customFormat="1" x14ac:dyDescent="0.25">
      <c r="A90" s="236">
        <v>7</v>
      </c>
      <c r="B90" s="236" t="s">
        <v>28</v>
      </c>
      <c r="C90" s="241">
        <v>115.002</v>
      </c>
      <c r="D90" s="241">
        <v>31</v>
      </c>
      <c r="E90" s="241">
        <v>265.99299999999999</v>
      </c>
      <c r="F90" s="241">
        <v>305.00400000000002</v>
      </c>
      <c r="G90" s="242">
        <v>716.99900000000002</v>
      </c>
      <c r="H90" s="241">
        <v>127.998</v>
      </c>
      <c r="I90" s="241">
        <v>110.999</v>
      </c>
      <c r="J90" s="241">
        <v>220.99600000000001</v>
      </c>
      <c r="K90" s="241">
        <v>768.99900000000002</v>
      </c>
      <c r="L90" s="242">
        <v>1228.9920000000002</v>
      </c>
      <c r="M90" s="241">
        <v>395.00099999999998</v>
      </c>
      <c r="N90" s="241"/>
      <c r="O90" s="241"/>
      <c r="P90" s="241"/>
      <c r="Q90" s="242">
        <v>395.00099999999998</v>
      </c>
      <c r="R90" s="242">
        <v>2340.9920000000002</v>
      </c>
    </row>
    <row r="91" spans="1:18" s="95" customFormat="1" x14ac:dyDescent="0.25">
      <c r="A91" s="236">
        <v>8</v>
      </c>
      <c r="B91" s="236" t="s">
        <v>29</v>
      </c>
      <c r="C91" s="241">
        <v>8187.0599999999995</v>
      </c>
      <c r="D91" s="241">
        <v>7195.0039999999999</v>
      </c>
      <c r="E91" s="241">
        <v>7409.0640000000003</v>
      </c>
      <c r="F91" s="241">
        <v>8334.0380000000005</v>
      </c>
      <c r="G91" s="242">
        <v>31125.165999999997</v>
      </c>
      <c r="H91" s="241">
        <v>8984.9600000000009</v>
      </c>
      <c r="I91" s="241">
        <v>6568.87</v>
      </c>
      <c r="J91" s="241">
        <v>7034.8639999999996</v>
      </c>
      <c r="K91" s="241">
        <v>7422.8850000000002</v>
      </c>
      <c r="L91" s="242">
        <v>30011.579000000005</v>
      </c>
      <c r="M91" s="241">
        <v>9949.0960000000014</v>
      </c>
      <c r="N91" s="241"/>
      <c r="O91" s="241"/>
      <c r="P91" s="241"/>
      <c r="Q91" s="242">
        <v>9949.0960000000014</v>
      </c>
      <c r="R91" s="242">
        <v>71085.841</v>
      </c>
    </row>
    <row r="92" spans="1:18" s="95" customFormat="1" x14ac:dyDescent="0.25">
      <c r="A92" s="236">
        <v>9</v>
      </c>
      <c r="B92" s="236" t="s">
        <v>30</v>
      </c>
      <c r="C92" s="241">
        <v>586.95000000000005</v>
      </c>
      <c r="D92" s="241">
        <v>0</v>
      </c>
      <c r="E92" s="241">
        <v>2513.2159999999999</v>
      </c>
      <c r="F92" s="241">
        <v>2479.0320000000002</v>
      </c>
      <c r="G92" s="242">
        <v>5579.1980000000003</v>
      </c>
      <c r="H92" s="241">
        <v>0</v>
      </c>
      <c r="I92" s="241">
        <v>0</v>
      </c>
      <c r="J92" s="241">
        <v>988.98099999999999</v>
      </c>
      <c r="K92" s="241">
        <v>512.00499999999988</v>
      </c>
      <c r="L92" s="242">
        <v>1500.9859999999999</v>
      </c>
      <c r="M92" s="241">
        <v>315</v>
      </c>
      <c r="N92" s="241"/>
      <c r="O92" s="241"/>
      <c r="P92" s="241"/>
      <c r="Q92" s="242">
        <v>315</v>
      </c>
      <c r="R92" s="242">
        <v>7395.1840000000002</v>
      </c>
    </row>
    <row r="93" spans="1:18" s="95" customFormat="1" x14ac:dyDescent="0.25">
      <c r="A93" s="236">
        <v>10</v>
      </c>
      <c r="B93" s="236" t="s">
        <v>31</v>
      </c>
      <c r="C93" s="241">
        <v>3308.69</v>
      </c>
      <c r="D93" s="241">
        <v>3387.78</v>
      </c>
      <c r="E93" s="241">
        <v>887.452</v>
      </c>
      <c r="F93" s="241">
        <v>1344.31</v>
      </c>
      <c r="G93" s="242">
        <v>8928.232</v>
      </c>
      <c r="H93" s="241">
        <v>1208.0160000000001</v>
      </c>
      <c r="I93" s="241">
        <v>536.46</v>
      </c>
      <c r="J93" s="241">
        <v>475.50199999999995</v>
      </c>
      <c r="K93" s="241">
        <v>1674.1130000000001</v>
      </c>
      <c r="L93" s="242">
        <v>3894.0910000000003</v>
      </c>
      <c r="M93" s="241">
        <v>1049.3520000000001</v>
      </c>
      <c r="N93" s="241"/>
      <c r="O93" s="241"/>
      <c r="P93" s="241"/>
      <c r="Q93" s="242">
        <v>1049.3520000000001</v>
      </c>
      <c r="R93" s="242">
        <v>13871.674999999999</v>
      </c>
    </row>
    <row r="94" spans="1:18" s="95" customFormat="1" x14ac:dyDescent="0.25">
      <c r="A94" s="236">
        <v>11</v>
      </c>
      <c r="B94" s="236" t="s">
        <v>32</v>
      </c>
      <c r="C94" s="241">
        <v>44.600000000000009</v>
      </c>
      <c r="D94" s="241">
        <v>986.98800000000006</v>
      </c>
      <c r="E94" s="241">
        <v>1445.9940000000001</v>
      </c>
      <c r="F94" s="241">
        <v>3275.9879999999994</v>
      </c>
      <c r="G94" s="242">
        <v>5753.57</v>
      </c>
      <c r="H94" s="241">
        <v>2031.9490000000001</v>
      </c>
      <c r="I94" s="241">
        <v>1146.01</v>
      </c>
      <c r="J94" s="241">
        <v>2139.201</v>
      </c>
      <c r="K94" s="241">
        <v>249</v>
      </c>
      <c r="L94" s="242">
        <v>5566.16</v>
      </c>
      <c r="M94" s="241">
        <v>504.99500000000006</v>
      </c>
      <c r="N94" s="241"/>
      <c r="O94" s="241"/>
      <c r="P94" s="241"/>
      <c r="Q94" s="242">
        <v>504.99500000000006</v>
      </c>
      <c r="R94" s="242">
        <v>11824.724999999999</v>
      </c>
    </row>
    <row r="95" spans="1:18" s="95" customFormat="1" x14ac:dyDescent="0.25">
      <c r="A95" s="236">
        <v>12</v>
      </c>
      <c r="B95" s="236" t="s">
        <v>33</v>
      </c>
      <c r="C95" s="241">
        <v>0</v>
      </c>
      <c r="D95" s="241">
        <v>0</v>
      </c>
      <c r="E95" s="241">
        <v>0</v>
      </c>
      <c r="F95" s="241">
        <v>0</v>
      </c>
      <c r="G95" s="242">
        <v>0</v>
      </c>
      <c r="H95" s="241">
        <v>0</v>
      </c>
      <c r="I95" s="241">
        <v>0</v>
      </c>
      <c r="J95" s="241">
        <v>0</v>
      </c>
      <c r="K95" s="241">
        <v>0</v>
      </c>
      <c r="L95" s="242">
        <v>0</v>
      </c>
      <c r="M95" s="241">
        <v>0</v>
      </c>
      <c r="N95" s="241"/>
      <c r="O95" s="241"/>
      <c r="P95" s="241"/>
      <c r="Q95" s="242">
        <v>0</v>
      </c>
      <c r="R95" s="242">
        <v>0</v>
      </c>
    </row>
    <row r="96" spans="1:18" s="95" customFormat="1" x14ac:dyDescent="0.25">
      <c r="A96" s="236">
        <v>13</v>
      </c>
      <c r="B96" s="236" t="s">
        <v>34</v>
      </c>
      <c r="C96" s="241">
        <v>67.41</v>
      </c>
      <c r="D96" s="241">
        <v>27.4</v>
      </c>
      <c r="E96" s="241">
        <v>106.952</v>
      </c>
      <c r="F96" s="241">
        <v>100.08</v>
      </c>
      <c r="G96" s="242">
        <v>301.84199999999998</v>
      </c>
      <c r="H96" s="241">
        <v>67</v>
      </c>
      <c r="I96" s="241">
        <v>66</v>
      </c>
      <c r="J96" s="241">
        <v>62.45</v>
      </c>
      <c r="K96" s="241">
        <v>169</v>
      </c>
      <c r="L96" s="242">
        <v>364.45</v>
      </c>
      <c r="M96" s="241">
        <v>85.116000000000014</v>
      </c>
      <c r="N96" s="241"/>
      <c r="O96" s="241"/>
      <c r="P96" s="241"/>
      <c r="Q96" s="242">
        <v>85.116000000000014</v>
      </c>
      <c r="R96" s="242">
        <v>751.40800000000002</v>
      </c>
    </row>
    <row r="97" spans="1:18" s="95" customFormat="1" x14ac:dyDescent="0.25">
      <c r="A97" s="236">
        <v>14</v>
      </c>
      <c r="B97" s="236" t="s">
        <v>35</v>
      </c>
      <c r="C97" s="241">
        <v>156.50399999999999</v>
      </c>
      <c r="D97" s="241">
        <v>104.33599999999998</v>
      </c>
      <c r="E97" s="241">
        <v>247.79799999999994</v>
      </c>
      <c r="F97" s="241">
        <v>182.58799999999999</v>
      </c>
      <c r="G97" s="242">
        <v>691.22599999999989</v>
      </c>
      <c r="H97" s="241">
        <v>144.578</v>
      </c>
      <c r="I97" s="241">
        <v>164.67000000000002</v>
      </c>
      <c r="J97" s="241">
        <v>165.232</v>
      </c>
      <c r="K97" s="241">
        <v>268.50200000000001</v>
      </c>
      <c r="L97" s="242">
        <v>742.98199999999997</v>
      </c>
      <c r="M97" s="241">
        <v>127.148</v>
      </c>
      <c r="N97" s="241"/>
      <c r="O97" s="241"/>
      <c r="P97" s="241"/>
      <c r="Q97" s="242">
        <v>127.148</v>
      </c>
      <c r="R97" s="242">
        <v>1561.3559999999998</v>
      </c>
    </row>
    <row r="98" spans="1:18" s="95" customFormat="1" x14ac:dyDescent="0.25">
      <c r="A98" s="236">
        <v>15</v>
      </c>
      <c r="B98" s="236" t="s">
        <v>36</v>
      </c>
      <c r="C98" s="241">
        <v>0</v>
      </c>
      <c r="D98" s="241">
        <v>0</v>
      </c>
      <c r="E98" s="241">
        <v>0</v>
      </c>
      <c r="F98" s="241">
        <v>0</v>
      </c>
      <c r="G98" s="242">
        <v>0</v>
      </c>
      <c r="H98" s="241">
        <v>0</v>
      </c>
      <c r="I98" s="241">
        <v>0</v>
      </c>
      <c r="J98" s="241">
        <v>0</v>
      </c>
      <c r="K98" s="241">
        <v>0</v>
      </c>
      <c r="L98" s="242">
        <v>0</v>
      </c>
      <c r="M98" s="241">
        <v>0</v>
      </c>
      <c r="N98" s="241"/>
      <c r="O98" s="241"/>
      <c r="P98" s="241"/>
      <c r="Q98" s="242">
        <v>0</v>
      </c>
      <c r="R98" s="242">
        <v>0</v>
      </c>
    </row>
    <row r="99" spans="1:18" s="95" customFormat="1" x14ac:dyDescent="0.25">
      <c r="A99" s="236">
        <v>16</v>
      </c>
      <c r="B99" s="236" t="s">
        <v>37</v>
      </c>
      <c r="C99" s="241">
        <v>0</v>
      </c>
      <c r="D99" s="241">
        <v>0</v>
      </c>
      <c r="E99" s="241">
        <v>0</v>
      </c>
      <c r="F99" s="241">
        <v>0</v>
      </c>
      <c r="G99" s="242">
        <v>0</v>
      </c>
      <c r="H99" s="241">
        <v>0</v>
      </c>
      <c r="I99" s="241">
        <v>0</v>
      </c>
      <c r="J99" s="241">
        <v>0</v>
      </c>
      <c r="K99" s="241">
        <v>0</v>
      </c>
      <c r="L99" s="242">
        <v>0</v>
      </c>
      <c r="M99" s="241">
        <v>0</v>
      </c>
      <c r="N99" s="241"/>
      <c r="O99" s="241"/>
      <c r="P99" s="241"/>
      <c r="Q99" s="242">
        <v>0</v>
      </c>
      <c r="R99" s="242">
        <v>0</v>
      </c>
    </row>
    <row r="100" spans="1:18" s="95" customFormat="1" x14ac:dyDescent="0.25">
      <c r="A100" s="236">
        <v>17</v>
      </c>
      <c r="B100" s="236" t="s">
        <v>38</v>
      </c>
      <c r="C100" s="241">
        <v>241.852</v>
      </c>
      <c r="D100" s="241">
        <v>390.68399999999997</v>
      </c>
      <c r="E100" s="241">
        <v>725.55599999999993</v>
      </c>
      <c r="F100" s="241">
        <v>1023.2199999999999</v>
      </c>
      <c r="G100" s="242">
        <v>2381.3119999999999</v>
      </c>
      <c r="H100" s="241">
        <v>622.65599999999995</v>
      </c>
      <c r="I100" s="241">
        <v>1543.5840000000001</v>
      </c>
      <c r="J100" s="241">
        <v>908.04</v>
      </c>
      <c r="K100" s="241">
        <v>1245.3119999999999</v>
      </c>
      <c r="L100" s="242">
        <v>4319.5919999999996</v>
      </c>
      <c r="M100" s="241">
        <v>574.61399999999992</v>
      </c>
      <c r="N100" s="241"/>
      <c r="O100" s="241"/>
      <c r="P100" s="241"/>
      <c r="Q100" s="242">
        <v>574.61399999999992</v>
      </c>
      <c r="R100" s="242">
        <v>7275.5179999999991</v>
      </c>
    </row>
    <row r="101" spans="1:18" s="95" customFormat="1" x14ac:dyDescent="0.25">
      <c r="A101" s="236">
        <v>18</v>
      </c>
      <c r="B101" s="236" t="s">
        <v>39</v>
      </c>
      <c r="C101" s="241">
        <v>0</v>
      </c>
      <c r="D101" s="241">
        <v>0</v>
      </c>
      <c r="E101" s="241">
        <v>62.5</v>
      </c>
      <c r="F101" s="241">
        <v>87.5</v>
      </c>
      <c r="G101" s="242">
        <v>150</v>
      </c>
      <c r="H101" s="241">
        <v>0</v>
      </c>
      <c r="I101" s="241">
        <v>0</v>
      </c>
      <c r="J101" s="241">
        <v>0</v>
      </c>
      <c r="K101" s="241">
        <v>98.4</v>
      </c>
      <c r="L101" s="242">
        <v>98.4</v>
      </c>
      <c r="M101" s="241">
        <v>110.7</v>
      </c>
      <c r="N101" s="241"/>
      <c r="O101" s="241"/>
      <c r="P101" s="241"/>
      <c r="Q101" s="242">
        <v>110.7</v>
      </c>
      <c r="R101" s="242">
        <v>359.1</v>
      </c>
    </row>
    <row r="102" spans="1:18" s="95" customFormat="1" x14ac:dyDescent="0.25">
      <c r="A102" s="236">
        <v>19</v>
      </c>
      <c r="B102" s="236" t="s">
        <v>40</v>
      </c>
      <c r="C102" s="241">
        <v>220.59000000000003</v>
      </c>
      <c r="D102" s="241">
        <v>117.648</v>
      </c>
      <c r="E102" s="241">
        <v>102.94200000000001</v>
      </c>
      <c r="F102" s="241">
        <v>205.88400000000001</v>
      </c>
      <c r="G102" s="242">
        <v>647.06400000000008</v>
      </c>
      <c r="H102" s="241">
        <v>196.52099999999999</v>
      </c>
      <c r="I102" s="241">
        <v>120.93599999999999</v>
      </c>
      <c r="J102" s="241">
        <v>302.33999999999997</v>
      </c>
      <c r="K102" s="241">
        <v>302.33999999999997</v>
      </c>
      <c r="L102" s="242">
        <v>922.13699999999994</v>
      </c>
      <c r="M102" s="241">
        <v>242.685</v>
      </c>
      <c r="N102" s="241"/>
      <c r="O102" s="241"/>
      <c r="P102" s="241"/>
      <c r="Q102" s="242">
        <v>242.685</v>
      </c>
      <c r="R102" s="242">
        <v>1811.886</v>
      </c>
    </row>
    <row r="103" spans="1:18" s="95" customFormat="1" x14ac:dyDescent="0.25">
      <c r="A103" s="236">
        <v>20</v>
      </c>
      <c r="B103" s="236" t="s">
        <v>41</v>
      </c>
      <c r="C103" s="241">
        <v>0</v>
      </c>
      <c r="D103" s="241">
        <v>0</v>
      </c>
      <c r="E103" s="241">
        <v>0</v>
      </c>
      <c r="F103" s="241">
        <v>56.000999999999991</v>
      </c>
      <c r="G103" s="242">
        <v>56.000999999999991</v>
      </c>
      <c r="H103" s="241">
        <v>80.400000000000006</v>
      </c>
      <c r="I103" s="241">
        <v>40.200000000000003</v>
      </c>
      <c r="J103" s="241">
        <v>0</v>
      </c>
      <c r="K103" s="241">
        <v>0</v>
      </c>
      <c r="L103" s="242">
        <v>120.60000000000001</v>
      </c>
      <c r="M103" s="241">
        <v>0</v>
      </c>
      <c r="N103" s="241"/>
      <c r="O103" s="241"/>
      <c r="P103" s="241"/>
      <c r="Q103" s="242">
        <v>0</v>
      </c>
      <c r="R103" s="242">
        <v>176.601</v>
      </c>
    </row>
    <row r="104" spans="1:18" s="95" customFormat="1" x14ac:dyDescent="0.25">
      <c r="A104" s="236">
        <v>21</v>
      </c>
      <c r="B104" s="236" t="s">
        <v>42</v>
      </c>
      <c r="C104" s="241">
        <v>0</v>
      </c>
      <c r="D104" s="241">
        <v>0</v>
      </c>
      <c r="E104" s="241">
        <v>0</v>
      </c>
      <c r="F104" s="241">
        <v>0</v>
      </c>
      <c r="G104" s="242">
        <v>0</v>
      </c>
      <c r="H104" s="241">
        <v>24.923999999999999</v>
      </c>
      <c r="I104" s="241">
        <v>74.736000000000004</v>
      </c>
      <c r="J104" s="241">
        <v>12.462</v>
      </c>
      <c r="K104" s="241">
        <v>12.462</v>
      </c>
      <c r="L104" s="242">
        <v>124.584</v>
      </c>
      <c r="M104" s="241">
        <v>9.1669999999999998</v>
      </c>
      <c r="N104" s="241"/>
      <c r="O104" s="241"/>
      <c r="P104" s="241"/>
      <c r="Q104" s="242">
        <v>9.1669999999999998</v>
      </c>
      <c r="R104" s="242">
        <v>133.751</v>
      </c>
    </row>
    <row r="105" spans="1:18" s="95" customFormat="1" x14ac:dyDescent="0.25">
      <c r="A105" s="236">
        <v>22</v>
      </c>
      <c r="B105" s="236" t="s">
        <v>43</v>
      </c>
      <c r="C105" s="241">
        <v>0</v>
      </c>
      <c r="D105" s="241">
        <v>0</v>
      </c>
      <c r="E105" s="241">
        <v>0</v>
      </c>
      <c r="F105" s="241">
        <v>0</v>
      </c>
      <c r="G105" s="242">
        <v>0</v>
      </c>
      <c r="H105" s="241">
        <v>0</v>
      </c>
      <c r="I105" s="241">
        <v>0</v>
      </c>
      <c r="J105" s="241">
        <v>0</v>
      </c>
      <c r="K105" s="241">
        <v>0</v>
      </c>
      <c r="L105" s="242">
        <v>0</v>
      </c>
      <c r="M105" s="241">
        <v>0</v>
      </c>
      <c r="N105" s="241"/>
      <c r="O105" s="241"/>
      <c r="P105" s="241"/>
      <c r="Q105" s="242">
        <v>0</v>
      </c>
      <c r="R105" s="242">
        <v>0</v>
      </c>
    </row>
    <row r="106" spans="1:18" s="95" customFormat="1" x14ac:dyDescent="0.25">
      <c r="A106" s="236">
        <v>23</v>
      </c>
      <c r="B106" s="236" t="s">
        <v>44</v>
      </c>
      <c r="C106" s="241">
        <v>0</v>
      </c>
      <c r="D106" s="241">
        <v>0</v>
      </c>
      <c r="E106" s="241">
        <v>0</v>
      </c>
      <c r="F106" s="241">
        <v>0</v>
      </c>
      <c r="G106" s="242">
        <v>0</v>
      </c>
      <c r="H106" s="241">
        <v>0</v>
      </c>
      <c r="I106" s="241">
        <v>0</v>
      </c>
      <c r="J106" s="241">
        <v>0</v>
      </c>
      <c r="K106" s="241">
        <v>0</v>
      </c>
      <c r="L106" s="242">
        <v>0</v>
      </c>
      <c r="M106" s="241">
        <v>0</v>
      </c>
      <c r="N106" s="241"/>
      <c r="O106" s="241"/>
      <c r="P106" s="241"/>
      <c r="Q106" s="242">
        <v>0</v>
      </c>
      <c r="R106" s="242">
        <v>0</v>
      </c>
    </row>
    <row r="107" spans="1:18" x14ac:dyDescent="0.25">
      <c r="A107" s="236">
        <v>24</v>
      </c>
      <c r="B107" s="236" t="s">
        <v>45</v>
      </c>
      <c r="C107" s="241">
        <v>10</v>
      </c>
      <c r="D107" s="241">
        <v>20</v>
      </c>
      <c r="E107" s="241">
        <v>0</v>
      </c>
      <c r="F107" s="241">
        <v>0</v>
      </c>
      <c r="G107" s="242">
        <v>30</v>
      </c>
      <c r="H107" s="241">
        <v>18</v>
      </c>
      <c r="I107" s="241">
        <v>8</v>
      </c>
      <c r="J107" s="241">
        <v>36</v>
      </c>
      <c r="K107" s="241">
        <v>0</v>
      </c>
      <c r="L107" s="242">
        <v>62</v>
      </c>
      <c r="M107" s="241">
        <v>0</v>
      </c>
      <c r="N107" s="241"/>
      <c r="O107" s="241"/>
      <c r="P107" s="241"/>
      <c r="Q107" s="242">
        <v>0</v>
      </c>
      <c r="R107" s="242">
        <v>92</v>
      </c>
    </row>
    <row r="108" spans="1:18" s="155" customFormat="1" x14ac:dyDescent="0.25">
      <c r="A108" s="236">
        <v>25</v>
      </c>
      <c r="B108" s="236" t="s">
        <v>46</v>
      </c>
      <c r="C108" s="241">
        <v>13</v>
      </c>
      <c r="D108" s="241">
        <v>26</v>
      </c>
      <c r="E108" s="241">
        <v>0</v>
      </c>
      <c r="F108" s="241">
        <v>13</v>
      </c>
      <c r="G108" s="242">
        <v>52</v>
      </c>
      <c r="H108" s="241">
        <v>10.875</v>
      </c>
      <c r="I108" s="241">
        <v>0</v>
      </c>
      <c r="J108" s="241">
        <v>10.875</v>
      </c>
      <c r="K108" s="241">
        <v>0</v>
      </c>
      <c r="L108" s="242">
        <v>21.75</v>
      </c>
      <c r="M108" s="241">
        <v>11</v>
      </c>
      <c r="N108" s="241"/>
      <c r="O108" s="241"/>
      <c r="P108" s="241"/>
      <c r="Q108" s="242">
        <v>11</v>
      </c>
      <c r="R108" s="242">
        <v>84.75</v>
      </c>
    </row>
    <row r="109" spans="1:18" s="95" customFormat="1" x14ac:dyDescent="0.25">
      <c r="A109" s="236">
        <v>26</v>
      </c>
      <c r="B109" s="236" t="s">
        <v>81</v>
      </c>
      <c r="C109" s="241">
        <v>9</v>
      </c>
      <c r="D109" s="241">
        <v>0</v>
      </c>
      <c r="E109" s="241">
        <v>0</v>
      </c>
      <c r="F109" s="241">
        <v>0</v>
      </c>
      <c r="G109" s="242">
        <v>9</v>
      </c>
      <c r="H109" s="241">
        <v>33.572000000000003</v>
      </c>
      <c r="I109" s="241">
        <v>100.71600000000001</v>
      </c>
      <c r="J109" s="241">
        <v>50.358000000000004</v>
      </c>
      <c r="K109" s="241">
        <v>23.49</v>
      </c>
      <c r="L109" s="242">
        <v>208.13600000000002</v>
      </c>
      <c r="M109" s="241">
        <v>21.556000000000001</v>
      </c>
      <c r="N109" s="241"/>
      <c r="O109" s="241"/>
      <c r="P109" s="241"/>
      <c r="Q109" s="242">
        <v>21.556000000000001</v>
      </c>
      <c r="R109" s="242">
        <v>238.69200000000004</v>
      </c>
    </row>
    <row r="110" spans="1:18" s="95" customFormat="1" x14ac:dyDescent="0.25">
      <c r="A110" s="236">
        <v>27</v>
      </c>
      <c r="B110" s="236" t="s">
        <v>48</v>
      </c>
      <c r="C110" s="241">
        <v>12.806000000000001</v>
      </c>
      <c r="D110" s="241">
        <v>25.612000000000002</v>
      </c>
      <c r="E110" s="241">
        <v>17</v>
      </c>
      <c r="F110" s="241">
        <v>548</v>
      </c>
      <c r="G110" s="242">
        <v>603.41800000000001</v>
      </c>
      <c r="H110" s="241">
        <v>33.333999999999996</v>
      </c>
      <c r="I110" s="241">
        <v>238</v>
      </c>
      <c r="J110" s="241">
        <v>208</v>
      </c>
      <c r="K110" s="241">
        <v>204</v>
      </c>
      <c r="L110" s="242">
        <v>683.33400000000006</v>
      </c>
      <c r="M110" s="241">
        <v>144</v>
      </c>
      <c r="N110" s="241"/>
      <c r="O110" s="241"/>
      <c r="P110" s="241"/>
      <c r="Q110" s="242">
        <v>144</v>
      </c>
      <c r="R110" s="242">
        <v>1430.752</v>
      </c>
    </row>
    <row r="111" spans="1:18" s="95" customFormat="1" x14ac:dyDescent="0.25">
      <c r="A111" s="236"/>
      <c r="B111" s="239" t="s">
        <v>49</v>
      </c>
      <c r="C111" s="241">
        <v>21219.572</v>
      </c>
      <c r="D111" s="241">
        <v>25516.881000000005</v>
      </c>
      <c r="E111" s="241">
        <v>39982.579999999994</v>
      </c>
      <c r="F111" s="241">
        <v>42401.378999999994</v>
      </c>
      <c r="G111" s="241">
        <v>129120.41200000001</v>
      </c>
      <c r="H111" s="241">
        <v>35815.301000000007</v>
      </c>
      <c r="I111" s="241">
        <v>29906.833999999999</v>
      </c>
      <c r="J111" s="241">
        <v>36492.523000000001</v>
      </c>
      <c r="K111" s="241">
        <v>32649.402000000002</v>
      </c>
      <c r="L111" s="241">
        <v>134864.06</v>
      </c>
      <c r="M111" s="241">
        <v>27948.103000000003</v>
      </c>
      <c r="N111" s="242"/>
      <c r="O111" s="242"/>
      <c r="P111" s="242"/>
      <c r="Q111" s="242">
        <v>27948.103000000003</v>
      </c>
      <c r="R111" s="242">
        <v>291932.57499999984</v>
      </c>
    </row>
    <row r="112" spans="1:18" s="95" customFormat="1" x14ac:dyDescent="0.25">
      <c r="A112" s="311" t="s">
        <v>50</v>
      </c>
      <c r="B112" s="311"/>
      <c r="C112" s="221" t="s">
        <v>50</v>
      </c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</row>
    <row r="113" spans="1:18" x14ac:dyDescent="0.25">
      <c r="A113" s="57"/>
      <c r="B113" s="57"/>
      <c r="C113" s="57" t="s">
        <v>50</v>
      </c>
      <c r="D113" s="57"/>
      <c r="E113" s="57"/>
      <c r="F113" s="57"/>
      <c r="G113" s="57"/>
      <c r="H113" s="57"/>
      <c r="I113" s="57"/>
      <c r="J113" s="155"/>
      <c r="K113" s="155"/>
      <c r="L113" s="155"/>
      <c r="M113" s="155"/>
      <c r="N113" s="155"/>
      <c r="O113" s="155"/>
      <c r="P113" s="155"/>
      <c r="Q113" s="60" t="s">
        <v>50</v>
      </c>
      <c r="R113" s="155" t="s">
        <v>50</v>
      </c>
    </row>
    <row r="114" spans="1:18" x14ac:dyDescent="0.25">
      <c r="A114" s="61"/>
      <c r="B114" s="65"/>
      <c r="C114" s="61"/>
      <c r="D114" s="62"/>
      <c r="E114" s="62"/>
      <c r="F114" s="62"/>
      <c r="G114" s="62"/>
      <c r="H114" s="62"/>
      <c r="I114" s="61"/>
      <c r="J114" s="61"/>
      <c r="K114" s="61"/>
      <c r="L114" s="61"/>
      <c r="M114" s="61"/>
      <c r="N114" s="61"/>
      <c r="O114" s="61"/>
      <c r="P114" s="61"/>
      <c r="Q114" s="61"/>
      <c r="R114" s="186"/>
    </row>
    <row r="115" spans="1:18" s="95" customFormat="1" x14ac:dyDescent="0.25">
      <c r="A115" s="57"/>
      <c r="B115" s="57"/>
      <c r="C115" s="57" t="s">
        <v>50</v>
      </c>
      <c r="D115" s="57"/>
      <c r="E115" s="57"/>
      <c r="F115" s="57"/>
      <c r="G115" s="57"/>
      <c r="H115" s="57"/>
      <c r="I115" s="57"/>
      <c r="J115" s="155"/>
      <c r="K115" s="155"/>
      <c r="L115" s="155"/>
      <c r="M115" s="155"/>
      <c r="N115" s="155"/>
      <c r="O115" s="155"/>
      <c r="P115" s="155"/>
      <c r="Q115" s="60" t="s">
        <v>50</v>
      </c>
      <c r="R115" s="155" t="s">
        <v>50</v>
      </c>
    </row>
    <row r="116" spans="1:18" x14ac:dyDescent="0.25">
      <c r="A116" s="61"/>
      <c r="B116" s="65"/>
      <c r="C116" s="61"/>
      <c r="D116" s="62"/>
      <c r="E116" s="62"/>
      <c r="F116" s="62"/>
      <c r="G116" s="62"/>
      <c r="H116" s="62"/>
      <c r="I116" s="61"/>
      <c r="J116" s="61"/>
      <c r="K116" s="61"/>
      <c r="L116" s="61"/>
      <c r="M116" s="61"/>
      <c r="N116" s="61"/>
      <c r="O116" s="61"/>
      <c r="P116" s="61"/>
      <c r="Q116" s="61"/>
      <c r="R116" s="186"/>
    </row>
    <row r="117" spans="1:18" x14ac:dyDescent="0.25">
      <c r="A117" s="57"/>
      <c r="B117" s="57"/>
      <c r="C117" s="57" t="s">
        <v>50</v>
      </c>
      <c r="D117" s="57"/>
      <c r="E117" s="57"/>
      <c r="F117" s="57"/>
      <c r="G117" s="57"/>
      <c r="H117" s="57"/>
      <c r="I117" s="57"/>
      <c r="J117" s="155"/>
      <c r="K117" s="155"/>
      <c r="L117" s="155"/>
      <c r="M117" s="155"/>
      <c r="N117" s="155"/>
      <c r="O117" s="155"/>
      <c r="P117" s="155"/>
      <c r="Q117" s="60" t="s">
        <v>50</v>
      </c>
      <c r="R117" s="155" t="s">
        <v>50</v>
      </c>
    </row>
    <row r="118" spans="1:18" x14ac:dyDescent="0.25">
      <c r="A118" s="61"/>
      <c r="B118" s="65"/>
      <c r="C118" s="61"/>
      <c r="D118" s="62"/>
      <c r="E118" s="62"/>
      <c r="F118" s="62"/>
      <c r="G118" s="62"/>
      <c r="H118" s="62"/>
      <c r="I118" s="61"/>
      <c r="J118" s="61"/>
      <c r="K118" s="61"/>
      <c r="L118" s="61"/>
      <c r="M118" s="61"/>
      <c r="N118" s="61"/>
      <c r="O118" s="61"/>
      <c r="P118" s="61"/>
      <c r="Q118" s="61"/>
      <c r="R118" s="186"/>
    </row>
    <row r="119" spans="1:18" x14ac:dyDescent="0.25">
      <c r="A119" s="59"/>
      <c r="B119" s="59"/>
      <c r="C119" s="80"/>
      <c r="D119" s="80"/>
      <c r="E119" s="80"/>
      <c r="F119" s="80"/>
      <c r="G119" s="81"/>
      <c r="H119" s="80"/>
      <c r="I119" s="80"/>
      <c r="J119" s="80"/>
      <c r="K119" s="80"/>
      <c r="L119" s="81"/>
      <c r="M119" s="80"/>
      <c r="N119" s="80"/>
      <c r="O119" s="80"/>
      <c r="P119" s="80"/>
      <c r="Q119" s="81"/>
      <c r="R119" s="81"/>
    </row>
    <row r="120" spans="1:18" x14ac:dyDescent="0.25">
      <c r="A120" s="61"/>
      <c r="B120" s="65"/>
      <c r="C120" s="61"/>
      <c r="D120" s="62"/>
      <c r="E120" s="62"/>
      <c r="F120" s="62"/>
      <c r="G120" s="62"/>
      <c r="H120" s="62"/>
      <c r="I120" s="61"/>
      <c r="J120" s="61"/>
      <c r="K120" s="61"/>
      <c r="L120" s="61"/>
      <c r="M120" s="61"/>
      <c r="N120" s="61"/>
      <c r="O120" s="61"/>
      <c r="P120" s="61"/>
      <c r="Q120" s="61"/>
      <c r="R120" s="186"/>
    </row>
    <row r="121" spans="1:18" x14ac:dyDescent="0.25">
      <c r="A121" s="59"/>
      <c r="B121" s="59"/>
      <c r="C121" s="80"/>
      <c r="D121" s="80"/>
      <c r="E121" s="80"/>
      <c r="F121" s="80"/>
      <c r="G121" s="81"/>
      <c r="H121" s="80"/>
      <c r="I121" s="80"/>
      <c r="J121" s="80"/>
      <c r="K121" s="80"/>
      <c r="L121" s="81"/>
      <c r="M121" s="80"/>
      <c r="N121" s="80"/>
      <c r="O121" s="80"/>
      <c r="P121" s="80"/>
      <c r="Q121" s="81"/>
      <c r="R121" s="81"/>
    </row>
    <row r="122" spans="1:18" x14ac:dyDescent="0.25">
      <c r="A122" s="61"/>
      <c r="B122" s="65"/>
      <c r="C122" s="61"/>
      <c r="D122" s="62"/>
      <c r="E122" s="62"/>
      <c r="F122" s="62"/>
      <c r="G122" s="62"/>
      <c r="H122" s="62"/>
      <c r="I122" s="61"/>
      <c r="J122" s="61"/>
      <c r="K122" s="61"/>
      <c r="L122" s="61"/>
      <c r="M122" s="61"/>
      <c r="N122" s="61"/>
      <c r="O122" s="61"/>
      <c r="P122" s="61"/>
      <c r="Q122" s="61"/>
      <c r="R122" s="186"/>
    </row>
    <row r="123" spans="1:18" s="95" customFormat="1" x14ac:dyDescent="0.25">
      <c r="A123" s="59"/>
      <c r="B123" s="59"/>
      <c r="C123" s="80"/>
      <c r="D123" s="80"/>
      <c r="E123" s="80"/>
      <c r="F123" s="80"/>
      <c r="G123" s="81"/>
      <c r="H123" s="80"/>
      <c r="I123" s="80"/>
      <c r="J123" s="80"/>
      <c r="K123" s="80"/>
      <c r="L123" s="81"/>
      <c r="M123" s="80"/>
      <c r="N123" s="80"/>
      <c r="O123" s="80"/>
      <c r="P123" s="80"/>
      <c r="Q123" s="81"/>
      <c r="R123" s="81"/>
    </row>
    <row r="124" spans="1:18" x14ac:dyDescent="0.25">
      <c r="A124" s="61"/>
      <c r="B124" s="65"/>
      <c r="C124" s="61"/>
      <c r="D124" s="62"/>
      <c r="E124" s="62"/>
      <c r="F124" s="62"/>
      <c r="G124" s="62"/>
      <c r="H124" s="62"/>
      <c r="I124" s="61"/>
      <c r="J124" s="61"/>
      <c r="K124" s="61"/>
      <c r="L124" s="61"/>
      <c r="M124" s="61"/>
      <c r="N124" s="61"/>
      <c r="O124" s="61"/>
      <c r="P124" s="61"/>
      <c r="Q124" s="61"/>
      <c r="R124" s="186"/>
    </row>
    <row r="125" spans="1:18" x14ac:dyDescent="0.25">
      <c r="A125" s="59"/>
      <c r="B125" s="59"/>
      <c r="C125" s="80"/>
      <c r="D125" s="80"/>
      <c r="E125" s="80"/>
      <c r="F125" s="80"/>
      <c r="G125" s="81"/>
      <c r="H125" s="80"/>
      <c r="I125" s="80"/>
      <c r="J125" s="80"/>
      <c r="K125" s="80"/>
      <c r="L125" s="81"/>
      <c r="M125" s="80"/>
      <c r="N125" s="80"/>
      <c r="O125" s="80"/>
      <c r="P125" s="80"/>
      <c r="Q125" s="81"/>
      <c r="R125" s="81"/>
    </row>
    <row r="126" spans="1:18" x14ac:dyDescent="0.25">
      <c r="A126" s="61"/>
      <c r="B126" s="65"/>
      <c r="C126" s="61"/>
      <c r="D126" s="62"/>
      <c r="E126" s="62"/>
      <c r="F126" s="62"/>
      <c r="G126" s="62"/>
      <c r="H126" s="62"/>
      <c r="I126" s="61"/>
      <c r="J126" s="61"/>
      <c r="K126" s="61"/>
      <c r="L126" s="65"/>
      <c r="M126" s="61"/>
      <c r="N126" s="61"/>
      <c r="O126" s="61"/>
      <c r="P126" s="61"/>
      <c r="Q126" s="61"/>
      <c r="R126" s="186"/>
    </row>
    <row r="127" spans="1:18" s="95" customFormat="1" x14ac:dyDescent="0.25">
      <c r="A127" s="59"/>
      <c r="B127" s="59"/>
      <c r="C127" s="80"/>
      <c r="D127" s="80"/>
      <c r="E127" s="80"/>
      <c r="F127" s="80"/>
      <c r="G127" s="81"/>
      <c r="H127" s="80"/>
      <c r="I127" s="80"/>
      <c r="J127" s="80"/>
      <c r="K127" s="80"/>
      <c r="L127" s="81"/>
      <c r="M127" s="80"/>
      <c r="N127" s="80"/>
      <c r="O127" s="80"/>
      <c r="P127" s="80"/>
      <c r="Q127" s="81"/>
      <c r="R127" s="81"/>
    </row>
    <row r="128" spans="1:18" x14ac:dyDescent="0.25">
      <c r="A128" s="59"/>
      <c r="B128" s="59"/>
      <c r="C128" s="80"/>
      <c r="D128" s="80"/>
      <c r="E128" s="80"/>
      <c r="F128" s="80"/>
      <c r="G128" s="81"/>
      <c r="H128" s="80"/>
      <c r="I128" s="80"/>
      <c r="J128" s="80"/>
      <c r="K128" s="80"/>
      <c r="L128" s="81"/>
      <c r="M128" s="80"/>
      <c r="N128" s="80"/>
      <c r="O128" s="80"/>
      <c r="P128" s="80"/>
      <c r="Q128" s="81"/>
      <c r="R128" s="81"/>
    </row>
    <row r="129" spans="1:18" x14ac:dyDescent="0.25">
      <c r="A129" s="59"/>
      <c r="B129" s="59"/>
      <c r="C129" s="80"/>
      <c r="D129" s="80"/>
      <c r="E129" s="80"/>
      <c r="F129" s="80"/>
      <c r="G129" s="81"/>
      <c r="H129" s="80"/>
      <c r="I129" s="80"/>
      <c r="J129" s="80"/>
      <c r="K129" s="80"/>
      <c r="L129" s="81"/>
      <c r="M129" s="80"/>
      <c r="N129" s="80"/>
      <c r="O129" s="80"/>
      <c r="P129" s="80"/>
      <c r="Q129" s="81"/>
      <c r="R129" s="81"/>
    </row>
    <row r="130" spans="1:18" x14ac:dyDescent="0.25">
      <c r="A130" s="59"/>
      <c r="B130" s="59"/>
      <c r="C130" s="80"/>
      <c r="D130" s="244"/>
      <c r="E130" s="80"/>
      <c r="F130" s="80"/>
      <c r="G130" s="81"/>
      <c r="H130" s="80"/>
      <c r="I130" s="80"/>
      <c r="J130" s="80"/>
      <c r="K130" s="80"/>
      <c r="L130" s="81"/>
      <c r="M130" s="80"/>
      <c r="N130" s="80"/>
      <c r="O130" s="80"/>
      <c r="P130" s="80"/>
      <c r="Q130" s="81"/>
      <c r="R130" s="81"/>
    </row>
    <row r="131" spans="1:18" x14ac:dyDescent="0.25">
      <c r="A131" s="59"/>
      <c r="B131" s="59"/>
      <c r="C131" s="80"/>
      <c r="D131" s="80"/>
      <c r="E131" s="80"/>
      <c r="F131" s="80"/>
      <c r="G131" s="81"/>
      <c r="H131" s="80"/>
      <c r="I131" s="80"/>
      <c r="J131" s="80"/>
      <c r="K131" s="80"/>
      <c r="L131" s="81"/>
      <c r="M131" s="80"/>
      <c r="N131" s="80"/>
      <c r="O131" s="80"/>
      <c r="P131" s="80"/>
      <c r="Q131" s="81"/>
      <c r="R131" s="81"/>
    </row>
    <row r="132" spans="1:18" x14ac:dyDescent="0.25">
      <c r="A132" s="59"/>
      <c r="B132" s="59"/>
      <c r="C132" s="80"/>
      <c r="D132" s="80"/>
      <c r="E132" s="80"/>
      <c r="F132" s="80"/>
      <c r="G132" s="81"/>
      <c r="H132" s="80"/>
      <c r="I132" s="80"/>
      <c r="J132" s="80"/>
      <c r="K132" s="80"/>
      <c r="L132" s="81"/>
      <c r="M132" s="80"/>
      <c r="N132" s="80"/>
      <c r="O132" s="80"/>
      <c r="P132" s="80"/>
      <c r="Q132" s="81"/>
      <c r="R132" s="81"/>
    </row>
    <row r="133" spans="1:18" x14ac:dyDescent="0.25">
      <c r="A133" s="59"/>
      <c r="B133" s="59"/>
      <c r="C133" s="80"/>
      <c r="D133" s="80"/>
      <c r="E133" s="80"/>
      <c r="F133" s="80"/>
      <c r="G133" s="81"/>
      <c r="H133" s="80"/>
      <c r="I133" s="80"/>
      <c r="J133" s="80"/>
      <c r="K133" s="80"/>
      <c r="L133" s="81"/>
      <c r="M133" s="80"/>
      <c r="N133" s="80"/>
      <c r="O133" s="80"/>
      <c r="P133" s="80"/>
      <c r="Q133" s="81"/>
      <c r="R133" s="81"/>
    </row>
    <row r="134" spans="1:18" x14ac:dyDescent="0.25">
      <c r="A134" s="59"/>
      <c r="B134" s="59"/>
      <c r="C134" s="80"/>
      <c r="D134" s="80"/>
      <c r="E134" s="80"/>
      <c r="F134" s="80"/>
      <c r="G134" s="81"/>
      <c r="H134" s="80"/>
      <c r="I134" s="80"/>
      <c r="J134" s="80"/>
      <c r="K134" s="80"/>
      <c r="L134" s="81"/>
      <c r="M134" s="80"/>
      <c r="N134" s="80"/>
      <c r="O134" s="80"/>
      <c r="P134" s="80"/>
      <c r="Q134" s="81"/>
      <c r="R134" s="81"/>
    </row>
    <row r="135" spans="1:18" x14ac:dyDescent="0.25">
      <c r="A135" s="59"/>
      <c r="B135" s="59"/>
      <c r="C135" s="80"/>
      <c r="D135" s="80"/>
      <c r="E135" s="80"/>
      <c r="F135" s="80"/>
      <c r="G135" s="81"/>
      <c r="H135" s="80"/>
      <c r="I135" s="80"/>
      <c r="J135" s="80"/>
      <c r="K135" s="80"/>
      <c r="L135" s="81"/>
      <c r="M135" s="80"/>
      <c r="N135" s="80"/>
      <c r="O135" s="80"/>
      <c r="P135" s="80"/>
      <c r="Q135" s="81"/>
      <c r="R135" s="81"/>
    </row>
    <row r="136" spans="1:18" x14ac:dyDescent="0.25">
      <c r="A136" s="59"/>
      <c r="B136" s="59"/>
      <c r="C136" s="80"/>
      <c r="D136" s="244"/>
      <c r="E136" s="80"/>
      <c r="F136" s="80"/>
      <c r="G136" s="81"/>
      <c r="H136" s="80"/>
      <c r="I136" s="80"/>
      <c r="J136" s="80"/>
      <c r="K136" s="80"/>
      <c r="L136" s="81"/>
      <c r="M136" s="80"/>
      <c r="N136" s="80"/>
      <c r="O136" s="80"/>
      <c r="P136" s="80"/>
      <c r="Q136" s="81"/>
      <c r="R136" s="81"/>
    </row>
    <row r="137" spans="1:18" x14ac:dyDescent="0.25">
      <c r="A137" s="59"/>
      <c r="B137" s="59"/>
      <c r="C137" s="80"/>
      <c r="D137" s="80"/>
      <c r="E137" s="80"/>
      <c r="F137" s="80"/>
      <c r="G137" s="81"/>
      <c r="H137" s="80"/>
      <c r="I137" s="80"/>
      <c r="J137" s="80"/>
      <c r="K137" s="80"/>
      <c r="L137" s="81"/>
      <c r="M137" s="80"/>
      <c r="N137" s="80"/>
      <c r="O137" s="80"/>
      <c r="P137" s="80"/>
      <c r="Q137" s="81"/>
      <c r="R137" s="81"/>
    </row>
    <row r="138" spans="1:18" x14ac:dyDescent="0.25">
      <c r="A138" s="59"/>
      <c r="B138" s="59"/>
      <c r="C138" s="80"/>
      <c r="D138" s="80"/>
      <c r="E138" s="80"/>
      <c r="F138" s="80"/>
      <c r="G138" s="81"/>
      <c r="H138" s="80"/>
      <c r="I138" s="80"/>
      <c r="J138" s="80"/>
      <c r="K138" s="80"/>
      <c r="L138" s="81"/>
      <c r="M138" s="80"/>
      <c r="N138" s="80"/>
      <c r="O138" s="80"/>
      <c r="P138" s="80"/>
      <c r="Q138" s="81"/>
      <c r="R138" s="81"/>
    </row>
    <row r="139" spans="1:18" s="95" customFormat="1" x14ac:dyDescent="0.25">
      <c r="A139" s="59"/>
      <c r="B139" s="59"/>
      <c r="C139" s="80"/>
      <c r="D139" s="80"/>
      <c r="E139" s="80"/>
      <c r="F139" s="80"/>
      <c r="G139" s="81"/>
      <c r="H139" s="80"/>
      <c r="I139" s="80"/>
      <c r="J139" s="80"/>
      <c r="K139" s="80"/>
      <c r="L139" s="81"/>
      <c r="M139" s="80"/>
      <c r="N139" s="80"/>
      <c r="O139" s="80"/>
      <c r="P139" s="80"/>
      <c r="Q139" s="81"/>
      <c r="R139" s="81"/>
    </row>
    <row r="140" spans="1:18" x14ac:dyDescent="0.25">
      <c r="A140" s="59"/>
      <c r="B140" s="59"/>
      <c r="C140" s="80"/>
      <c r="D140" s="80"/>
      <c r="E140" s="80"/>
      <c r="F140" s="80"/>
      <c r="G140" s="81"/>
      <c r="H140" s="80"/>
      <c r="I140" s="80"/>
      <c r="J140" s="80"/>
      <c r="K140" s="80"/>
      <c r="L140" s="81"/>
      <c r="M140" s="80"/>
      <c r="N140" s="80"/>
      <c r="O140" s="80"/>
      <c r="P140" s="80"/>
      <c r="Q140" s="81"/>
      <c r="R140" s="81"/>
    </row>
    <row r="141" spans="1:18" s="95" customFormat="1" x14ac:dyDescent="0.25">
      <c r="A141" s="59"/>
      <c r="B141" s="59"/>
      <c r="C141" s="80"/>
      <c r="D141" s="80"/>
      <c r="E141" s="80"/>
      <c r="F141" s="80"/>
      <c r="G141" s="81"/>
      <c r="H141" s="80"/>
      <c r="I141" s="80"/>
      <c r="J141" s="80"/>
      <c r="K141" s="80"/>
      <c r="L141" s="81"/>
      <c r="M141" s="80"/>
      <c r="N141" s="80"/>
      <c r="O141" s="80"/>
      <c r="P141" s="80"/>
      <c r="Q141" s="81"/>
      <c r="R141" s="81"/>
    </row>
    <row r="142" spans="1:18" x14ac:dyDescent="0.25">
      <c r="A142" s="59"/>
      <c r="B142" s="59"/>
      <c r="C142" s="80"/>
      <c r="D142" s="80"/>
      <c r="E142" s="80"/>
      <c r="F142" s="80"/>
      <c r="G142" s="81"/>
      <c r="H142" s="80"/>
      <c r="I142" s="80"/>
      <c r="J142" s="80"/>
      <c r="K142" s="80"/>
      <c r="L142" s="81"/>
      <c r="M142" s="80"/>
      <c r="N142" s="80"/>
      <c r="O142" s="80"/>
      <c r="P142" s="80"/>
      <c r="Q142" s="81"/>
      <c r="R142" s="81"/>
    </row>
    <row r="143" spans="1:18" x14ac:dyDescent="0.25">
      <c r="A143" s="59"/>
      <c r="B143" s="59"/>
      <c r="C143" s="80"/>
      <c r="D143" s="80"/>
      <c r="E143" s="80"/>
      <c r="F143" s="80"/>
      <c r="G143" s="81"/>
      <c r="H143" s="80"/>
      <c r="I143" s="80"/>
      <c r="J143" s="80"/>
      <c r="K143" s="80"/>
      <c r="L143" s="81"/>
      <c r="M143" s="80"/>
      <c r="N143" s="80"/>
      <c r="O143" s="80"/>
      <c r="P143" s="80"/>
      <c r="Q143" s="81"/>
      <c r="R143" s="81"/>
    </row>
    <row r="144" spans="1:18" x14ac:dyDescent="0.25">
      <c r="A144" s="59"/>
      <c r="B144" s="59"/>
      <c r="C144" s="80"/>
      <c r="D144" s="80"/>
      <c r="E144" s="80"/>
      <c r="F144" s="80"/>
      <c r="G144" s="81"/>
      <c r="H144" s="80"/>
      <c r="I144" s="80"/>
      <c r="J144" s="80"/>
      <c r="K144" s="80"/>
      <c r="L144" s="81"/>
      <c r="M144" s="80"/>
      <c r="N144" s="80"/>
      <c r="O144" s="80"/>
      <c r="P144" s="80"/>
      <c r="Q144" s="81"/>
      <c r="R144" s="81"/>
    </row>
    <row r="145" spans="1:18" x14ac:dyDescent="0.25">
      <c r="A145" s="59"/>
      <c r="B145" s="59"/>
      <c r="C145" s="80"/>
      <c r="D145" s="80"/>
      <c r="E145" s="80"/>
      <c r="F145" s="80"/>
      <c r="G145" s="81"/>
      <c r="H145" s="80"/>
      <c r="I145" s="80"/>
      <c r="J145" s="80"/>
      <c r="K145" s="80"/>
      <c r="L145" s="81"/>
      <c r="M145" s="80"/>
      <c r="N145" s="80"/>
      <c r="O145" s="80"/>
      <c r="P145" s="80"/>
      <c r="Q145" s="81"/>
      <c r="R145" s="81"/>
    </row>
  </sheetData>
  <mergeCells count="21">
    <mergeCell ref="C81:G81"/>
    <mergeCell ref="H81:L81"/>
    <mergeCell ref="M81:Q81"/>
    <mergeCell ref="A112:B112"/>
    <mergeCell ref="A39:R39"/>
    <mergeCell ref="C43:G43"/>
    <mergeCell ref="H43:L43"/>
    <mergeCell ref="M43:Q43"/>
    <mergeCell ref="A74:B74"/>
    <mergeCell ref="A40:R40"/>
    <mergeCell ref="A41:R41"/>
    <mergeCell ref="A79:R79"/>
    <mergeCell ref="A77:R77"/>
    <mergeCell ref="A78:R78"/>
    <mergeCell ref="A36:B36"/>
    <mergeCell ref="A1:R1"/>
    <mergeCell ref="A2:R2"/>
    <mergeCell ref="A3:R3"/>
    <mergeCell ref="C5:G5"/>
    <mergeCell ref="H5:L5"/>
    <mergeCell ref="M5:Q5"/>
  </mergeCells>
  <pageMargins left="0.70866141732283472" right="1.1811023622047245" top="0.74803149606299213" bottom="0.74803149606299213" header="0.31496062992125984" footer="0.31496062992125984"/>
  <pageSetup paperSize="5" scale="90"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workbookViewId="0">
      <selection activeCell="G79" sqref="G79"/>
    </sheetView>
  </sheetViews>
  <sheetFormatPr defaultRowHeight="15" x14ac:dyDescent="0.25"/>
  <cols>
    <col min="1" max="1" width="5" style="1" customWidth="1"/>
    <col min="2" max="2" width="21.85546875" style="1" customWidth="1"/>
    <col min="3" max="4" width="11.140625" style="1" customWidth="1"/>
    <col min="5" max="5" width="11.140625" style="2" customWidth="1"/>
    <col min="6" max="8" width="11.140625" style="1" customWidth="1"/>
    <col min="9" max="9" width="12.5703125" style="3" customWidth="1"/>
    <col min="10" max="246" width="9.140625" style="1"/>
    <col min="247" max="247" width="5" style="1" customWidth="1"/>
    <col min="248" max="248" width="19" style="1" customWidth="1"/>
    <col min="249" max="250" width="9.140625" style="1" customWidth="1"/>
    <col min="251" max="251" width="10.7109375" style="1" customWidth="1"/>
    <col min="252" max="252" width="10.28515625" style="1" customWidth="1"/>
    <col min="253" max="253" width="10" style="1" customWidth="1"/>
    <col min="254" max="256" width="10.28515625" style="1" customWidth="1"/>
    <col min="257" max="257" width="12" style="1" customWidth="1"/>
    <col min="258" max="258" width="9.28515625" style="1" customWidth="1"/>
    <col min="259" max="259" width="10.28515625" style="1" customWidth="1"/>
    <col min="260" max="260" width="9.28515625" style="1" customWidth="1"/>
    <col min="261" max="261" width="11.5703125" style="1" customWidth="1"/>
    <col min="262" max="262" width="11.28515625" style="1" customWidth="1"/>
    <col min="263" max="263" width="8.7109375" style="1" customWidth="1"/>
    <col min="264" max="264" width="11.28515625" style="1" customWidth="1"/>
    <col min="265" max="265" width="11.140625" style="1" customWidth="1"/>
    <col min="266" max="502" width="9.140625" style="1"/>
    <col min="503" max="503" width="5" style="1" customWidth="1"/>
    <col min="504" max="504" width="19" style="1" customWidth="1"/>
    <col min="505" max="506" width="9.140625" style="1" customWidth="1"/>
    <col min="507" max="507" width="10.7109375" style="1" customWidth="1"/>
    <col min="508" max="508" width="10.28515625" style="1" customWidth="1"/>
    <col min="509" max="509" width="10" style="1" customWidth="1"/>
    <col min="510" max="512" width="10.28515625" style="1" customWidth="1"/>
    <col min="513" max="513" width="12" style="1" customWidth="1"/>
    <col min="514" max="514" width="9.28515625" style="1" customWidth="1"/>
    <col min="515" max="515" width="10.28515625" style="1" customWidth="1"/>
    <col min="516" max="516" width="9.28515625" style="1" customWidth="1"/>
    <col min="517" max="517" width="11.5703125" style="1" customWidth="1"/>
    <col min="518" max="518" width="11.28515625" style="1" customWidth="1"/>
    <col min="519" max="519" width="8.7109375" style="1" customWidth="1"/>
    <col min="520" max="520" width="11.28515625" style="1" customWidth="1"/>
    <col min="521" max="521" width="11.140625" style="1" customWidth="1"/>
    <col min="522" max="758" width="9.140625" style="1"/>
    <col min="759" max="759" width="5" style="1" customWidth="1"/>
    <col min="760" max="760" width="19" style="1" customWidth="1"/>
    <col min="761" max="762" width="9.140625" style="1" customWidth="1"/>
    <col min="763" max="763" width="10.7109375" style="1" customWidth="1"/>
    <col min="764" max="764" width="10.28515625" style="1" customWidth="1"/>
    <col min="765" max="765" width="10" style="1" customWidth="1"/>
    <col min="766" max="768" width="10.28515625" style="1" customWidth="1"/>
    <col min="769" max="769" width="12" style="1" customWidth="1"/>
    <col min="770" max="770" width="9.28515625" style="1" customWidth="1"/>
    <col min="771" max="771" width="10.28515625" style="1" customWidth="1"/>
    <col min="772" max="772" width="9.28515625" style="1" customWidth="1"/>
    <col min="773" max="773" width="11.5703125" style="1" customWidth="1"/>
    <col min="774" max="774" width="11.28515625" style="1" customWidth="1"/>
    <col min="775" max="775" width="8.7109375" style="1" customWidth="1"/>
    <col min="776" max="776" width="11.28515625" style="1" customWidth="1"/>
    <col min="777" max="777" width="11.140625" style="1" customWidth="1"/>
    <col min="778" max="1014" width="9.140625" style="1"/>
    <col min="1015" max="1015" width="5" style="1" customWidth="1"/>
    <col min="1016" max="1016" width="19" style="1" customWidth="1"/>
    <col min="1017" max="1018" width="9.140625" style="1" customWidth="1"/>
    <col min="1019" max="1019" width="10.7109375" style="1" customWidth="1"/>
    <col min="1020" max="1020" width="10.28515625" style="1" customWidth="1"/>
    <col min="1021" max="1021" width="10" style="1" customWidth="1"/>
    <col min="1022" max="1024" width="10.28515625" style="1" customWidth="1"/>
    <col min="1025" max="1025" width="12" style="1" customWidth="1"/>
    <col min="1026" max="1026" width="9.28515625" style="1" customWidth="1"/>
    <col min="1027" max="1027" width="10.28515625" style="1" customWidth="1"/>
    <col min="1028" max="1028" width="9.28515625" style="1" customWidth="1"/>
    <col min="1029" max="1029" width="11.5703125" style="1" customWidth="1"/>
    <col min="1030" max="1030" width="11.28515625" style="1" customWidth="1"/>
    <col min="1031" max="1031" width="8.7109375" style="1" customWidth="1"/>
    <col min="1032" max="1032" width="11.28515625" style="1" customWidth="1"/>
    <col min="1033" max="1033" width="11.140625" style="1" customWidth="1"/>
    <col min="1034" max="1270" width="9.140625" style="1"/>
    <col min="1271" max="1271" width="5" style="1" customWidth="1"/>
    <col min="1272" max="1272" width="19" style="1" customWidth="1"/>
    <col min="1273" max="1274" width="9.140625" style="1" customWidth="1"/>
    <col min="1275" max="1275" width="10.7109375" style="1" customWidth="1"/>
    <col min="1276" max="1276" width="10.28515625" style="1" customWidth="1"/>
    <col min="1277" max="1277" width="10" style="1" customWidth="1"/>
    <col min="1278" max="1280" width="10.28515625" style="1" customWidth="1"/>
    <col min="1281" max="1281" width="12" style="1" customWidth="1"/>
    <col min="1282" max="1282" width="9.28515625" style="1" customWidth="1"/>
    <col min="1283" max="1283" width="10.28515625" style="1" customWidth="1"/>
    <col min="1284" max="1284" width="9.28515625" style="1" customWidth="1"/>
    <col min="1285" max="1285" width="11.5703125" style="1" customWidth="1"/>
    <col min="1286" max="1286" width="11.28515625" style="1" customWidth="1"/>
    <col min="1287" max="1287" width="8.7109375" style="1" customWidth="1"/>
    <col min="1288" max="1288" width="11.28515625" style="1" customWidth="1"/>
    <col min="1289" max="1289" width="11.140625" style="1" customWidth="1"/>
    <col min="1290" max="1526" width="9.140625" style="1"/>
    <col min="1527" max="1527" width="5" style="1" customWidth="1"/>
    <col min="1528" max="1528" width="19" style="1" customWidth="1"/>
    <col min="1529" max="1530" width="9.140625" style="1" customWidth="1"/>
    <col min="1531" max="1531" width="10.7109375" style="1" customWidth="1"/>
    <col min="1532" max="1532" width="10.28515625" style="1" customWidth="1"/>
    <col min="1533" max="1533" width="10" style="1" customWidth="1"/>
    <col min="1534" max="1536" width="10.28515625" style="1" customWidth="1"/>
    <col min="1537" max="1537" width="12" style="1" customWidth="1"/>
    <col min="1538" max="1538" width="9.28515625" style="1" customWidth="1"/>
    <col min="1539" max="1539" width="10.28515625" style="1" customWidth="1"/>
    <col min="1540" max="1540" width="9.28515625" style="1" customWidth="1"/>
    <col min="1541" max="1541" width="11.5703125" style="1" customWidth="1"/>
    <col min="1542" max="1542" width="11.28515625" style="1" customWidth="1"/>
    <col min="1543" max="1543" width="8.7109375" style="1" customWidth="1"/>
    <col min="1544" max="1544" width="11.28515625" style="1" customWidth="1"/>
    <col min="1545" max="1545" width="11.140625" style="1" customWidth="1"/>
    <col min="1546" max="1782" width="9.140625" style="1"/>
    <col min="1783" max="1783" width="5" style="1" customWidth="1"/>
    <col min="1784" max="1784" width="19" style="1" customWidth="1"/>
    <col min="1785" max="1786" width="9.140625" style="1" customWidth="1"/>
    <col min="1787" max="1787" width="10.7109375" style="1" customWidth="1"/>
    <col min="1788" max="1788" width="10.28515625" style="1" customWidth="1"/>
    <col min="1789" max="1789" width="10" style="1" customWidth="1"/>
    <col min="1790" max="1792" width="10.28515625" style="1" customWidth="1"/>
    <col min="1793" max="1793" width="12" style="1" customWidth="1"/>
    <col min="1794" max="1794" width="9.28515625" style="1" customWidth="1"/>
    <col min="1795" max="1795" width="10.28515625" style="1" customWidth="1"/>
    <col min="1796" max="1796" width="9.28515625" style="1" customWidth="1"/>
    <col min="1797" max="1797" width="11.5703125" style="1" customWidth="1"/>
    <col min="1798" max="1798" width="11.28515625" style="1" customWidth="1"/>
    <col min="1799" max="1799" width="8.7109375" style="1" customWidth="1"/>
    <col min="1800" max="1800" width="11.28515625" style="1" customWidth="1"/>
    <col min="1801" max="1801" width="11.140625" style="1" customWidth="1"/>
    <col min="1802" max="2038" width="9.140625" style="1"/>
    <col min="2039" max="2039" width="5" style="1" customWidth="1"/>
    <col min="2040" max="2040" width="19" style="1" customWidth="1"/>
    <col min="2041" max="2042" width="9.140625" style="1" customWidth="1"/>
    <col min="2043" max="2043" width="10.7109375" style="1" customWidth="1"/>
    <col min="2044" max="2044" width="10.28515625" style="1" customWidth="1"/>
    <col min="2045" max="2045" width="10" style="1" customWidth="1"/>
    <col min="2046" max="2048" width="10.28515625" style="1" customWidth="1"/>
    <col min="2049" max="2049" width="12" style="1" customWidth="1"/>
    <col min="2050" max="2050" width="9.28515625" style="1" customWidth="1"/>
    <col min="2051" max="2051" width="10.28515625" style="1" customWidth="1"/>
    <col min="2052" max="2052" width="9.28515625" style="1" customWidth="1"/>
    <col min="2053" max="2053" width="11.5703125" style="1" customWidth="1"/>
    <col min="2054" max="2054" width="11.28515625" style="1" customWidth="1"/>
    <col min="2055" max="2055" width="8.7109375" style="1" customWidth="1"/>
    <col min="2056" max="2056" width="11.28515625" style="1" customWidth="1"/>
    <col min="2057" max="2057" width="11.140625" style="1" customWidth="1"/>
    <col min="2058" max="2294" width="9.140625" style="1"/>
    <col min="2295" max="2295" width="5" style="1" customWidth="1"/>
    <col min="2296" max="2296" width="19" style="1" customWidth="1"/>
    <col min="2297" max="2298" width="9.140625" style="1" customWidth="1"/>
    <col min="2299" max="2299" width="10.7109375" style="1" customWidth="1"/>
    <col min="2300" max="2300" width="10.28515625" style="1" customWidth="1"/>
    <col min="2301" max="2301" width="10" style="1" customWidth="1"/>
    <col min="2302" max="2304" width="10.28515625" style="1" customWidth="1"/>
    <col min="2305" max="2305" width="12" style="1" customWidth="1"/>
    <col min="2306" max="2306" width="9.28515625" style="1" customWidth="1"/>
    <col min="2307" max="2307" width="10.28515625" style="1" customWidth="1"/>
    <col min="2308" max="2308" width="9.28515625" style="1" customWidth="1"/>
    <col min="2309" max="2309" width="11.5703125" style="1" customWidth="1"/>
    <col min="2310" max="2310" width="11.28515625" style="1" customWidth="1"/>
    <col min="2311" max="2311" width="8.7109375" style="1" customWidth="1"/>
    <col min="2312" max="2312" width="11.28515625" style="1" customWidth="1"/>
    <col min="2313" max="2313" width="11.140625" style="1" customWidth="1"/>
    <col min="2314" max="2550" width="9.140625" style="1"/>
    <col min="2551" max="2551" width="5" style="1" customWidth="1"/>
    <col min="2552" max="2552" width="19" style="1" customWidth="1"/>
    <col min="2553" max="2554" width="9.140625" style="1" customWidth="1"/>
    <col min="2555" max="2555" width="10.7109375" style="1" customWidth="1"/>
    <col min="2556" max="2556" width="10.28515625" style="1" customWidth="1"/>
    <col min="2557" max="2557" width="10" style="1" customWidth="1"/>
    <col min="2558" max="2560" width="10.28515625" style="1" customWidth="1"/>
    <col min="2561" max="2561" width="12" style="1" customWidth="1"/>
    <col min="2562" max="2562" width="9.28515625" style="1" customWidth="1"/>
    <col min="2563" max="2563" width="10.28515625" style="1" customWidth="1"/>
    <col min="2564" max="2564" width="9.28515625" style="1" customWidth="1"/>
    <col min="2565" max="2565" width="11.5703125" style="1" customWidth="1"/>
    <col min="2566" max="2566" width="11.28515625" style="1" customWidth="1"/>
    <col min="2567" max="2567" width="8.7109375" style="1" customWidth="1"/>
    <col min="2568" max="2568" width="11.28515625" style="1" customWidth="1"/>
    <col min="2569" max="2569" width="11.140625" style="1" customWidth="1"/>
    <col min="2570" max="2806" width="9.140625" style="1"/>
    <col min="2807" max="2807" width="5" style="1" customWidth="1"/>
    <col min="2808" max="2808" width="19" style="1" customWidth="1"/>
    <col min="2809" max="2810" width="9.140625" style="1" customWidth="1"/>
    <col min="2811" max="2811" width="10.7109375" style="1" customWidth="1"/>
    <col min="2812" max="2812" width="10.28515625" style="1" customWidth="1"/>
    <col min="2813" max="2813" width="10" style="1" customWidth="1"/>
    <col min="2814" max="2816" width="10.28515625" style="1" customWidth="1"/>
    <col min="2817" max="2817" width="12" style="1" customWidth="1"/>
    <col min="2818" max="2818" width="9.28515625" style="1" customWidth="1"/>
    <col min="2819" max="2819" width="10.28515625" style="1" customWidth="1"/>
    <col min="2820" max="2820" width="9.28515625" style="1" customWidth="1"/>
    <col min="2821" max="2821" width="11.5703125" style="1" customWidth="1"/>
    <col min="2822" max="2822" width="11.28515625" style="1" customWidth="1"/>
    <col min="2823" max="2823" width="8.7109375" style="1" customWidth="1"/>
    <col min="2824" max="2824" width="11.28515625" style="1" customWidth="1"/>
    <col min="2825" max="2825" width="11.140625" style="1" customWidth="1"/>
    <col min="2826" max="3062" width="9.140625" style="1"/>
    <col min="3063" max="3063" width="5" style="1" customWidth="1"/>
    <col min="3064" max="3064" width="19" style="1" customWidth="1"/>
    <col min="3065" max="3066" width="9.140625" style="1" customWidth="1"/>
    <col min="3067" max="3067" width="10.7109375" style="1" customWidth="1"/>
    <col min="3068" max="3068" width="10.28515625" style="1" customWidth="1"/>
    <col min="3069" max="3069" width="10" style="1" customWidth="1"/>
    <col min="3070" max="3072" width="10.28515625" style="1" customWidth="1"/>
    <col min="3073" max="3073" width="12" style="1" customWidth="1"/>
    <col min="3074" max="3074" width="9.28515625" style="1" customWidth="1"/>
    <col min="3075" max="3075" width="10.28515625" style="1" customWidth="1"/>
    <col min="3076" max="3076" width="9.28515625" style="1" customWidth="1"/>
    <col min="3077" max="3077" width="11.5703125" style="1" customWidth="1"/>
    <col min="3078" max="3078" width="11.28515625" style="1" customWidth="1"/>
    <col min="3079" max="3079" width="8.7109375" style="1" customWidth="1"/>
    <col min="3080" max="3080" width="11.28515625" style="1" customWidth="1"/>
    <col min="3081" max="3081" width="11.140625" style="1" customWidth="1"/>
    <col min="3082" max="3318" width="9.140625" style="1"/>
    <col min="3319" max="3319" width="5" style="1" customWidth="1"/>
    <col min="3320" max="3320" width="19" style="1" customWidth="1"/>
    <col min="3321" max="3322" width="9.140625" style="1" customWidth="1"/>
    <col min="3323" max="3323" width="10.7109375" style="1" customWidth="1"/>
    <col min="3324" max="3324" width="10.28515625" style="1" customWidth="1"/>
    <col min="3325" max="3325" width="10" style="1" customWidth="1"/>
    <col min="3326" max="3328" width="10.28515625" style="1" customWidth="1"/>
    <col min="3329" max="3329" width="12" style="1" customWidth="1"/>
    <col min="3330" max="3330" width="9.28515625" style="1" customWidth="1"/>
    <col min="3331" max="3331" width="10.28515625" style="1" customWidth="1"/>
    <col min="3332" max="3332" width="9.28515625" style="1" customWidth="1"/>
    <col min="3333" max="3333" width="11.5703125" style="1" customWidth="1"/>
    <col min="3334" max="3334" width="11.28515625" style="1" customWidth="1"/>
    <col min="3335" max="3335" width="8.7109375" style="1" customWidth="1"/>
    <col min="3336" max="3336" width="11.28515625" style="1" customWidth="1"/>
    <col min="3337" max="3337" width="11.140625" style="1" customWidth="1"/>
    <col min="3338" max="3574" width="9.140625" style="1"/>
    <col min="3575" max="3575" width="5" style="1" customWidth="1"/>
    <col min="3576" max="3576" width="19" style="1" customWidth="1"/>
    <col min="3577" max="3578" width="9.140625" style="1" customWidth="1"/>
    <col min="3579" max="3579" width="10.7109375" style="1" customWidth="1"/>
    <col min="3580" max="3580" width="10.28515625" style="1" customWidth="1"/>
    <col min="3581" max="3581" width="10" style="1" customWidth="1"/>
    <col min="3582" max="3584" width="10.28515625" style="1" customWidth="1"/>
    <col min="3585" max="3585" width="12" style="1" customWidth="1"/>
    <col min="3586" max="3586" width="9.28515625" style="1" customWidth="1"/>
    <col min="3587" max="3587" width="10.28515625" style="1" customWidth="1"/>
    <col min="3588" max="3588" width="9.28515625" style="1" customWidth="1"/>
    <col min="3589" max="3589" width="11.5703125" style="1" customWidth="1"/>
    <col min="3590" max="3590" width="11.28515625" style="1" customWidth="1"/>
    <col min="3591" max="3591" width="8.7109375" style="1" customWidth="1"/>
    <col min="3592" max="3592" width="11.28515625" style="1" customWidth="1"/>
    <col min="3593" max="3593" width="11.140625" style="1" customWidth="1"/>
    <col min="3594" max="3830" width="9.140625" style="1"/>
    <col min="3831" max="3831" width="5" style="1" customWidth="1"/>
    <col min="3832" max="3832" width="19" style="1" customWidth="1"/>
    <col min="3833" max="3834" width="9.140625" style="1" customWidth="1"/>
    <col min="3835" max="3835" width="10.7109375" style="1" customWidth="1"/>
    <col min="3836" max="3836" width="10.28515625" style="1" customWidth="1"/>
    <col min="3837" max="3837" width="10" style="1" customWidth="1"/>
    <col min="3838" max="3840" width="10.28515625" style="1" customWidth="1"/>
    <col min="3841" max="3841" width="12" style="1" customWidth="1"/>
    <col min="3842" max="3842" width="9.28515625" style="1" customWidth="1"/>
    <col min="3843" max="3843" width="10.28515625" style="1" customWidth="1"/>
    <col min="3844" max="3844" width="9.28515625" style="1" customWidth="1"/>
    <col min="3845" max="3845" width="11.5703125" style="1" customWidth="1"/>
    <col min="3846" max="3846" width="11.28515625" style="1" customWidth="1"/>
    <col min="3847" max="3847" width="8.7109375" style="1" customWidth="1"/>
    <col min="3848" max="3848" width="11.28515625" style="1" customWidth="1"/>
    <col min="3849" max="3849" width="11.140625" style="1" customWidth="1"/>
    <col min="3850" max="4086" width="9.140625" style="1"/>
    <col min="4087" max="4087" width="5" style="1" customWidth="1"/>
    <col min="4088" max="4088" width="19" style="1" customWidth="1"/>
    <col min="4089" max="4090" width="9.140625" style="1" customWidth="1"/>
    <col min="4091" max="4091" width="10.7109375" style="1" customWidth="1"/>
    <col min="4092" max="4092" width="10.28515625" style="1" customWidth="1"/>
    <col min="4093" max="4093" width="10" style="1" customWidth="1"/>
    <col min="4094" max="4096" width="10.28515625" style="1" customWidth="1"/>
    <col min="4097" max="4097" width="12" style="1" customWidth="1"/>
    <col min="4098" max="4098" width="9.28515625" style="1" customWidth="1"/>
    <col min="4099" max="4099" width="10.28515625" style="1" customWidth="1"/>
    <col min="4100" max="4100" width="9.28515625" style="1" customWidth="1"/>
    <col min="4101" max="4101" width="11.5703125" style="1" customWidth="1"/>
    <col min="4102" max="4102" width="11.28515625" style="1" customWidth="1"/>
    <col min="4103" max="4103" width="8.7109375" style="1" customWidth="1"/>
    <col min="4104" max="4104" width="11.28515625" style="1" customWidth="1"/>
    <col min="4105" max="4105" width="11.140625" style="1" customWidth="1"/>
    <col min="4106" max="4342" width="9.140625" style="1"/>
    <col min="4343" max="4343" width="5" style="1" customWidth="1"/>
    <col min="4344" max="4344" width="19" style="1" customWidth="1"/>
    <col min="4345" max="4346" width="9.140625" style="1" customWidth="1"/>
    <col min="4347" max="4347" width="10.7109375" style="1" customWidth="1"/>
    <col min="4348" max="4348" width="10.28515625" style="1" customWidth="1"/>
    <col min="4349" max="4349" width="10" style="1" customWidth="1"/>
    <col min="4350" max="4352" width="10.28515625" style="1" customWidth="1"/>
    <col min="4353" max="4353" width="12" style="1" customWidth="1"/>
    <col min="4354" max="4354" width="9.28515625" style="1" customWidth="1"/>
    <col min="4355" max="4355" width="10.28515625" style="1" customWidth="1"/>
    <col min="4356" max="4356" width="9.28515625" style="1" customWidth="1"/>
    <col min="4357" max="4357" width="11.5703125" style="1" customWidth="1"/>
    <col min="4358" max="4358" width="11.28515625" style="1" customWidth="1"/>
    <col min="4359" max="4359" width="8.7109375" style="1" customWidth="1"/>
    <col min="4360" max="4360" width="11.28515625" style="1" customWidth="1"/>
    <col min="4361" max="4361" width="11.140625" style="1" customWidth="1"/>
    <col min="4362" max="4598" width="9.140625" style="1"/>
    <col min="4599" max="4599" width="5" style="1" customWidth="1"/>
    <col min="4600" max="4600" width="19" style="1" customWidth="1"/>
    <col min="4601" max="4602" width="9.140625" style="1" customWidth="1"/>
    <col min="4603" max="4603" width="10.7109375" style="1" customWidth="1"/>
    <col min="4604" max="4604" width="10.28515625" style="1" customWidth="1"/>
    <col min="4605" max="4605" width="10" style="1" customWidth="1"/>
    <col min="4606" max="4608" width="10.28515625" style="1" customWidth="1"/>
    <col min="4609" max="4609" width="12" style="1" customWidth="1"/>
    <col min="4610" max="4610" width="9.28515625" style="1" customWidth="1"/>
    <col min="4611" max="4611" width="10.28515625" style="1" customWidth="1"/>
    <col min="4612" max="4612" width="9.28515625" style="1" customWidth="1"/>
    <col min="4613" max="4613" width="11.5703125" style="1" customWidth="1"/>
    <col min="4614" max="4614" width="11.28515625" style="1" customWidth="1"/>
    <col min="4615" max="4615" width="8.7109375" style="1" customWidth="1"/>
    <col min="4616" max="4616" width="11.28515625" style="1" customWidth="1"/>
    <col min="4617" max="4617" width="11.140625" style="1" customWidth="1"/>
    <col min="4618" max="4854" width="9.140625" style="1"/>
    <col min="4855" max="4855" width="5" style="1" customWidth="1"/>
    <col min="4856" max="4856" width="19" style="1" customWidth="1"/>
    <col min="4857" max="4858" width="9.140625" style="1" customWidth="1"/>
    <col min="4859" max="4859" width="10.7109375" style="1" customWidth="1"/>
    <col min="4860" max="4860" width="10.28515625" style="1" customWidth="1"/>
    <col min="4861" max="4861" width="10" style="1" customWidth="1"/>
    <col min="4862" max="4864" width="10.28515625" style="1" customWidth="1"/>
    <col min="4865" max="4865" width="12" style="1" customWidth="1"/>
    <col min="4866" max="4866" width="9.28515625" style="1" customWidth="1"/>
    <col min="4867" max="4867" width="10.28515625" style="1" customWidth="1"/>
    <col min="4868" max="4868" width="9.28515625" style="1" customWidth="1"/>
    <col min="4869" max="4869" width="11.5703125" style="1" customWidth="1"/>
    <col min="4870" max="4870" width="11.28515625" style="1" customWidth="1"/>
    <col min="4871" max="4871" width="8.7109375" style="1" customWidth="1"/>
    <col min="4872" max="4872" width="11.28515625" style="1" customWidth="1"/>
    <col min="4873" max="4873" width="11.140625" style="1" customWidth="1"/>
    <col min="4874" max="5110" width="9.140625" style="1"/>
    <col min="5111" max="5111" width="5" style="1" customWidth="1"/>
    <col min="5112" max="5112" width="19" style="1" customWidth="1"/>
    <col min="5113" max="5114" width="9.140625" style="1" customWidth="1"/>
    <col min="5115" max="5115" width="10.7109375" style="1" customWidth="1"/>
    <col min="5116" max="5116" width="10.28515625" style="1" customWidth="1"/>
    <col min="5117" max="5117" width="10" style="1" customWidth="1"/>
    <col min="5118" max="5120" width="10.28515625" style="1" customWidth="1"/>
    <col min="5121" max="5121" width="12" style="1" customWidth="1"/>
    <col min="5122" max="5122" width="9.28515625" style="1" customWidth="1"/>
    <col min="5123" max="5123" width="10.28515625" style="1" customWidth="1"/>
    <col min="5124" max="5124" width="9.28515625" style="1" customWidth="1"/>
    <col min="5125" max="5125" width="11.5703125" style="1" customWidth="1"/>
    <col min="5126" max="5126" width="11.28515625" style="1" customWidth="1"/>
    <col min="5127" max="5127" width="8.7109375" style="1" customWidth="1"/>
    <col min="5128" max="5128" width="11.28515625" style="1" customWidth="1"/>
    <col min="5129" max="5129" width="11.140625" style="1" customWidth="1"/>
    <col min="5130" max="5366" width="9.140625" style="1"/>
    <col min="5367" max="5367" width="5" style="1" customWidth="1"/>
    <col min="5368" max="5368" width="19" style="1" customWidth="1"/>
    <col min="5369" max="5370" width="9.140625" style="1" customWidth="1"/>
    <col min="5371" max="5371" width="10.7109375" style="1" customWidth="1"/>
    <col min="5372" max="5372" width="10.28515625" style="1" customWidth="1"/>
    <col min="5373" max="5373" width="10" style="1" customWidth="1"/>
    <col min="5374" max="5376" width="10.28515625" style="1" customWidth="1"/>
    <col min="5377" max="5377" width="12" style="1" customWidth="1"/>
    <col min="5378" max="5378" width="9.28515625" style="1" customWidth="1"/>
    <col min="5379" max="5379" width="10.28515625" style="1" customWidth="1"/>
    <col min="5380" max="5380" width="9.28515625" style="1" customWidth="1"/>
    <col min="5381" max="5381" width="11.5703125" style="1" customWidth="1"/>
    <col min="5382" max="5382" width="11.28515625" style="1" customWidth="1"/>
    <col min="5383" max="5383" width="8.7109375" style="1" customWidth="1"/>
    <col min="5384" max="5384" width="11.28515625" style="1" customWidth="1"/>
    <col min="5385" max="5385" width="11.140625" style="1" customWidth="1"/>
    <col min="5386" max="5622" width="9.140625" style="1"/>
    <col min="5623" max="5623" width="5" style="1" customWidth="1"/>
    <col min="5624" max="5624" width="19" style="1" customWidth="1"/>
    <col min="5625" max="5626" width="9.140625" style="1" customWidth="1"/>
    <col min="5627" max="5627" width="10.7109375" style="1" customWidth="1"/>
    <col min="5628" max="5628" width="10.28515625" style="1" customWidth="1"/>
    <col min="5629" max="5629" width="10" style="1" customWidth="1"/>
    <col min="5630" max="5632" width="10.28515625" style="1" customWidth="1"/>
    <col min="5633" max="5633" width="12" style="1" customWidth="1"/>
    <col min="5634" max="5634" width="9.28515625" style="1" customWidth="1"/>
    <col min="5635" max="5635" width="10.28515625" style="1" customWidth="1"/>
    <col min="5636" max="5636" width="9.28515625" style="1" customWidth="1"/>
    <col min="5637" max="5637" width="11.5703125" style="1" customWidth="1"/>
    <col min="5638" max="5638" width="11.28515625" style="1" customWidth="1"/>
    <col min="5639" max="5639" width="8.7109375" style="1" customWidth="1"/>
    <col min="5640" max="5640" width="11.28515625" style="1" customWidth="1"/>
    <col min="5641" max="5641" width="11.140625" style="1" customWidth="1"/>
    <col min="5642" max="5878" width="9.140625" style="1"/>
    <col min="5879" max="5879" width="5" style="1" customWidth="1"/>
    <col min="5880" max="5880" width="19" style="1" customWidth="1"/>
    <col min="5881" max="5882" width="9.140625" style="1" customWidth="1"/>
    <col min="5883" max="5883" width="10.7109375" style="1" customWidth="1"/>
    <col min="5884" max="5884" width="10.28515625" style="1" customWidth="1"/>
    <col min="5885" max="5885" width="10" style="1" customWidth="1"/>
    <col min="5886" max="5888" width="10.28515625" style="1" customWidth="1"/>
    <col min="5889" max="5889" width="12" style="1" customWidth="1"/>
    <col min="5890" max="5890" width="9.28515625" style="1" customWidth="1"/>
    <col min="5891" max="5891" width="10.28515625" style="1" customWidth="1"/>
    <col min="5892" max="5892" width="9.28515625" style="1" customWidth="1"/>
    <col min="5893" max="5893" width="11.5703125" style="1" customWidth="1"/>
    <col min="5894" max="5894" width="11.28515625" style="1" customWidth="1"/>
    <col min="5895" max="5895" width="8.7109375" style="1" customWidth="1"/>
    <col min="5896" max="5896" width="11.28515625" style="1" customWidth="1"/>
    <col min="5897" max="5897" width="11.140625" style="1" customWidth="1"/>
    <col min="5898" max="6134" width="9.140625" style="1"/>
    <col min="6135" max="6135" width="5" style="1" customWidth="1"/>
    <col min="6136" max="6136" width="19" style="1" customWidth="1"/>
    <col min="6137" max="6138" width="9.140625" style="1" customWidth="1"/>
    <col min="6139" max="6139" width="10.7109375" style="1" customWidth="1"/>
    <col min="6140" max="6140" width="10.28515625" style="1" customWidth="1"/>
    <col min="6141" max="6141" width="10" style="1" customWidth="1"/>
    <col min="6142" max="6144" width="10.28515625" style="1" customWidth="1"/>
    <col min="6145" max="6145" width="12" style="1" customWidth="1"/>
    <col min="6146" max="6146" width="9.28515625" style="1" customWidth="1"/>
    <col min="6147" max="6147" width="10.28515625" style="1" customWidth="1"/>
    <col min="6148" max="6148" width="9.28515625" style="1" customWidth="1"/>
    <col min="6149" max="6149" width="11.5703125" style="1" customWidth="1"/>
    <col min="6150" max="6150" width="11.28515625" style="1" customWidth="1"/>
    <col min="6151" max="6151" width="8.7109375" style="1" customWidth="1"/>
    <col min="6152" max="6152" width="11.28515625" style="1" customWidth="1"/>
    <col min="6153" max="6153" width="11.140625" style="1" customWidth="1"/>
    <col min="6154" max="6390" width="9.140625" style="1"/>
    <col min="6391" max="6391" width="5" style="1" customWidth="1"/>
    <col min="6392" max="6392" width="19" style="1" customWidth="1"/>
    <col min="6393" max="6394" width="9.140625" style="1" customWidth="1"/>
    <col min="6395" max="6395" width="10.7109375" style="1" customWidth="1"/>
    <col min="6396" max="6396" width="10.28515625" style="1" customWidth="1"/>
    <col min="6397" max="6397" width="10" style="1" customWidth="1"/>
    <col min="6398" max="6400" width="10.28515625" style="1" customWidth="1"/>
    <col min="6401" max="6401" width="12" style="1" customWidth="1"/>
    <col min="6402" max="6402" width="9.28515625" style="1" customWidth="1"/>
    <col min="6403" max="6403" width="10.28515625" style="1" customWidth="1"/>
    <col min="6404" max="6404" width="9.28515625" style="1" customWidth="1"/>
    <col min="6405" max="6405" width="11.5703125" style="1" customWidth="1"/>
    <col min="6406" max="6406" width="11.28515625" style="1" customWidth="1"/>
    <col min="6407" max="6407" width="8.7109375" style="1" customWidth="1"/>
    <col min="6408" max="6408" width="11.28515625" style="1" customWidth="1"/>
    <col min="6409" max="6409" width="11.140625" style="1" customWidth="1"/>
    <col min="6410" max="6646" width="9.140625" style="1"/>
    <col min="6647" max="6647" width="5" style="1" customWidth="1"/>
    <col min="6648" max="6648" width="19" style="1" customWidth="1"/>
    <col min="6649" max="6650" width="9.140625" style="1" customWidth="1"/>
    <col min="6651" max="6651" width="10.7109375" style="1" customWidth="1"/>
    <col min="6652" max="6652" width="10.28515625" style="1" customWidth="1"/>
    <col min="6653" max="6653" width="10" style="1" customWidth="1"/>
    <col min="6654" max="6656" width="10.28515625" style="1" customWidth="1"/>
    <col min="6657" max="6657" width="12" style="1" customWidth="1"/>
    <col min="6658" max="6658" width="9.28515625" style="1" customWidth="1"/>
    <col min="6659" max="6659" width="10.28515625" style="1" customWidth="1"/>
    <col min="6660" max="6660" width="9.28515625" style="1" customWidth="1"/>
    <col min="6661" max="6661" width="11.5703125" style="1" customWidth="1"/>
    <col min="6662" max="6662" width="11.28515625" style="1" customWidth="1"/>
    <col min="6663" max="6663" width="8.7109375" style="1" customWidth="1"/>
    <col min="6664" max="6664" width="11.28515625" style="1" customWidth="1"/>
    <col min="6665" max="6665" width="11.140625" style="1" customWidth="1"/>
    <col min="6666" max="6902" width="9.140625" style="1"/>
    <col min="6903" max="6903" width="5" style="1" customWidth="1"/>
    <col min="6904" max="6904" width="19" style="1" customWidth="1"/>
    <col min="6905" max="6906" width="9.140625" style="1" customWidth="1"/>
    <col min="6907" max="6907" width="10.7109375" style="1" customWidth="1"/>
    <col min="6908" max="6908" width="10.28515625" style="1" customWidth="1"/>
    <col min="6909" max="6909" width="10" style="1" customWidth="1"/>
    <col min="6910" max="6912" width="10.28515625" style="1" customWidth="1"/>
    <col min="6913" max="6913" width="12" style="1" customWidth="1"/>
    <col min="6914" max="6914" width="9.28515625" style="1" customWidth="1"/>
    <col min="6915" max="6915" width="10.28515625" style="1" customWidth="1"/>
    <col min="6916" max="6916" width="9.28515625" style="1" customWidth="1"/>
    <col min="6917" max="6917" width="11.5703125" style="1" customWidth="1"/>
    <col min="6918" max="6918" width="11.28515625" style="1" customWidth="1"/>
    <col min="6919" max="6919" width="8.7109375" style="1" customWidth="1"/>
    <col min="6920" max="6920" width="11.28515625" style="1" customWidth="1"/>
    <col min="6921" max="6921" width="11.140625" style="1" customWidth="1"/>
    <col min="6922" max="7158" width="9.140625" style="1"/>
    <col min="7159" max="7159" width="5" style="1" customWidth="1"/>
    <col min="7160" max="7160" width="19" style="1" customWidth="1"/>
    <col min="7161" max="7162" width="9.140625" style="1" customWidth="1"/>
    <col min="7163" max="7163" width="10.7109375" style="1" customWidth="1"/>
    <col min="7164" max="7164" width="10.28515625" style="1" customWidth="1"/>
    <col min="7165" max="7165" width="10" style="1" customWidth="1"/>
    <col min="7166" max="7168" width="10.28515625" style="1" customWidth="1"/>
    <col min="7169" max="7169" width="12" style="1" customWidth="1"/>
    <col min="7170" max="7170" width="9.28515625" style="1" customWidth="1"/>
    <col min="7171" max="7171" width="10.28515625" style="1" customWidth="1"/>
    <col min="7172" max="7172" width="9.28515625" style="1" customWidth="1"/>
    <col min="7173" max="7173" width="11.5703125" style="1" customWidth="1"/>
    <col min="7174" max="7174" width="11.28515625" style="1" customWidth="1"/>
    <col min="7175" max="7175" width="8.7109375" style="1" customWidth="1"/>
    <col min="7176" max="7176" width="11.28515625" style="1" customWidth="1"/>
    <col min="7177" max="7177" width="11.140625" style="1" customWidth="1"/>
    <col min="7178" max="7414" width="9.140625" style="1"/>
    <col min="7415" max="7415" width="5" style="1" customWidth="1"/>
    <col min="7416" max="7416" width="19" style="1" customWidth="1"/>
    <col min="7417" max="7418" width="9.140625" style="1" customWidth="1"/>
    <col min="7419" max="7419" width="10.7109375" style="1" customWidth="1"/>
    <col min="7420" max="7420" width="10.28515625" style="1" customWidth="1"/>
    <col min="7421" max="7421" width="10" style="1" customWidth="1"/>
    <col min="7422" max="7424" width="10.28515625" style="1" customWidth="1"/>
    <col min="7425" max="7425" width="12" style="1" customWidth="1"/>
    <col min="7426" max="7426" width="9.28515625" style="1" customWidth="1"/>
    <col min="7427" max="7427" width="10.28515625" style="1" customWidth="1"/>
    <col min="7428" max="7428" width="9.28515625" style="1" customWidth="1"/>
    <col min="7429" max="7429" width="11.5703125" style="1" customWidth="1"/>
    <col min="7430" max="7430" width="11.28515625" style="1" customWidth="1"/>
    <col min="7431" max="7431" width="8.7109375" style="1" customWidth="1"/>
    <col min="7432" max="7432" width="11.28515625" style="1" customWidth="1"/>
    <col min="7433" max="7433" width="11.140625" style="1" customWidth="1"/>
    <col min="7434" max="7670" width="9.140625" style="1"/>
    <col min="7671" max="7671" width="5" style="1" customWidth="1"/>
    <col min="7672" max="7672" width="19" style="1" customWidth="1"/>
    <col min="7673" max="7674" width="9.140625" style="1" customWidth="1"/>
    <col min="7675" max="7675" width="10.7109375" style="1" customWidth="1"/>
    <col min="7676" max="7676" width="10.28515625" style="1" customWidth="1"/>
    <col min="7677" max="7677" width="10" style="1" customWidth="1"/>
    <col min="7678" max="7680" width="10.28515625" style="1" customWidth="1"/>
    <col min="7681" max="7681" width="12" style="1" customWidth="1"/>
    <col min="7682" max="7682" width="9.28515625" style="1" customWidth="1"/>
    <col min="7683" max="7683" width="10.28515625" style="1" customWidth="1"/>
    <col min="7684" max="7684" width="9.28515625" style="1" customWidth="1"/>
    <col min="7685" max="7685" width="11.5703125" style="1" customWidth="1"/>
    <col min="7686" max="7686" width="11.28515625" style="1" customWidth="1"/>
    <col min="7687" max="7687" width="8.7109375" style="1" customWidth="1"/>
    <col min="7688" max="7688" width="11.28515625" style="1" customWidth="1"/>
    <col min="7689" max="7689" width="11.140625" style="1" customWidth="1"/>
    <col min="7690" max="7926" width="9.140625" style="1"/>
    <col min="7927" max="7927" width="5" style="1" customWidth="1"/>
    <col min="7928" max="7928" width="19" style="1" customWidth="1"/>
    <col min="7929" max="7930" width="9.140625" style="1" customWidth="1"/>
    <col min="7931" max="7931" width="10.7109375" style="1" customWidth="1"/>
    <col min="7932" max="7932" width="10.28515625" style="1" customWidth="1"/>
    <col min="7933" max="7933" width="10" style="1" customWidth="1"/>
    <col min="7934" max="7936" width="10.28515625" style="1" customWidth="1"/>
    <col min="7937" max="7937" width="12" style="1" customWidth="1"/>
    <col min="7938" max="7938" width="9.28515625" style="1" customWidth="1"/>
    <col min="7939" max="7939" width="10.28515625" style="1" customWidth="1"/>
    <col min="7940" max="7940" width="9.28515625" style="1" customWidth="1"/>
    <col min="7941" max="7941" width="11.5703125" style="1" customWidth="1"/>
    <col min="7942" max="7942" width="11.28515625" style="1" customWidth="1"/>
    <col min="7943" max="7943" width="8.7109375" style="1" customWidth="1"/>
    <col min="7944" max="7944" width="11.28515625" style="1" customWidth="1"/>
    <col min="7945" max="7945" width="11.140625" style="1" customWidth="1"/>
    <col min="7946" max="8182" width="9.140625" style="1"/>
    <col min="8183" max="8183" width="5" style="1" customWidth="1"/>
    <col min="8184" max="8184" width="19" style="1" customWidth="1"/>
    <col min="8185" max="8186" width="9.140625" style="1" customWidth="1"/>
    <col min="8187" max="8187" width="10.7109375" style="1" customWidth="1"/>
    <col min="8188" max="8188" width="10.28515625" style="1" customWidth="1"/>
    <col min="8189" max="8189" width="10" style="1" customWidth="1"/>
    <col min="8190" max="8192" width="10.28515625" style="1" customWidth="1"/>
    <col min="8193" max="8193" width="12" style="1" customWidth="1"/>
    <col min="8194" max="8194" width="9.28515625" style="1" customWidth="1"/>
    <col min="8195" max="8195" width="10.28515625" style="1" customWidth="1"/>
    <col min="8196" max="8196" width="9.28515625" style="1" customWidth="1"/>
    <col min="8197" max="8197" width="11.5703125" style="1" customWidth="1"/>
    <col min="8198" max="8198" width="11.28515625" style="1" customWidth="1"/>
    <col min="8199" max="8199" width="8.7109375" style="1" customWidth="1"/>
    <col min="8200" max="8200" width="11.28515625" style="1" customWidth="1"/>
    <col min="8201" max="8201" width="11.140625" style="1" customWidth="1"/>
    <col min="8202" max="8438" width="9.140625" style="1"/>
    <col min="8439" max="8439" width="5" style="1" customWidth="1"/>
    <col min="8440" max="8440" width="19" style="1" customWidth="1"/>
    <col min="8441" max="8442" width="9.140625" style="1" customWidth="1"/>
    <col min="8443" max="8443" width="10.7109375" style="1" customWidth="1"/>
    <col min="8444" max="8444" width="10.28515625" style="1" customWidth="1"/>
    <col min="8445" max="8445" width="10" style="1" customWidth="1"/>
    <col min="8446" max="8448" width="10.28515625" style="1" customWidth="1"/>
    <col min="8449" max="8449" width="12" style="1" customWidth="1"/>
    <col min="8450" max="8450" width="9.28515625" style="1" customWidth="1"/>
    <col min="8451" max="8451" width="10.28515625" style="1" customWidth="1"/>
    <col min="8452" max="8452" width="9.28515625" style="1" customWidth="1"/>
    <col min="8453" max="8453" width="11.5703125" style="1" customWidth="1"/>
    <col min="8454" max="8454" width="11.28515625" style="1" customWidth="1"/>
    <col min="8455" max="8455" width="8.7109375" style="1" customWidth="1"/>
    <col min="8456" max="8456" width="11.28515625" style="1" customWidth="1"/>
    <col min="8457" max="8457" width="11.140625" style="1" customWidth="1"/>
    <col min="8458" max="8694" width="9.140625" style="1"/>
    <col min="8695" max="8695" width="5" style="1" customWidth="1"/>
    <col min="8696" max="8696" width="19" style="1" customWidth="1"/>
    <col min="8697" max="8698" width="9.140625" style="1" customWidth="1"/>
    <col min="8699" max="8699" width="10.7109375" style="1" customWidth="1"/>
    <col min="8700" max="8700" width="10.28515625" style="1" customWidth="1"/>
    <col min="8701" max="8701" width="10" style="1" customWidth="1"/>
    <col min="8702" max="8704" width="10.28515625" style="1" customWidth="1"/>
    <col min="8705" max="8705" width="12" style="1" customWidth="1"/>
    <col min="8706" max="8706" width="9.28515625" style="1" customWidth="1"/>
    <col min="8707" max="8707" width="10.28515625" style="1" customWidth="1"/>
    <col min="8708" max="8708" width="9.28515625" style="1" customWidth="1"/>
    <col min="8709" max="8709" width="11.5703125" style="1" customWidth="1"/>
    <col min="8710" max="8710" width="11.28515625" style="1" customWidth="1"/>
    <col min="8711" max="8711" width="8.7109375" style="1" customWidth="1"/>
    <col min="8712" max="8712" width="11.28515625" style="1" customWidth="1"/>
    <col min="8713" max="8713" width="11.140625" style="1" customWidth="1"/>
    <col min="8714" max="8950" width="9.140625" style="1"/>
    <col min="8951" max="8951" width="5" style="1" customWidth="1"/>
    <col min="8952" max="8952" width="19" style="1" customWidth="1"/>
    <col min="8953" max="8954" width="9.140625" style="1" customWidth="1"/>
    <col min="8955" max="8955" width="10.7109375" style="1" customWidth="1"/>
    <col min="8956" max="8956" width="10.28515625" style="1" customWidth="1"/>
    <col min="8957" max="8957" width="10" style="1" customWidth="1"/>
    <col min="8958" max="8960" width="10.28515625" style="1" customWidth="1"/>
    <col min="8961" max="8961" width="12" style="1" customWidth="1"/>
    <col min="8962" max="8962" width="9.28515625" style="1" customWidth="1"/>
    <col min="8963" max="8963" width="10.28515625" style="1" customWidth="1"/>
    <col min="8964" max="8964" width="9.28515625" style="1" customWidth="1"/>
    <col min="8965" max="8965" width="11.5703125" style="1" customWidth="1"/>
    <col min="8966" max="8966" width="11.28515625" style="1" customWidth="1"/>
    <col min="8967" max="8967" width="8.7109375" style="1" customWidth="1"/>
    <col min="8968" max="8968" width="11.28515625" style="1" customWidth="1"/>
    <col min="8969" max="8969" width="11.140625" style="1" customWidth="1"/>
    <col min="8970" max="9206" width="9.140625" style="1"/>
    <col min="9207" max="9207" width="5" style="1" customWidth="1"/>
    <col min="9208" max="9208" width="19" style="1" customWidth="1"/>
    <col min="9209" max="9210" width="9.140625" style="1" customWidth="1"/>
    <col min="9211" max="9211" width="10.7109375" style="1" customWidth="1"/>
    <col min="9212" max="9212" width="10.28515625" style="1" customWidth="1"/>
    <col min="9213" max="9213" width="10" style="1" customWidth="1"/>
    <col min="9214" max="9216" width="10.28515625" style="1" customWidth="1"/>
    <col min="9217" max="9217" width="12" style="1" customWidth="1"/>
    <col min="9218" max="9218" width="9.28515625" style="1" customWidth="1"/>
    <col min="9219" max="9219" width="10.28515625" style="1" customWidth="1"/>
    <col min="9220" max="9220" width="9.28515625" style="1" customWidth="1"/>
    <col min="9221" max="9221" width="11.5703125" style="1" customWidth="1"/>
    <col min="9222" max="9222" width="11.28515625" style="1" customWidth="1"/>
    <col min="9223" max="9223" width="8.7109375" style="1" customWidth="1"/>
    <col min="9224" max="9224" width="11.28515625" style="1" customWidth="1"/>
    <col min="9225" max="9225" width="11.140625" style="1" customWidth="1"/>
    <col min="9226" max="9462" width="9.140625" style="1"/>
    <col min="9463" max="9463" width="5" style="1" customWidth="1"/>
    <col min="9464" max="9464" width="19" style="1" customWidth="1"/>
    <col min="9465" max="9466" width="9.140625" style="1" customWidth="1"/>
    <col min="9467" max="9467" width="10.7109375" style="1" customWidth="1"/>
    <col min="9468" max="9468" width="10.28515625" style="1" customWidth="1"/>
    <col min="9469" max="9469" width="10" style="1" customWidth="1"/>
    <col min="9470" max="9472" width="10.28515625" style="1" customWidth="1"/>
    <col min="9473" max="9473" width="12" style="1" customWidth="1"/>
    <col min="9474" max="9474" width="9.28515625" style="1" customWidth="1"/>
    <col min="9475" max="9475" width="10.28515625" style="1" customWidth="1"/>
    <col min="9476" max="9476" width="9.28515625" style="1" customWidth="1"/>
    <col min="9477" max="9477" width="11.5703125" style="1" customWidth="1"/>
    <col min="9478" max="9478" width="11.28515625" style="1" customWidth="1"/>
    <col min="9479" max="9479" width="8.7109375" style="1" customWidth="1"/>
    <col min="9480" max="9480" width="11.28515625" style="1" customWidth="1"/>
    <col min="9481" max="9481" width="11.140625" style="1" customWidth="1"/>
    <col min="9482" max="9718" width="9.140625" style="1"/>
    <col min="9719" max="9719" width="5" style="1" customWidth="1"/>
    <col min="9720" max="9720" width="19" style="1" customWidth="1"/>
    <col min="9721" max="9722" width="9.140625" style="1" customWidth="1"/>
    <col min="9723" max="9723" width="10.7109375" style="1" customWidth="1"/>
    <col min="9724" max="9724" width="10.28515625" style="1" customWidth="1"/>
    <col min="9725" max="9725" width="10" style="1" customWidth="1"/>
    <col min="9726" max="9728" width="10.28515625" style="1" customWidth="1"/>
    <col min="9729" max="9729" width="12" style="1" customWidth="1"/>
    <col min="9730" max="9730" width="9.28515625" style="1" customWidth="1"/>
    <col min="9731" max="9731" width="10.28515625" style="1" customWidth="1"/>
    <col min="9732" max="9732" width="9.28515625" style="1" customWidth="1"/>
    <col min="9733" max="9733" width="11.5703125" style="1" customWidth="1"/>
    <col min="9734" max="9734" width="11.28515625" style="1" customWidth="1"/>
    <col min="9735" max="9735" width="8.7109375" style="1" customWidth="1"/>
    <col min="9736" max="9736" width="11.28515625" style="1" customWidth="1"/>
    <col min="9737" max="9737" width="11.140625" style="1" customWidth="1"/>
    <col min="9738" max="9974" width="9.140625" style="1"/>
    <col min="9975" max="9975" width="5" style="1" customWidth="1"/>
    <col min="9976" max="9976" width="19" style="1" customWidth="1"/>
    <col min="9977" max="9978" width="9.140625" style="1" customWidth="1"/>
    <col min="9979" max="9979" width="10.7109375" style="1" customWidth="1"/>
    <col min="9980" max="9980" width="10.28515625" style="1" customWidth="1"/>
    <col min="9981" max="9981" width="10" style="1" customWidth="1"/>
    <col min="9982" max="9984" width="10.28515625" style="1" customWidth="1"/>
    <col min="9985" max="9985" width="12" style="1" customWidth="1"/>
    <col min="9986" max="9986" width="9.28515625" style="1" customWidth="1"/>
    <col min="9987" max="9987" width="10.28515625" style="1" customWidth="1"/>
    <col min="9988" max="9988" width="9.28515625" style="1" customWidth="1"/>
    <col min="9989" max="9989" width="11.5703125" style="1" customWidth="1"/>
    <col min="9990" max="9990" width="11.28515625" style="1" customWidth="1"/>
    <col min="9991" max="9991" width="8.7109375" style="1" customWidth="1"/>
    <col min="9992" max="9992" width="11.28515625" style="1" customWidth="1"/>
    <col min="9993" max="9993" width="11.140625" style="1" customWidth="1"/>
    <col min="9994" max="10230" width="9.140625" style="1"/>
    <col min="10231" max="10231" width="5" style="1" customWidth="1"/>
    <col min="10232" max="10232" width="19" style="1" customWidth="1"/>
    <col min="10233" max="10234" width="9.140625" style="1" customWidth="1"/>
    <col min="10235" max="10235" width="10.7109375" style="1" customWidth="1"/>
    <col min="10236" max="10236" width="10.28515625" style="1" customWidth="1"/>
    <col min="10237" max="10237" width="10" style="1" customWidth="1"/>
    <col min="10238" max="10240" width="10.28515625" style="1" customWidth="1"/>
    <col min="10241" max="10241" width="12" style="1" customWidth="1"/>
    <col min="10242" max="10242" width="9.28515625" style="1" customWidth="1"/>
    <col min="10243" max="10243" width="10.28515625" style="1" customWidth="1"/>
    <col min="10244" max="10244" width="9.28515625" style="1" customWidth="1"/>
    <col min="10245" max="10245" width="11.5703125" style="1" customWidth="1"/>
    <col min="10246" max="10246" width="11.28515625" style="1" customWidth="1"/>
    <col min="10247" max="10247" width="8.7109375" style="1" customWidth="1"/>
    <col min="10248" max="10248" width="11.28515625" style="1" customWidth="1"/>
    <col min="10249" max="10249" width="11.140625" style="1" customWidth="1"/>
    <col min="10250" max="10486" width="9.140625" style="1"/>
    <col min="10487" max="10487" width="5" style="1" customWidth="1"/>
    <col min="10488" max="10488" width="19" style="1" customWidth="1"/>
    <col min="10489" max="10490" width="9.140625" style="1" customWidth="1"/>
    <col min="10491" max="10491" width="10.7109375" style="1" customWidth="1"/>
    <col min="10492" max="10492" width="10.28515625" style="1" customWidth="1"/>
    <col min="10493" max="10493" width="10" style="1" customWidth="1"/>
    <col min="10494" max="10496" width="10.28515625" style="1" customWidth="1"/>
    <col min="10497" max="10497" width="12" style="1" customWidth="1"/>
    <col min="10498" max="10498" width="9.28515625" style="1" customWidth="1"/>
    <col min="10499" max="10499" width="10.28515625" style="1" customWidth="1"/>
    <col min="10500" max="10500" width="9.28515625" style="1" customWidth="1"/>
    <col min="10501" max="10501" width="11.5703125" style="1" customWidth="1"/>
    <col min="10502" max="10502" width="11.28515625" style="1" customWidth="1"/>
    <col min="10503" max="10503" width="8.7109375" style="1" customWidth="1"/>
    <col min="10504" max="10504" width="11.28515625" style="1" customWidth="1"/>
    <col min="10505" max="10505" width="11.140625" style="1" customWidth="1"/>
    <col min="10506" max="10742" width="9.140625" style="1"/>
    <col min="10743" max="10743" width="5" style="1" customWidth="1"/>
    <col min="10744" max="10744" width="19" style="1" customWidth="1"/>
    <col min="10745" max="10746" width="9.140625" style="1" customWidth="1"/>
    <col min="10747" max="10747" width="10.7109375" style="1" customWidth="1"/>
    <col min="10748" max="10748" width="10.28515625" style="1" customWidth="1"/>
    <col min="10749" max="10749" width="10" style="1" customWidth="1"/>
    <col min="10750" max="10752" width="10.28515625" style="1" customWidth="1"/>
    <col min="10753" max="10753" width="12" style="1" customWidth="1"/>
    <col min="10754" max="10754" width="9.28515625" style="1" customWidth="1"/>
    <col min="10755" max="10755" width="10.28515625" style="1" customWidth="1"/>
    <col min="10756" max="10756" width="9.28515625" style="1" customWidth="1"/>
    <col min="10757" max="10757" width="11.5703125" style="1" customWidth="1"/>
    <col min="10758" max="10758" width="11.28515625" style="1" customWidth="1"/>
    <col min="10759" max="10759" width="8.7109375" style="1" customWidth="1"/>
    <col min="10760" max="10760" width="11.28515625" style="1" customWidth="1"/>
    <col min="10761" max="10761" width="11.140625" style="1" customWidth="1"/>
    <col min="10762" max="10998" width="9.140625" style="1"/>
    <col min="10999" max="10999" width="5" style="1" customWidth="1"/>
    <col min="11000" max="11000" width="19" style="1" customWidth="1"/>
    <col min="11001" max="11002" width="9.140625" style="1" customWidth="1"/>
    <col min="11003" max="11003" width="10.7109375" style="1" customWidth="1"/>
    <col min="11004" max="11004" width="10.28515625" style="1" customWidth="1"/>
    <col min="11005" max="11005" width="10" style="1" customWidth="1"/>
    <col min="11006" max="11008" width="10.28515625" style="1" customWidth="1"/>
    <col min="11009" max="11009" width="12" style="1" customWidth="1"/>
    <col min="11010" max="11010" width="9.28515625" style="1" customWidth="1"/>
    <col min="11011" max="11011" width="10.28515625" style="1" customWidth="1"/>
    <col min="11012" max="11012" width="9.28515625" style="1" customWidth="1"/>
    <col min="11013" max="11013" width="11.5703125" style="1" customWidth="1"/>
    <col min="11014" max="11014" width="11.28515625" style="1" customWidth="1"/>
    <col min="11015" max="11015" width="8.7109375" style="1" customWidth="1"/>
    <col min="11016" max="11016" width="11.28515625" style="1" customWidth="1"/>
    <col min="11017" max="11017" width="11.140625" style="1" customWidth="1"/>
    <col min="11018" max="11254" width="9.140625" style="1"/>
    <col min="11255" max="11255" width="5" style="1" customWidth="1"/>
    <col min="11256" max="11256" width="19" style="1" customWidth="1"/>
    <col min="11257" max="11258" width="9.140625" style="1" customWidth="1"/>
    <col min="11259" max="11259" width="10.7109375" style="1" customWidth="1"/>
    <col min="11260" max="11260" width="10.28515625" style="1" customWidth="1"/>
    <col min="11261" max="11261" width="10" style="1" customWidth="1"/>
    <col min="11262" max="11264" width="10.28515625" style="1" customWidth="1"/>
    <col min="11265" max="11265" width="12" style="1" customWidth="1"/>
    <col min="11266" max="11266" width="9.28515625" style="1" customWidth="1"/>
    <col min="11267" max="11267" width="10.28515625" style="1" customWidth="1"/>
    <col min="11268" max="11268" width="9.28515625" style="1" customWidth="1"/>
    <col min="11269" max="11269" width="11.5703125" style="1" customWidth="1"/>
    <col min="11270" max="11270" width="11.28515625" style="1" customWidth="1"/>
    <col min="11271" max="11271" width="8.7109375" style="1" customWidth="1"/>
    <col min="11272" max="11272" width="11.28515625" style="1" customWidth="1"/>
    <col min="11273" max="11273" width="11.140625" style="1" customWidth="1"/>
    <col min="11274" max="11510" width="9.140625" style="1"/>
    <col min="11511" max="11511" width="5" style="1" customWidth="1"/>
    <col min="11512" max="11512" width="19" style="1" customWidth="1"/>
    <col min="11513" max="11514" width="9.140625" style="1" customWidth="1"/>
    <col min="11515" max="11515" width="10.7109375" style="1" customWidth="1"/>
    <col min="11516" max="11516" width="10.28515625" style="1" customWidth="1"/>
    <col min="11517" max="11517" width="10" style="1" customWidth="1"/>
    <col min="11518" max="11520" width="10.28515625" style="1" customWidth="1"/>
    <col min="11521" max="11521" width="12" style="1" customWidth="1"/>
    <col min="11522" max="11522" width="9.28515625" style="1" customWidth="1"/>
    <col min="11523" max="11523" width="10.28515625" style="1" customWidth="1"/>
    <col min="11524" max="11524" width="9.28515625" style="1" customWidth="1"/>
    <col min="11525" max="11525" width="11.5703125" style="1" customWidth="1"/>
    <col min="11526" max="11526" width="11.28515625" style="1" customWidth="1"/>
    <col min="11527" max="11527" width="8.7109375" style="1" customWidth="1"/>
    <col min="11528" max="11528" width="11.28515625" style="1" customWidth="1"/>
    <col min="11529" max="11529" width="11.140625" style="1" customWidth="1"/>
    <col min="11530" max="11766" width="9.140625" style="1"/>
    <col min="11767" max="11767" width="5" style="1" customWidth="1"/>
    <col min="11768" max="11768" width="19" style="1" customWidth="1"/>
    <col min="11769" max="11770" width="9.140625" style="1" customWidth="1"/>
    <col min="11771" max="11771" width="10.7109375" style="1" customWidth="1"/>
    <col min="11772" max="11772" width="10.28515625" style="1" customWidth="1"/>
    <col min="11773" max="11773" width="10" style="1" customWidth="1"/>
    <col min="11774" max="11776" width="10.28515625" style="1" customWidth="1"/>
    <col min="11777" max="11777" width="12" style="1" customWidth="1"/>
    <col min="11778" max="11778" width="9.28515625" style="1" customWidth="1"/>
    <col min="11779" max="11779" width="10.28515625" style="1" customWidth="1"/>
    <col min="11780" max="11780" width="9.28515625" style="1" customWidth="1"/>
    <col min="11781" max="11781" width="11.5703125" style="1" customWidth="1"/>
    <col min="11782" max="11782" width="11.28515625" style="1" customWidth="1"/>
    <col min="11783" max="11783" width="8.7109375" style="1" customWidth="1"/>
    <col min="11784" max="11784" width="11.28515625" style="1" customWidth="1"/>
    <col min="11785" max="11785" width="11.140625" style="1" customWidth="1"/>
    <col min="11786" max="12022" width="9.140625" style="1"/>
    <col min="12023" max="12023" width="5" style="1" customWidth="1"/>
    <col min="12024" max="12024" width="19" style="1" customWidth="1"/>
    <col min="12025" max="12026" width="9.140625" style="1" customWidth="1"/>
    <col min="12027" max="12027" width="10.7109375" style="1" customWidth="1"/>
    <col min="12028" max="12028" width="10.28515625" style="1" customWidth="1"/>
    <col min="12029" max="12029" width="10" style="1" customWidth="1"/>
    <col min="12030" max="12032" width="10.28515625" style="1" customWidth="1"/>
    <col min="12033" max="12033" width="12" style="1" customWidth="1"/>
    <col min="12034" max="12034" width="9.28515625" style="1" customWidth="1"/>
    <col min="12035" max="12035" width="10.28515625" style="1" customWidth="1"/>
    <col min="12036" max="12036" width="9.28515625" style="1" customWidth="1"/>
    <col min="12037" max="12037" width="11.5703125" style="1" customWidth="1"/>
    <col min="12038" max="12038" width="11.28515625" style="1" customWidth="1"/>
    <col min="12039" max="12039" width="8.7109375" style="1" customWidth="1"/>
    <col min="12040" max="12040" width="11.28515625" style="1" customWidth="1"/>
    <col min="12041" max="12041" width="11.140625" style="1" customWidth="1"/>
    <col min="12042" max="12278" width="9.140625" style="1"/>
    <col min="12279" max="12279" width="5" style="1" customWidth="1"/>
    <col min="12280" max="12280" width="19" style="1" customWidth="1"/>
    <col min="12281" max="12282" width="9.140625" style="1" customWidth="1"/>
    <col min="12283" max="12283" width="10.7109375" style="1" customWidth="1"/>
    <col min="12284" max="12284" width="10.28515625" style="1" customWidth="1"/>
    <col min="12285" max="12285" width="10" style="1" customWidth="1"/>
    <col min="12286" max="12288" width="10.28515625" style="1" customWidth="1"/>
    <col min="12289" max="12289" width="12" style="1" customWidth="1"/>
    <col min="12290" max="12290" width="9.28515625" style="1" customWidth="1"/>
    <col min="12291" max="12291" width="10.28515625" style="1" customWidth="1"/>
    <col min="12292" max="12292" width="9.28515625" style="1" customWidth="1"/>
    <col min="12293" max="12293" width="11.5703125" style="1" customWidth="1"/>
    <col min="12294" max="12294" width="11.28515625" style="1" customWidth="1"/>
    <col min="12295" max="12295" width="8.7109375" style="1" customWidth="1"/>
    <col min="12296" max="12296" width="11.28515625" style="1" customWidth="1"/>
    <col min="12297" max="12297" width="11.140625" style="1" customWidth="1"/>
    <col min="12298" max="12534" width="9.140625" style="1"/>
    <col min="12535" max="12535" width="5" style="1" customWidth="1"/>
    <col min="12536" max="12536" width="19" style="1" customWidth="1"/>
    <col min="12537" max="12538" width="9.140625" style="1" customWidth="1"/>
    <col min="12539" max="12539" width="10.7109375" style="1" customWidth="1"/>
    <col min="12540" max="12540" width="10.28515625" style="1" customWidth="1"/>
    <col min="12541" max="12541" width="10" style="1" customWidth="1"/>
    <col min="12542" max="12544" width="10.28515625" style="1" customWidth="1"/>
    <col min="12545" max="12545" width="12" style="1" customWidth="1"/>
    <col min="12546" max="12546" width="9.28515625" style="1" customWidth="1"/>
    <col min="12547" max="12547" width="10.28515625" style="1" customWidth="1"/>
    <col min="12548" max="12548" width="9.28515625" style="1" customWidth="1"/>
    <col min="12549" max="12549" width="11.5703125" style="1" customWidth="1"/>
    <col min="12550" max="12550" width="11.28515625" style="1" customWidth="1"/>
    <col min="12551" max="12551" width="8.7109375" style="1" customWidth="1"/>
    <col min="12552" max="12552" width="11.28515625" style="1" customWidth="1"/>
    <col min="12553" max="12553" width="11.140625" style="1" customWidth="1"/>
    <col min="12554" max="12790" width="9.140625" style="1"/>
    <col min="12791" max="12791" width="5" style="1" customWidth="1"/>
    <col min="12792" max="12792" width="19" style="1" customWidth="1"/>
    <col min="12793" max="12794" width="9.140625" style="1" customWidth="1"/>
    <col min="12795" max="12795" width="10.7109375" style="1" customWidth="1"/>
    <col min="12796" max="12796" width="10.28515625" style="1" customWidth="1"/>
    <col min="12797" max="12797" width="10" style="1" customWidth="1"/>
    <col min="12798" max="12800" width="10.28515625" style="1" customWidth="1"/>
    <col min="12801" max="12801" width="12" style="1" customWidth="1"/>
    <col min="12802" max="12802" width="9.28515625" style="1" customWidth="1"/>
    <col min="12803" max="12803" width="10.28515625" style="1" customWidth="1"/>
    <col min="12804" max="12804" width="9.28515625" style="1" customWidth="1"/>
    <col min="12805" max="12805" width="11.5703125" style="1" customWidth="1"/>
    <col min="12806" max="12806" width="11.28515625" style="1" customWidth="1"/>
    <col min="12807" max="12807" width="8.7109375" style="1" customWidth="1"/>
    <col min="12808" max="12808" width="11.28515625" style="1" customWidth="1"/>
    <col min="12809" max="12809" width="11.140625" style="1" customWidth="1"/>
    <col min="12810" max="13046" width="9.140625" style="1"/>
    <col min="13047" max="13047" width="5" style="1" customWidth="1"/>
    <col min="13048" max="13048" width="19" style="1" customWidth="1"/>
    <col min="13049" max="13050" width="9.140625" style="1" customWidth="1"/>
    <col min="13051" max="13051" width="10.7109375" style="1" customWidth="1"/>
    <col min="13052" max="13052" width="10.28515625" style="1" customWidth="1"/>
    <col min="13053" max="13053" width="10" style="1" customWidth="1"/>
    <col min="13054" max="13056" width="10.28515625" style="1" customWidth="1"/>
    <col min="13057" max="13057" width="12" style="1" customWidth="1"/>
    <col min="13058" max="13058" width="9.28515625" style="1" customWidth="1"/>
    <col min="13059" max="13059" width="10.28515625" style="1" customWidth="1"/>
    <col min="13060" max="13060" width="9.28515625" style="1" customWidth="1"/>
    <col min="13061" max="13061" width="11.5703125" style="1" customWidth="1"/>
    <col min="13062" max="13062" width="11.28515625" style="1" customWidth="1"/>
    <col min="13063" max="13063" width="8.7109375" style="1" customWidth="1"/>
    <col min="13064" max="13064" width="11.28515625" style="1" customWidth="1"/>
    <col min="13065" max="13065" width="11.140625" style="1" customWidth="1"/>
    <col min="13066" max="13302" width="9.140625" style="1"/>
    <col min="13303" max="13303" width="5" style="1" customWidth="1"/>
    <col min="13304" max="13304" width="19" style="1" customWidth="1"/>
    <col min="13305" max="13306" width="9.140625" style="1" customWidth="1"/>
    <col min="13307" max="13307" width="10.7109375" style="1" customWidth="1"/>
    <col min="13308" max="13308" width="10.28515625" style="1" customWidth="1"/>
    <col min="13309" max="13309" width="10" style="1" customWidth="1"/>
    <col min="13310" max="13312" width="10.28515625" style="1" customWidth="1"/>
    <col min="13313" max="13313" width="12" style="1" customWidth="1"/>
    <col min="13314" max="13314" width="9.28515625" style="1" customWidth="1"/>
    <col min="13315" max="13315" width="10.28515625" style="1" customWidth="1"/>
    <col min="13316" max="13316" width="9.28515625" style="1" customWidth="1"/>
    <col min="13317" max="13317" width="11.5703125" style="1" customWidth="1"/>
    <col min="13318" max="13318" width="11.28515625" style="1" customWidth="1"/>
    <col min="13319" max="13319" width="8.7109375" style="1" customWidth="1"/>
    <col min="13320" max="13320" width="11.28515625" style="1" customWidth="1"/>
    <col min="13321" max="13321" width="11.140625" style="1" customWidth="1"/>
    <col min="13322" max="13558" width="9.140625" style="1"/>
    <col min="13559" max="13559" width="5" style="1" customWidth="1"/>
    <col min="13560" max="13560" width="19" style="1" customWidth="1"/>
    <col min="13561" max="13562" width="9.140625" style="1" customWidth="1"/>
    <col min="13563" max="13563" width="10.7109375" style="1" customWidth="1"/>
    <col min="13564" max="13564" width="10.28515625" style="1" customWidth="1"/>
    <col min="13565" max="13565" width="10" style="1" customWidth="1"/>
    <col min="13566" max="13568" width="10.28515625" style="1" customWidth="1"/>
    <col min="13569" max="13569" width="12" style="1" customWidth="1"/>
    <col min="13570" max="13570" width="9.28515625" style="1" customWidth="1"/>
    <col min="13571" max="13571" width="10.28515625" style="1" customWidth="1"/>
    <col min="13572" max="13572" width="9.28515625" style="1" customWidth="1"/>
    <col min="13573" max="13573" width="11.5703125" style="1" customWidth="1"/>
    <col min="13574" max="13574" width="11.28515625" style="1" customWidth="1"/>
    <col min="13575" max="13575" width="8.7109375" style="1" customWidth="1"/>
    <col min="13576" max="13576" width="11.28515625" style="1" customWidth="1"/>
    <col min="13577" max="13577" width="11.140625" style="1" customWidth="1"/>
    <col min="13578" max="13814" width="9.140625" style="1"/>
    <col min="13815" max="13815" width="5" style="1" customWidth="1"/>
    <col min="13816" max="13816" width="19" style="1" customWidth="1"/>
    <col min="13817" max="13818" width="9.140625" style="1" customWidth="1"/>
    <col min="13819" max="13819" width="10.7109375" style="1" customWidth="1"/>
    <col min="13820" max="13820" width="10.28515625" style="1" customWidth="1"/>
    <col min="13821" max="13821" width="10" style="1" customWidth="1"/>
    <col min="13822" max="13824" width="10.28515625" style="1" customWidth="1"/>
    <col min="13825" max="13825" width="12" style="1" customWidth="1"/>
    <col min="13826" max="13826" width="9.28515625" style="1" customWidth="1"/>
    <col min="13827" max="13827" width="10.28515625" style="1" customWidth="1"/>
    <col min="13828" max="13828" width="9.28515625" style="1" customWidth="1"/>
    <col min="13829" max="13829" width="11.5703125" style="1" customWidth="1"/>
    <col min="13830" max="13830" width="11.28515625" style="1" customWidth="1"/>
    <col min="13831" max="13831" width="8.7109375" style="1" customWidth="1"/>
    <col min="13832" max="13832" width="11.28515625" style="1" customWidth="1"/>
    <col min="13833" max="13833" width="11.140625" style="1" customWidth="1"/>
    <col min="13834" max="14070" width="9.140625" style="1"/>
    <col min="14071" max="14071" width="5" style="1" customWidth="1"/>
    <col min="14072" max="14072" width="19" style="1" customWidth="1"/>
    <col min="14073" max="14074" width="9.140625" style="1" customWidth="1"/>
    <col min="14075" max="14075" width="10.7109375" style="1" customWidth="1"/>
    <col min="14076" max="14076" width="10.28515625" style="1" customWidth="1"/>
    <col min="14077" max="14077" width="10" style="1" customWidth="1"/>
    <col min="14078" max="14080" width="10.28515625" style="1" customWidth="1"/>
    <col min="14081" max="14081" width="12" style="1" customWidth="1"/>
    <col min="14082" max="14082" width="9.28515625" style="1" customWidth="1"/>
    <col min="14083" max="14083" width="10.28515625" style="1" customWidth="1"/>
    <col min="14084" max="14084" width="9.28515625" style="1" customWidth="1"/>
    <col min="14085" max="14085" width="11.5703125" style="1" customWidth="1"/>
    <col min="14086" max="14086" width="11.28515625" style="1" customWidth="1"/>
    <col min="14087" max="14087" width="8.7109375" style="1" customWidth="1"/>
    <col min="14088" max="14088" width="11.28515625" style="1" customWidth="1"/>
    <col min="14089" max="14089" width="11.140625" style="1" customWidth="1"/>
    <col min="14090" max="14326" width="9.140625" style="1"/>
    <col min="14327" max="14327" width="5" style="1" customWidth="1"/>
    <col min="14328" max="14328" width="19" style="1" customWidth="1"/>
    <col min="14329" max="14330" width="9.140625" style="1" customWidth="1"/>
    <col min="14331" max="14331" width="10.7109375" style="1" customWidth="1"/>
    <col min="14332" max="14332" width="10.28515625" style="1" customWidth="1"/>
    <col min="14333" max="14333" width="10" style="1" customWidth="1"/>
    <col min="14334" max="14336" width="10.28515625" style="1" customWidth="1"/>
    <col min="14337" max="14337" width="12" style="1" customWidth="1"/>
    <col min="14338" max="14338" width="9.28515625" style="1" customWidth="1"/>
    <col min="14339" max="14339" width="10.28515625" style="1" customWidth="1"/>
    <col min="14340" max="14340" width="9.28515625" style="1" customWidth="1"/>
    <col min="14341" max="14341" width="11.5703125" style="1" customWidth="1"/>
    <col min="14342" max="14342" width="11.28515625" style="1" customWidth="1"/>
    <col min="14343" max="14343" width="8.7109375" style="1" customWidth="1"/>
    <col min="14344" max="14344" width="11.28515625" style="1" customWidth="1"/>
    <col min="14345" max="14345" width="11.140625" style="1" customWidth="1"/>
    <col min="14346" max="14582" width="9.140625" style="1"/>
    <col min="14583" max="14583" width="5" style="1" customWidth="1"/>
    <col min="14584" max="14584" width="19" style="1" customWidth="1"/>
    <col min="14585" max="14586" width="9.140625" style="1" customWidth="1"/>
    <col min="14587" max="14587" width="10.7109375" style="1" customWidth="1"/>
    <col min="14588" max="14588" width="10.28515625" style="1" customWidth="1"/>
    <col min="14589" max="14589" width="10" style="1" customWidth="1"/>
    <col min="14590" max="14592" width="10.28515625" style="1" customWidth="1"/>
    <col min="14593" max="14593" width="12" style="1" customWidth="1"/>
    <col min="14594" max="14594" width="9.28515625" style="1" customWidth="1"/>
    <col min="14595" max="14595" width="10.28515625" style="1" customWidth="1"/>
    <col min="14596" max="14596" width="9.28515625" style="1" customWidth="1"/>
    <col min="14597" max="14597" width="11.5703125" style="1" customWidth="1"/>
    <col min="14598" max="14598" width="11.28515625" style="1" customWidth="1"/>
    <col min="14599" max="14599" width="8.7109375" style="1" customWidth="1"/>
    <col min="14600" max="14600" width="11.28515625" style="1" customWidth="1"/>
    <col min="14601" max="14601" width="11.140625" style="1" customWidth="1"/>
    <col min="14602" max="14838" width="9.140625" style="1"/>
    <col min="14839" max="14839" width="5" style="1" customWidth="1"/>
    <col min="14840" max="14840" width="19" style="1" customWidth="1"/>
    <col min="14841" max="14842" width="9.140625" style="1" customWidth="1"/>
    <col min="14843" max="14843" width="10.7109375" style="1" customWidth="1"/>
    <col min="14844" max="14844" width="10.28515625" style="1" customWidth="1"/>
    <col min="14845" max="14845" width="10" style="1" customWidth="1"/>
    <col min="14846" max="14848" width="10.28515625" style="1" customWidth="1"/>
    <col min="14849" max="14849" width="12" style="1" customWidth="1"/>
    <col min="14850" max="14850" width="9.28515625" style="1" customWidth="1"/>
    <col min="14851" max="14851" width="10.28515625" style="1" customWidth="1"/>
    <col min="14852" max="14852" width="9.28515625" style="1" customWidth="1"/>
    <col min="14853" max="14853" width="11.5703125" style="1" customWidth="1"/>
    <col min="14854" max="14854" width="11.28515625" style="1" customWidth="1"/>
    <col min="14855" max="14855" width="8.7109375" style="1" customWidth="1"/>
    <col min="14856" max="14856" width="11.28515625" style="1" customWidth="1"/>
    <col min="14857" max="14857" width="11.140625" style="1" customWidth="1"/>
    <col min="14858" max="15094" width="9.140625" style="1"/>
    <col min="15095" max="15095" width="5" style="1" customWidth="1"/>
    <col min="15096" max="15096" width="19" style="1" customWidth="1"/>
    <col min="15097" max="15098" width="9.140625" style="1" customWidth="1"/>
    <col min="15099" max="15099" width="10.7109375" style="1" customWidth="1"/>
    <col min="15100" max="15100" width="10.28515625" style="1" customWidth="1"/>
    <col min="15101" max="15101" width="10" style="1" customWidth="1"/>
    <col min="15102" max="15104" width="10.28515625" style="1" customWidth="1"/>
    <col min="15105" max="15105" width="12" style="1" customWidth="1"/>
    <col min="15106" max="15106" width="9.28515625" style="1" customWidth="1"/>
    <col min="15107" max="15107" width="10.28515625" style="1" customWidth="1"/>
    <col min="15108" max="15108" width="9.28515625" style="1" customWidth="1"/>
    <col min="15109" max="15109" width="11.5703125" style="1" customWidth="1"/>
    <col min="15110" max="15110" width="11.28515625" style="1" customWidth="1"/>
    <col min="15111" max="15111" width="8.7109375" style="1" customWidth="1"/>
    <col min="15112" max="15112" width="11.28515625" style="1" customWidth="1"/>
    <col min="15113" max="15113" width="11.140625" style="1" customWidth="1"/>
    <col min="15114" max="15350" width="9.140625" style="1"/>
    <col min="15351" max="15351" width="5" style="1" customWidth="1"/>
    <col min="15352" max="15352" width="19" style="1" customWidth="1"/>
    <col min="15353" max="15354" width="9.140625" style="1" customWidth="1"/>
    <col min="15355" max="15355" width="10.7109375" style="1" customWidth="1"/>
    <col min="15356" max="15356" width="10.28515625" style="1" customWidth="1"/>
    <col min="15357" max="15357" width="10" style="1" customWidth="1"/>
    <col min="15358" max="15360" width="10.28515625" style="1" customWidth="1"/>
    <col min="15361" max="15361" width="12" style="1" customWidth="1"/>
    <col min="15362" max="15362" width="9.28515625" style="1" customWidth="1"/>
    <col min="15363" max="15363" width="10.28515625" style="1" customWidth="1"/>
    <col min="15364" max="15364" width="9.28515625" style="1" customWidth="1"/>
    <col min="15365" max="15365" width="11.5703125" style="1" customWidth="1"/>
    <col min="15366" max="15366" width="11.28515625" style="1" customWidth="1"/>
    <col min="15367" max="15367" width="8.7109375" style="1" customWidth="1"/>
    <col min="15368" max="15368" width="11.28515625" style="1" customWidth="1"/>
    <col min="15369" max="15369" width="11.140625" style="1" customWidth="1"/>
    <col min="15370" max="15606" width="9.140625" style="1"/>
    <col min="15607" max="15607" width="5" style="1" customWidth="1"/>
    <col min="15608" max="15608" width="19" style="1" customWidth="1"/>
    <col min="15609" max="15610" width="9.140625" style="1" customWidth="1"/>
    <col min="15611" max="15611" width="10.7109375" style="1" customWidth="1"/>
    <col min="15612" max="15612" width="10.28515625" style="1" customWidth="1"/>
    <col min="15613" max="15613" width="10" style="1" customWidth="1"/>
    <col min="15614" max="15616" width="10.28515625" style="1" customWidth="1"/>
    <col min="15617" max="15617" width="12" style="1" customWidth="1"/>
    <col min="15618" max="15618" width="9.28515625" style="1" customWidth="1"/>
    <col min="15619" max="15619" width="10.28515625" style="1" customWidth="1"/>
    <col min="15620" max="15620" width="9.28515625" style="1" customWidth="1"/>
    <col min="15621" max="15621" width="11.5703125" style="1" customWidth="1"/>
    <col min="15622" max="15622" width="11.28515625" style="1" customWidth="1"/>
    <col min="15623" max="15623" width="8.7109375" style="1" customWidth="1"/>
    <col min="15624" max="15624" width="11.28515625" style="1" customWidth="1"/>
    <col min="15625" max="15625" width="11.140625" style="1" customWidth="1"/>
    <col min="15626" max="15862" width="9.140625" style="1"/>
    <col min="15863" max="15863" width="5" style="1" customWidth="1"/>
    <col min="15864" max="15864" width="19" style="1" customWidth="1"/>
    <col min="15865" max="15866" width="9.140625" style="1" customWidth="1"/>
    <col min="15867" max="15867" width="10.7109375" style="1" customWidth="1"/>
    <col min="15868" max="15868" width="10.28515625" style="1" customWidth="1"/>
    <col min="15869" max="15869" width="10" style="1" customWidth="1"/>
    <col min="15870" max="15872" width="10.28515625" style="1" customWidth="1"/>
    <col min="15873" max="15873" width="12" style="1" customWidth="1"/>
    <col min="15874" max="15874" width="9.28515625" style="1" customWidth="1"/>
    <col min="15875" max="15875" width="10.28515625" style="1" customWidth="1"/>
    <col min="15876" max="15876" width="9.28515625" style="1" customWidth="1"/>
    <col min="15877" max="15877" width="11.5703125" style="1" customWidth="1"/>
    <col min="15878" max="15878" width="11.28515625" style="1" customWidth="1"/>
    <col min="15879" max="15879" width="8.7109375" style="1" customWidth="1"/>
    <col min="15880" max="15880" width="11.28515625" style="1" customWidth="1"/>
    <col min="15881" max="15881" width="11.140625" style="1" customWidth="1"/>
    <col min="15882" max="16118" width="9.140625" style="1"/>
    <col min="16119" max="16119" width="5" style="1" customWidth="1"/>
    <col min="16120" max="16120" width="19" style="1" customWidth="1"/>
    <col min="16121" max="16122" width="9.140625" style="1" customWidth="1"/>
    <col min="16123" max="16123" width="10.7109375" style="1" customWidth="1"/>
    <col min="16124" max="16124" width="10.28515625" style="1" customWidth="1"/>
    <col min="16125" max="16125" width="10" style="1" customWidth="1"/>
    <col min="16126" max="16128" width="10.28515625" style="1" customWidth="1"/>
    <col min="16129" max="16129" width="12" style="1" customWidth="1"/>
    <col min="16130" max="16130" width="9.28515625" style="1" customWidth="1"/>
    <col min="16131" max="16131" width="10.28515625" style="1" customWidth="1"/>
    <col min="16132" max="16132" width="9.28515625" style="1" customWidth="1"/>
    <col min="16133" max="16133" width="11.5703125" style="1" customWidth="1"/>
    <col min="16134" max="16134" width="11.28515625" style="1" customWidth="1"/>
    <col min="16135" max="16135" width="8.7109375" style="1" customWidth="1"/>
    <col min="16136" max="16136" width="11.28515625" style="1" customWidth="1"/>
    <col min="16137" max="16137" width="11.140625" style="1" customWidth="1"/>
    <col min="16138" max="16384" width="9.140625" style="1"/>
  </cols>
  <sheetData>
    <row r="1" spans="1:10" x14ac:dyDescent="0.25">
      <c r="A1" s="283" t="s">
        <v>0</v>
      </c>
      <c r="B1" s="277"/>
      <c r="C1" s="277"/>
      <c r="D1" s="277"/>
      <c r="E1" s="277"/>
      <c r="F1" s="277"/>
      <c r="G1" s="277"/>
      <c r="H1" s="277"/>
      <c r="I1" s="277"/>
    </row>
    <row r="2" spans="1:10" x14ac:dyDescent="0.25">
      <c r="A2" s="277" t="s">
        <v>1</v>
      </c>
      <c r="B2" s="277"/>
      <c r="C2" s="277"/>
      <c r="D2" s="277"/>
      <c r="E2" s="277"/>
      <c r="F2" s="277"/>
      <c r="G2" s="277"/>
      <c r="H2" s="277"/>
      <c r="I2" s="277"/>
    </row>
    <row r="3" spans="1:10" x14ac:dyDescent="0.25">
      <c r="A3" s="88"/>
      <c r="B3" s="88"/>
      <c r="C3" s="88"/>
      <c r="D3" s="88"/>
      <c r="E3" s="88"/>
      <c r="F3" s="88"/>
      <c r="G3" s="88"/>
      <c r="H3" s="88"/>
      <c r="I3" s="88"/>
    </row>
    <row r="5" spans="1:10" x14ac:dyDescent="0.25">
      <c r="A5" s="4" t="s">
        <v>2</v>
      </c>
      <c r="B5" s="5" t="s">
        <v>3</v>
      </c>
      <c r="C5" s="325" t="s">
        <v>206</v>
      </c>
      <c r="D5" s="325"/>
      <c r="E5" s="325"/>
      <c r="F5" s="325"/>
      <c r="G5" s="325"/>
      <c r="H5" s="325"/>
      <c r="I5" s="7" t="s">
        <v>5</v>
      </c>
      <c r="J5" s="82"/>
    </row>
    <row r="6" spans="1:10" x14ac:dyDescent="0.25">
      <c r="A6" s="8"/>
      <c r="B6" s="89"/>
      <c r="C6" s="90" t="s">
        <v>10</v>
      </c>
      <c r="D6" s="90" t="s">
        <v>11</v>
      </c>
      <c r="E6" s="91" t="s">
        <v>12</v>
      </c>
      <c r="F6" s="90" t="s">
        <v>15</v>
      </c>
      <c r="G6" s="90" t="s">
        <v>16</v>
      </c>
      <c r="H6" s="90" t="s">
        <v>17</v>
      </c>
      <c r="I6" s="13">
        <v>2017</v>
      </c>
      <c r="J6" s="14"/>
    </row>
    <row r="7" spans="1:10" x14ac:dyDescent="0.25">
      <c r="A7" s="15">
        <v>1</v>
      </c>
      <c r="B7" s="16" t="s">
        <v>22</v>
      </c>
      <c r="C7" s="17">
        <f>[7]rksp!CF7</f>
        <v>7087</v>
      </c>
      <c r="D7" s="17">
        <f>[7]rksp!CF47</f>
        <v>8258</v>
      </c>
      <c r="E7" s="17">
        <f>[7]rksp!CF85</f>
        <v>13168</v>
      </c>
      <c r="F7" s="17">
        <f>[7]rksp!CF124</f>
        <v>7327</v>
      </c>
      <c r="G7" s="17">
        <f>[7]rksp!CF163</f>
        <v>7022</v>
      </c>
      <c r="H7" s="17">
        <f>[7]rksp!CF202</f>
        <v>11253</v>
      </c>
      <c r="I7" s="84">
        <f>SUM(C7:H7)</f>
        <v>54115</v>
      </c>
      <c r="J7" s="19"/>
    </row>
    <row r="8" spans="1:10" x14ac:dyDescent="0.25">
      <c r="A8" s="8">
        <v>2</v>
      </c>
      <c r="B8" s="20" t="s">
        <v>23</v>
      </c>
      <c r="C8" s="17">
        <f>[7]rksp!CF8</f>
        <v>12083</v>
      </c>
      <c r="D8" s="17">
        <f>[7]rksp!CF48</f>
        <v>17683</v>
      </c>
      <c r="E8" s="17">
        <f>[7]rksp!CF86</f>
        <v>18123</v>
      </c>
      <c r="F8" s="17">
        <f>[7]rksp!CF125</f>
        <v>10642</v>
      </c>
      <c r="G8" s="17">
        <f>[7]rksp!CF164</f>
        <v>8376</v>
      </c>
      <c r="H8" s="17">
        <f>[7]rksp!CF203</f>
        <v>10372</v>
      </c>
      <c r="I8" s="84">
        <f t="shared" ref="I8:I33" si="0">SUM(C8:H8)</f>
        <v>77279</v>
      </c>
      <c r="J8" s="19"/>
    </row>
    <row r="9" spans="1:10" x14ac:dyDescent="0.25">
      <c r="A9" s="8">
        <v>3</v>
      </c>
      <c r="B9" s="20" t="s">
        <v>24</v>
      </c>
      <c r="C9" s="17">
        <f>[7]rksp!CF9</f>
        <v>11832</v>
      </c>
      <c r="D9" s="17">
        <f>[7]rksp!CF49</f>
        <v>16125</v>
      </c>
      <c r="E9" s="17">
        <f>[7]rksp!CF87</f>
        <v>14659</v>
      </c>
      <c r="F9" s="17">
        <f>[7]rksp!CF126</f>
        <v>11777</v>
      </c>
      <c r="G9" s="17">
        <f>[7]rksp!CF165</f>
        <v>12165</v>
      </c>
      <c r="H9" s="17">
        <f>[7]rksp!CF204</f>
        <v>11959</v>
      </c>
      <c r="I9" s="84">
        <f t="shared" si="0"/>
        <v>78517</v>
      </c>
      <c r="J9" s="19"/>
    </row>
    <row r="10" spans="1:10" x14ac:dyDescent="0.25">
      <c r="A10" s="8">
        <v>4</v>
      </c>
      <c r="B10" s="20" t="s">
        <v>25</v>
      </c>
      <c r="C10" s="17">
        <f>[7]rksp!CF10</f>
        <v>5234</v>
      </c>
      <c r="D10" s="17">
        <f>[7]rksp!CF50</f>
        <v>8331</v>
      </c>
      <c r="E10" s="17">
        <f>[7]rksp!CF88</f>
        <v>15472</v>
      </c>
      <c r="F10" s="17">
        <f>[7]rksp!CF127</f>
        <v>7696</v>
      </c>
      <c r="G10" s="17">
        <f>[7]rksp!CF166</f>
        <v>9753</v>
      </c>
      <c r="H10" s="17">
        <f>[7]rksp!CF205</f>
        <v>8024</v>
      </c>
      <c r="I10" s="84">
        <f t="shared" si="0"/>
        <v>54510</v>
      </c>
      <c r="J10" s="19"/>
    </row>
    <row r="11" spans="1:10" x14ac:dyDescent="0.25">
      <c r="A11" s="8">
        <v>5</v>
      </c>
      <c r="B11" s="20" t="s">
        <v>26</v>
      </c>
      <c r="C11" s="17">
        <f>[7]rksp!CF11</f>
        <v>12737</v>
      </c>
      <c r="D11" s="17">
        <f>[7]rksp!CF51</f>
        <v>11357</v>
      </c>
      <c r="E11" s="17">
        <f>[7]rksp!CF89</f>
        <v>13306</v>
      </c>
      <c r="F11" s="17">
        <f>[7]rksp!CF128</f>
        <v>11655</v>
      </c>
      <c r="G11" s="17">
        <f>[7]rksp!CF167</f>
        <v>11678</v>
      </c>
      <c r="H11" s="17">
        <f>[7]rksp!CF206</f>
        <v>12850</v>
      </c>
      <c r="I11" s="84">
        <f t="shared" si="0"/>
        <v>73583</v>
      </c>
      <c r="J11" s="19"/>
    </row>
    <row r="12" spans="1:10" x14ac:dyDescent="0.25">
      <c r="A12" s="8">
        <v>6</v>
      </c>
      <c r="B12" s="20" t="s">
        <v>27</v>
      </c>
      <c r="C12" s="17">
        <f>[7]rksp!CF12</f>
        <v>13603</v>
      </c>
      <c r="D12" s="17">
        <f>[7]rksp!CF52</f>
        <v>11799</v>
      </c>
      <c r="E12" s="17">
        <f>[7]rksp!CF90</f>
        <v>11814</v>
      </c>
      <c r="F12" s="17">
        <f>[7]rksp!CF129</f>
        <v>12100</v>
      </c>
      <c r="G12" s="17">
        <f>[7]rksp!CF168</f>
        <v>12129</v>
      </c>
      <c r="H12" s="17">
        <f>[7]rksp!CF207</f>
        <v>11247</v>
      </c>
      <c r="I12" s="84">
        <f t="shared" si="0"/>
        <v>72692</v>
      </c>
      <c r="J12" s="19"/>
    </row>
    <row r="13" spans="1:10" x14ac:dyDescent="0.25">
      <c r="A13" s="8">
        <v>7</v>
      </c>
      <c r="B13" s="20" t="s">
        <v>28</v>
      </c>
      <c r="C13" s="17">
        <f>[7]rksp!CF13</f>
        <v>6094</v>
      </c>
      <c r="D13" s="17">
        <f>[7]rksp!CF53</f>
        <v>7307</v>
      </c>
      <c r="E13" s="17">
        <f>[7]rksp!CF91</f>
        <v>10889</v>
      </c>
      <c r="F13" s="17">
        <f>[7]rksp!CF130</f>
        <v>7635</v>
      </c>
      <c r="G13" s="17">
        <f>[7]rksp!CF169</f>
        <v>7603</v>
      </c>
      <c r="H13" s="17">
        <f>[7]rksp!CF208</f>
        <v>4381</v>
      </c>
      <c r="I13" s="84">
        <f t="shared" si="0"/>
        <v>43909</v>
      </c>
      <c r="J13" s="19"/>
    </row>
    <row r="14" spans="1:10" x14ac:dyDescent="0.25">
      <c r="A14" s="8">
        <v>8</v>
      </c>
      <c r="B14" s="20" t="s">
        <v>29</v>
      </c>
      <c r="C14" s="17">
        <f>[7]rksp!CF14</f>
        <v>4757</v>
      </c>
      <c r="D14" s="17">
        <f>[7]rksp!CF54</f>
        <v>4573</v>
      </c>
      <c r="E14" s="17">
        <f>[7]rksp!CF92</f>
        <v>10177</v>
      </c>
      <c r="F14" s="17">
        <f>[7]rksp!CF131</f>
        <v>6963</v>
      </c>
      <c r="G14" s="17">
        <f>[7]rksp!CF170</f>
        <v>4496</v>
      </c>
      <c r="H14" s="17">
        <f>[7]rksp!CF209</f>
        <v>4279</v>
      </c>
      <c r="I14" s="84">
        <f t="shared" si="0"/>
        <v>35245</v>
      </c>
      <c r="J14" s="19"/>
    </row>
    <row r="15" spans="1:10" x14ac:dyDescent="0.25">
      <c r="A15" s="8">
        <v>9</v>
      </c>
      <c r="B15" s="20" t="s">
        <v>30</v>
      </c>
      <c r="C15" s="17">
        <f>[7]rksp!CF15</f>
        <v>16795</v>
      </c>
      <c r="D15" s="17">
        <f>[7]rksp!CF55</f>
        <v>1425</v>
      </c>
      <c r="E15" s="17">
        <f>[7]rksp!CF93</f>
        <v>4840</v>
      </c>
      <c r="F15" s="17">
        <f>[7]rksp!CF132</f>
        <v>9756</v>
      </c>
      <c r="G15" s="17">
        <f>[7]rksp!CF171</f>
        <v>11564</v>
      </c>
      <c r="H15" s="17">
        <f>[7]rksp!CF210</f>
        <v>11599</v>
      </c>
      <c r="I15" s="84">
        <f t="shared" si="0"/>
        <v>55979</v>
      </c>
      <c r="J15" s="19"/>
    </row>
    <row r="16" spans="1:10" x14ac:dyDescent="0.25">
      <c r="A16" s="8">
        <v>10</v>
      </c>
      <c r="B16" s="20" t="s">
        <v>31</v>
      </c>
      <c r="C16" s="17">
        <f>[7]rksp!CF16</f>
        <v>4719</v>
      </c>
      <c r="D16" s="17">
        <f>[7]rksp!CF56</f>
        <v>4492</v>
      </c>
      <c r="E16" s="17">
        <f>[7]rksp!CF94</f>
        <v>17302</v>
      </c>
      <c r="F16" s="17">
        <f>[7]rksp!CF133</f>
        <v>25161</v>
      </c>
      <c r="G16" s="17">
        <f>[7]rksp!CF172</f>
        <v>4533</v>
      </c>
      <c r="H16" s="17">
        <f>[7]rksp!CF211</f>
        <v>2443</v>
      </c>
      <c r="I16" s="84">
        <f t="shared" si="0"/>
        <v>58650</v>
      </c>
      <c r="J16" s="19"/>
    </row>
    <row r="17" spans="1:10" x14ac:dyDescent="0.25">
      <c r="A17" s="8">
        <v>11</v>
      </c>
      <c r="B17" s="20" t="s">
        <v>32</v>
      </c>
      <c r="C17" s="17">
        <f>[7]rksp!CF17</f>
        <v>8068</v>
      </c>
      <c r="D17" s="17">
        <f>[7]rksp!CF57</f>
        <v>11169</v>
      </c>
      <c r="E17" s="17">
        <f>[7]rksp!CF95</f>
        <v>10570</v>
      </c>
      <c r="F17" s="17">
        <f>[7]rksp!CF134</f>
        <v>5965</v>
      </c>
      <c r="G17" s="17">
        <f>[7]rksp!CF173</f>
        <v>10242</v>
      </c>
      <c r="H17" s="17">
        <f>[7]rksp!CF212</f>
        <v>6865</v>
      </c>
      <c r="I17" s="84">
        <f t="shared" si="0"/>
        <v>52879</v>
      </c>
      <c r="J17" s="19"/>
    </row>
    <row r="18" spans="1:10" x14ac:dyDescent="0.25">
      <c r="A18" s="8">
        <v>12</v>
      </c>
      <c r="B18" s="20" t="s">
        <v>33</v>
      </c>
      <c r="C18" s="17">
        <f>[7]rksp!CF18</f>
        <v>20779</v>
      </c>
      <c r="D18" s="17">
        <f>[7]rksp!CF58</f>
        <v>7981</v>
      </c>
      <c r="E18" s="17">
        <f>[7]rksp!CF96</f>
        <v>16447</v>
      </c>
      <c r="F18" s="17">
        <f>[7]rksp!CF135</f>
        <v>40178</v>
      </c>
      <c r="G18" s="17">
        <f>[7]rksp!CF174</f>
        <v>25851</v>
      </c>
      <c r="H18" s="17">
        <f>[7]rksp!CF213</f>
        <v>12386</v>
      </c>
      <c r="I18" s="84">
        <f t="shared" si="0"/>
        <v>123622</v>
      </c>
      <c r="J18" s="19"/>
    </row>
    <row r="19" spans="1:10" x14ac:dyDescent="0.25">
      <c r="A19" s="8">
        <v>13</v>
      </c>
      <c r="B19" s="20" t="s">
        <v>34</v>
      </c>
      <c r="C19" s="17">
        <f>[7]rksp!CF19</f>
        <v>29535</v>
      </c>
      <c r="D19" s="17">
        <f>[7]rksp!CF59</f>
        <v>13801</v>
      </c>
      <c r="E19" s="17">
        <f>[7]rksp!CF97</f>
        <v>8343</v>
      </c>
      <c r="F19" s="17">
        <f>[7]rksp!CF136</f>
        <v>10918</v>
      </c>
      <c r="G19" s="17">
        <f>[7]rksp!CF175</f>
        <v>20420</v>
      </c>
      <c r="H19" s="17">
        <f>[7]rksp!CF214</f>
        <v>24515</v>
      </c>
      <c r="I19" s="84">
        <f t="shared" si="0"/>
        <v>107532</v>
      </c>
      <c r="J19" s="19"/>
    </row>
    <row r="20" spans="1:10" x14ac:dyDescent="0.25">
      <c r="A20" s="8">
        <v>14</v>
      </c>
      <c r="B20" s="20" t="s">
        <v>35</v>
      </c>
      <c r="C20" s="17">
        <f>[7]rksp!CF20</f>
        <v>3469</v>
      </c>
      <c r="D20" s="17">
        <f>[7]rksp!CF60</f>
        <v>3760</v>
      </c>
      <c r="E20" s="17">
        <f>[7]rksp!CF98</f>
        <v>5202</v>
      </c>
      <c r="F20" s="17">
        <f>[7]rksp!CF137</f>
        <v>5220</v>
      </c>
      <c r="G20" s="17">
        <f>[7]rksp!CF176</f>
        <v>3831</v>
      </c>
      <c r="H20" s="17">
        <f>[7]rksp!CF215</f>
        <v>1908</v>
      </c>
      <c r="I20" s="84">
        <f t="shared" si="0"/>
        <v>23390</v>
      </c>
      <c r="J20" s="19"/>
    </row>
    <row r="21" spans="1:10" x14ac:dyDescent="0.25">
      <c r="A21" s="8">
        <v>15</v>
      </c>
      <c r="B21" s="20" t="s">
        <v>36</v>
      </c>
      <c r="C21" s="17">
        <f>[7]rksp!CF21</f>
        <v>11065</v>
      </c>
      <c r="D21" s="17">
        <f>[7]rksp!CF61</f>
        <v>20106</v>
      </c>
      <c r="E21" s="17">
        <f>[7]rksp!CF99</f>
        <v>25827</v>
      </c>
      <c r="F21" s="17">
        <f>[7]rksp!CF138</f>
        <v>16760</v>
      </c>
      <c r="G21" s="17">
        <f>[7]rksp!CF177</f>
        <v>15996</v>
      </c>
      <c r="H21" s="17">
        <f>[7]rksp!CF216</f>
        <v>10145</v>
      </c>
      <c r="I21" s="84">
        <f t="shared" si="0"/>
        <v>99899</v>
      </c>
      <c r="J21" s="19"/>
    </row>
    <row r="22" spans="1:10" x14ac:dyDescent="0.25">
      <c r="A22" s="8">
        <v>16</v>
      </c>
      <c r="B22" s="20" t="s">
        <v>37</v>
      </c>
      <c r="C22" s="17">
        <f>[7]rksp!CF22</f>
        <v>5941</v>
      </c>
      <c r="D22" s="17">
        <f>[7]rksp!CF62</f>
        <v>10775</v>
      </c>
      <c r="E22" s="17">
        <f>[7]rksp!CF100</f>
        <v>19899</v>
      </c>
      <c r="F22" s="17">
        <f>[7]rksp!CF139</f>
        <v>8016</v>
      </c>
      <c r="G22" s="17">
        <f>[7]rksp!CF178</f>
        <v>3935</v>
      </c>
      <c r="H22" s="17">
        <f>[7]rksp!CF217</f>
        <v>4924</v>
      </c>
      <c r="I22" s="84">
        <f t="shared" si="0"/>
        <v>53490</v>
      </c>
      <c r="J22" s="19"/>
    </row>
    <row r="23" spans="1:10" x14ac:dyDescent="0.25">
      <c r="A23" s="8">
        <v>17</v>
      </c>
      <c r="B23" s="20" t="s">
        <v>38</v>
      </c>
      <c r="C23" s="17">
        <f>[7]rksp!CF23</f>
        <v>4020</v>
      </c>
      <c r="D23" s="17">
        <f>[7]rksp!CF63</f>
        <v>4035</v>
      </c>
      <c r="E23" s="17">
        <f>[7]rksp!CF101</f>
        <v>5092</v>
      </c>
      <c r="F23" s="17">
        <f>[7]rksp!CF140</f>
        <v>3763</v>
      </c>
      <c r="G23" s="17">
        <f>[7]rksp!CF179</f>
        <v>4273</v>
      </c>
      <c r="H23" s="17">
        <f>[7]rksp!CF218</f>
        <v>3551</v>
      </c>
      <c r="I23" s="84">
        <f t="shared" si="0"/>
        <v>24734</v>
      </c>
      <c r="J23" s="19"/>
    </row>
    <row r="24" spans="1:10" x14ac:dyDescent="0.25">
      <c r="A24" s="8">
        <v>18</v>
      </c>
      <c r="B24" s="20" t="s">
        <v>39</v>
      </c>
      <c r="C24" s="17">
        <f>[7]rksp!CF24</f>
        <v>430</v>
      </c>
      <c r="D24" s="17">
        <f>[7]rksp!CF64</f>
        <v>411</v>
      </c>
      <c r="E24" s="17">
        <f>[7]rksp!CF102</f>
        <v>1594</v>
      </c>
      <c r="F24" s="17">
        <f>[7]rksp!CF141</f>
        <v>8453</v>
      </c>
      <c r="G24" s="17">
        <f>[7]rksp!CF180</f>
        <v>6128</v>
      </c>
      <c r="H24" s="17">
        <f>[7]rksp!CF219</f>
        <v>20</v>
      </c>
      <c r="I24" s="84">
        <f t="shared" si="0"/>
        <v>17036</v>
      </c>
      <c r="J24" s="19"/>
    </row>
    <row r="25" spans="1:10" x14ac:dyDescent="0.25">
      <c r="A25" s="8">
        <v>19</v>
      </c>
      <c r="B25" s="20" t="s">
        <v>40</v>
      </c>
      <c r="C25" s="17">
        <f>[7]rksp!CF25</f>
        <v>78</v>
      </c>
      <c r="D25" s="17">
        <f>[7]rksp!CF65</f>
        <v>74</v>
      </c>
      <c r="E25" s="17">
        <f>[7]rksp!CF103</f>
        <v>51</v>
      </c>
      <c r="F25" s="17">
        <f>[7]rksp!CF142</f>
        <v>76</v>
      </c>
      <c r="G25" s="17">
        <f>[7]rksp!CF181</f>
        <v>70</v>
      </c>
      <c r="H25" s="17">
        <f>[7]rksp!CF220</f>
        <v>57</v>
      </c>
      <c r="I25" s="84">
        <f t="shared" si="0"/>
        <v>406</v>
      </c>
      <c r="J25" s="19"/>
    </row>
    <row r="26" spans="1:10" x14ac:dyDescent="0.25">
      <c r="A26" s="8">
        <v>20</v>
      </c>
      <c r="B26" s="20" t="s">
        <v>41</v>
      </c>
      <c r="C26" s="17">
        <f>[7]rksp!CF26</f>
        <v>416</v>
      </c>
      <c r="D26" s="17">
        <f>[7]rksp!CF66</f>
        <v>358</v>
      </c>
      <c r="E26" s="17">
        <f>[7]rksp!CF104</f>
        <v>330</v>
      </c>
      <c r="F26" s="17">
        <f>[7]rksp!CF143</f>
        <v>239</v>
      </c>
      <c r="G26" s="17">
        <f>[7]rksp!CF182</f>
        <v>242</v>
      </c>
      <c r="H26" s="17">
        <f>[7]rksp!CF221</f>
        <v>359</v>
      </c>
      <c r="I26" s="84">
        <f t="shared" si="0"/>
        <v>1944</v>
      </c>
      <c r="J26" s="19"/>
    </row>
    <row r="27" spans="1:10" x14ac:dyDescent="0.25">
      <c r="A27" s="8">
        <v>21</v>
      </c>
      <c r="B27" s="20" t="s">
        <v>42</v>
      </c>
      <c r="C27" s="17">
        <f>[7]rksp!CF27</f>
        <v>133</v>
      </c>
      <c r="D27" s="17">
        <f>[7]rksp!CF67</f>
        <v>76</v>
      </c>
      <c r="E27" s="17">
        <f>[7]rksp!CF105</f>
        <v>27</v>
      </c>
      <c r="F27" s="17">
        <f>[7]rksp!CF144</f>
        <v>42</v>
      </c>
      <c r="G27" s="17">
        <f>[7]rksp!CF183</f>
        <v>69</v>
      </c>
      <c r="H27" s="17">
        <f>[7]rksp!CF222</f>
        <v>63</v>
      </c>
      <c r="I27" s="84">
        <f t="shared" si="0"/>
        <v>410</v>
      </c>
      <c r="J27" s="19"/>
    </row>
    <row r="28" spans="1:10" x14ac:dyDescent="0.25">
      <c r="A28" s="8">
        <v>22</v>
      </c>
      <c r="B28" s="20" t="s">
        <v>43</v>
      </c>
      <c r="C28" s="17">
        <f>[7]rksp!CF28</f>
        <v>49</v>
      </c>
      <c r="D28" s="17">
        <f>[7]rksp!CF68</f>
        <v>16</v>
      </c>
      <c r="E28" s="17">
        <f>[7]rksp!CF106</f>
        <v>61</v>
      </c>
      <c r="F28" s="17">
        <f>[7]rksp!CF145</f>
        <v>39</v>
      </c>
      <c r="G28" s="17">
        <f>[7]rksp!CF184</f>
        <v>56</v>
      </c>
      <c r="H28" s="17">
        <f>[7]rksp!CF223</f>
        <v>26</v>
      </c>
      <c r="I28" s="84">
        <f t="shared" si="0"/>
        <v>247</v>
      </c>
      <c r="J28" s="19"/>
    </row>
    <row r="29" spans="1:10" x14ac:dyDescent="0.25">
      <c r="A29" s="8">
        <v>23</v>
      </c>
      <c r="B29" s="20" t="s">
        <v>44</v>
      </c>
      <c r="C29" s="17">
        <f>[7]rksp!CF29</f>
        <v>41</v>
      </c>
      <c r="D29" s="17">
        <f>[7]rksp!CF69</f>
        <v>52</v>
      </c>
      <c r="E29" s="17">
        <f>[7]rksp!CF107</f>
        <v>137</v>
      </c>
      <c r="F29" s="17">
        <f>[7]rksp!CF146</f>
        <v>24</v>
      </c>
      <c r="G29" s="17">
        <f>[7]rksp!CF185</f>
        <v>62</v>
      </c>
      <c r="H29" s="17">
        <f>[7]rksp!CF224</f>
        <v>16</v>
      </c>
      <c r="I29" s="84">
        <f t="shared" si="0"/>
        <v>332</v>
      </c>
      <c r="J29" s="19"/>
    </row>
    <row r="30" spans="1:10" x14ac:dyDescent="0.25">
      <c r="A30" s="8">
        <v>24</v>
      </c>
      <c r="B30" s="20" t="s">
        <v>45</v>
      </c>
      <c r="C30" s="17">
        <f>[7]rksp!CF30</f>
        <v>43</v>
      </c>
      <c r="D30" s="17">
        <f>[7]rksp!CF70</f>
        <v>12</v>
      </c>
      <c r="E30" s="17">
        <f>[7]rksp!CF108</f>
        <v>7</v>
      </c>
      <c r="F30" s="17">
        <f>[7]rksp!CF147</f>
        <v>2</v>
      </c>
      <c r="G30" s="17">
        <f>[7]rksp!CF186</f>
        <v>1</v>
      </c>
      <c r="H30" s="17">
        <f>[7]rksp!CF225</f>
        <v>23</v>
      </c>
      <c r="I30" s="84">
        <f t="shared" si="0"/>
        <v>88</v>
      </c>
      <c r="J30" s="19"/>
    </row>
    <row r="31" spans="1:10" x14ac:dyDescent="0.25">
      <c r="A31" s="8">
        <v>25</v>
      </c>
      <c r="B31" s="20" t="s">
        <v>46</v>
      </c>
      <c r="C31" s="17">
        <f>[7]rksp!CF31</f>
        <v>19</v>
      </c>
      <c r="D31" s="17">
        <f>[7]rksp!CF71</f>
        <v>19</v>
      </c>
      <c r="E31" s="17">
        <f>[7]rksp!CF109</f>
        <v>51</v>
      </c>
      <c r="F31" s="17">
        <f>[7]rksp!CF148</f>
        <v>17</v>
      </c>
      <c r="G31" s="17">
        <f>[7]rksp!CF187</f>
        <v>27</v>
      </c>
      <c r="H31" s="17">
        <f>[7]rksp!CF226</f>
        <v>11</v>
      </c>
      <c r="I31" s="84">
        <f t="shared" si="0"/>
        <v>144</v>
      </c>
      <c r="J31" s="19"/>
    </row>
    <row r="32" spans="1:10" x14ac:dyDescent="0.25">
      <c r="A32" s="8">
        <v>26</v>
      </c>
      <c r="B32" s="20" t="s">
        <v>47</v>
      </c>
      <c r="C32" s="17">
        <f>[7]rksp!CF32</f>
        <v>1621</v>
      </c>
      <c r="D32" s="17">
        <f>[7]rksp!CF72</f>
        <v>2268</v>
      </c>
      <c r="E32" s="17">
        <f>[7]rksp!CF110</f>
        <v>1341</v>
      </c>
      <c r="F32" s="17">
        <f>[7]rksp!CF149</f>
        <v>507</v>
      </c>
      <c r="G32" s="17">
        <f>[7]rksp!CF188</f>
        <v>950</v>
      </c>
      <c r="H32" s="17">
        <f>[7]rksp!CF227</f>
        <v>877</v>
      </c>
      <c r="I32" s="84">
        <f t="shared" si="0"/>
        <v>7564</v>
      </c>
      <c r="J32" s="19"/>
    </row>
    <row r="33" spans="1:10" x14ac:dyDescent="0.25">
      <c r="A33" s="8">
        <v>27</v>
      </c>
      <c r="B33" s="21" t="s">
        <v>48</v>
      </c>
      <c r="C33" s="17">
        <f>[7]rksp!CF33</f>
        <v>526</v>
      </c>
      <c r="D33" s="17">
        <f>[7]rksp!CF73</f>
        <v>256</v>
      </c>
      <c r="E33" s="17">
        <f>[7]rksp!CF111</f>
        <v>945</v>
      </c>
      <c r="F33" s="17">
        <f>[7]rksp!CF150</f>
        <v>595</v>
      </c>
      <c r="G33" s="17">
        <f>[7]rksp!CF189</f>
        <v>852</v>
      </c>
      <c r="H33" s="17">
        <f>[7]rksp!CF228</f>
        <v>319</v>
      </c>
      <c r="I33" s="84">
        <f t="shared" si="0"/>
        <v>3493</v>
      </c>
      <c r="J33" s="19"/>
    </row>
    <row r="34" spans="1:10" x14ac:dyDescent="0.25">
      <c r="A34" s="22"/>
      <c r="B34" s="13" t="s">
        <v>49</v>
      </c>
      <c r="C34" s="23">
        <f>SUM(C7:C33)</f>
        <v>181174</v>
      </c>
      <c r="D34" s="23">
        <f t="shared" ref="D34:I34" si="1">SUM(D7:D33)</f>
        <v>166519</v>
      </c>
      <c r="E34" s="23">
        <f t="shared" si="1"/>
        <v>225674</v>
      </c>
      <c r="F34" s="23">
        <f t="shared" si="1"/>
        <v>211526</v>
      </c>
      <c r="G34" s="23">
        <f t="shared" si="1"/>
        <v>182324</v>
      </c>
      <c r="H34" s="23">
        <f t="shared" si="1"/>
        <v>154472</v>
      </c>
      <c r="I34" s="23">
        <f t="shared" si="1"/>
        <v>1121689</v>
      </c>
      <c r="J34" s="24">
        <f>SUM(J7:J33)</f>
        <v>0</v>
      </c>
    </row>
    <row r="35" spans="1:10" x14ac:dyDescent="0.25">
      <c r="E35" s="25"/>
    </row>
    <row r="36" spans="1:10" x14ac:dyDescent="0.25">
      <c r="A36" s="283" t="s">
        <v>51</v>
      </c>
      <c r="B36" s="277"/>
      <c r="C36" s="277"/>
      <c r="D36" s="277"/>
      <c r="E36" s="277"/>
      <c r="F36" s="277"/>
      <c r="G36" s="277"/>
      <c r="H36" s="277"/>
      <c r="I36" s="277"/>
    </row>
    <row r="37" spans="1:10" x14ac:dyDescent="0.25">
      <c r="A37" s="277" t="s">
        <v>1</v>
      </c>
      <c r="B37" s="277"/>
      <c r="C37" s="277"/>
      <c r="D37" s="277"/>
      <c r="E37" s="277"/>
      <c r="F37" s="277"/>
      <c r="G37" s="277"/>
      <c r="H37" s="277"/>
      <c r="I37" s="277"/>
    </row>
    <row r="40" spans="1:10" x14ac:dyDescent="0.25">
      <c r="A40" s="4" t="s">
        <v>50</v>
      </c>
      <c r="B40" s="5" t="s">
        <v>3</v>
      </c>
      <c r="C40" s="325" t="s">
        <v>206</v>
      </c>
      <c r="D40" s="325"/>
      <c r="E40" s="325"/>
      <c r="F40" s="325"/>
      <c r="G40" s="325"/>
      <c r="H40" s="325"/>
      <c r="I40" s="7" t="s">
        <v>5</v>
      </c>
    </row>
    <row r="41" spans="1:10" x14ac:dyDescent="0.25">
      <c r="A41" s="8"/>
      <c r="B41" s="8"/>
      <c r="C41" s="90" t="s">
        <v>10</v>
      </c>
      <c r="D41" s="90" t="s">
        <v>11</v>
      </c>
      <c r="E41" s="91" t="s">
        <v>12</v>
      </c>
      <c r="F41" s="90" t="s">
        <v>15</v>
      </c>
      <c r="G41" s="90" t="s">
        <v>16</v>
      </c>
      <c r="H41" s="90" t="s">
        <v>17</v>
      </c>
      <c r="I41" s="13">
        <v>2017</v>
      </c>
    </row>
    <row r="42" spans="1:10" x14ac:dyDescent="0.25">
      <c r="A42" s="15">
        <v>1</v>
      </c>
      <c r="B42" s="16" t="s">
        <v>22</v>
      </c>
      <c r="C42" s="17">
        <f>[7]rksp!CK7</f>
        <v>7</v>
      </c>
      <c r="D42" s="17">
        <f>[7]rksp!CK47</f>
        <v>37</v>
      </c>
      <c r="E42" s="17">
        <f>[7]rksp!CK85</f>
        <v>1</v>
      </c>
      <c r="F42" s="17">
        <f>[7]rksp!CK124</f>
        <v>5</v>
      </c>
      <c r="G42" s="17">
        <f>[7]rksp!CK163</f>
        <v>0</v>
      </c>
      <c r="H42" s="17">
        <f>[7]rksp!CK202</f>
        <v>0</v>
      </c>
      <c r="I42" s="84">
        <f>SUM(C42:H42)</f>
        <v>50</v>
      </c>
    </row>
    <row r="43" spans="1:10" x14ac:dyDescent="0.25">
      <c r="A43" s="8">
        <v>2</v>
      </c>
      <c r="B43" s="20" t="s">
        <v>23</v>
      </c>
      <c r="C43" s="17">
        <f>[7]rksp!CK8</f>
        <v>573</v>
      </c>
      <c r="D43" s="17">
        <f>[7]rksp!CK48</f>
        <v>326</v>
      </c>
      <c r="E43" s="17">
        <f>[7]rksp!CK86</f>
        <v>51</v>
      </c>
      <c r="F43" s="17">
        <f>[7]rksp!CK125</f>
        <v>0</v>
      </c>
      <c r="G43" s="17">
        <f>[7]rksp!CK164</f>
        <v>0</v>
      </c>
      <c r="H43" s="17">
        <f>[7]rksp!CK203</f>
        <v>0</v>
      </c>
      <c r="I43" s="84">
        <f t="shared" ref="I43:I68" si="2">SUM(C43:H43)</f>
        <v>950</v>
      </c>
    </row>
    <row r="44" spans="1:10" x14ac:dyDescent="0.25">
      <c r="A44" s="8">
        <v>3</v>
      </c>
      <c r="B44" s="20" t="s">
        <v>24</v>
      </c>
      <c r="C44" s="17">
        <f>[7]rksp!CK9</f>
        <v>3</v>
      </c>
      <c r="D44" s="17">
        <f>[7]rksp!CK49</f>
        <v>40</v>
      </c>
      <c r="E44" s="17">
        <f>[7]rksp!CK87</f>
        <v>0</v>
      </c>
      <c r="F44" s="17">
        <f>[7]rksp!CK126</f>
        <v>0</v>
      </c>
      <c r="G44" s="17">
        <f>[7]rksp!CK165</f>
        <v>0</v>
      </c>
      <c r="H44" s="17">
        <f>[7]rksp!CK204</f>
        <v>0</v>
      </c>
      <c r="I44" s="84">
        <f t="shared" si="2"/>
        <v>43</v>
      </c>
    </row>
    <row r="45" spans="1:10" x14ac:dyDescent="0.25">
      <c r="A45" s="8">
        <v>4</v>
      </c>
      <c r="B45" s="20" t="s">
        <v>25</v>
      </c>
      <c r="C45" s="17">
        <f>[7]rksp!CK10</f>
        <v>42</v>
      </c>
      <c r="D45" s="17">
        <f>[7]rksp!CK50</f>
        <v>460</v>
      </c>
      <c r="E45" s="17">
        <f>[7]rksp!CK88</f>
        <v>48</v>
      </c>
      <c r="F45" s="17">
        <f>[7]rksp!CK127</f>
        <v>18</v>
      </c>
      <c r="G45" s="17">
        <f>[7]rksp!CK166</f>
        <v>0</v>
      </c>
      <c r="H45" s="17">
        <f>[7]rksp!CK205</f>
        <v>48</v>
      </c>
      <c r="I45" s="84">
        <f t="shared" si="2"/>
        <v>616</v>
      </c>
    </row>
    <row r="46" spans="1:10" x14ac:dyDescent="0.25">
      <c r="A46" s="8">
        <v>5</v>
      </c>
      <c r="B46" s="20" t="s">
        <v>26</v>
      </c>
      <c r="C46" s="17">
        <f>[7]rksp!CK11</f>
        <v>1845</v>
      </c>
      <c r="D46" s="17">
        <f>[7]rksp!CK51</f>
        <v>1417</v>
      </c>
      <c r="E46" s="17">
        <f>[7]rksp!CK89</f>
        <v>957</v>
      </c>
      <c r="F46" s="17">
        <f>[7]rksp!CK128</f>
        <v>71</v>
      </c>
      <c r="G46" s="17">
        <f>[7]rksp!CK167</f>
        <v>10</v>
      </c>
      <c r="H46" s="17">
        <f>[7]rksp!CK206</f>
        <v>10</v>
      </c>
      <c r="I46" s="84">
        <f t="shared" si="2"/>
        <v>4310</v>
      </c>
    </row>
    <row r="47" spans="1:10" x14ac:dyDescent="0.25">
      <c r="A47" s="8">
        <v>6</v>
      </c>
      <c r="B47" s="20" t="s">
        <v>27</v>
      </c>
      <c r="C47" s="17">
        <f>[7]rksp!CK12</f>
        <v>180</v>
      </c>
      <c r="D47" s="17">
        <f>[7]rksp!CK52</f>
        <v>47</v>
      </c>
      <c r="E47" s="17">
        <f>[7]rksp!CK90</f>
        <v>44</v>
      </c>
      <c r="F47" s="17">
        <f>[7]rksp!CK129</f>
        <v>35</v>
      </c>
      <c r="G47" s="17">
        <f>[7]rksp!CK168</f>
        <v>3</v>
      </c>
      <c r="H47" s="17">
        <f>[7]rksp!CK207</f>
        <v>7</v>
      </c>
      <c r="I47" s="84">
        <f t="shared" si="2"/>
        <v>316</v>
      </c>
    </row>
    <row r="48" spans="1:10" x14ac:dyDescent="0.25">
      <c r="A48" s="8">
        <v>7</v>
      </c>
      <c r="B48" s="20" t="s">
        <v>28</v>
      </c>
      <c r="C48" s="17">
        <f>[7]rksp!CK13</f>
        <v>0</v>
      </c>
      <c r="D48" s="17">
        <f>[7]rksp!CK53</f>
        <v>0</v>
      </c>
      <c r="E48" s="17">
        <f>[7]rksp!CK91</f>
        <v>0</v>
      </c>
      <c r="F48" s="17">
        <f>[7]rksp!CK130</f>
        <v>0</v>
      </c>
      <c r="G48" s="17">
        <f>[7]rksp!CK169</f>
        <v>0</v>
      </c>
      <c r="H48" s="17">
        <f>[7]rksp!CK208</f>
        <v>0</v>
      </c>
      <c r="I48" s="84">
        <f t="shared" si="2"/>
        <v>0</v>
      </c>
    </row>
    <row r="49" spans="1:9" x14ac:dyDescent="0.25">
      <c r="A49" s="8">
        <v>8</v>
      </c>
      <c r="B49" s="20" t="s">
        <v>29</v>
      </c>
      <c r="C49" s="17">
        <f>[7]rksp!CK14</f>
        <v>0</v>
      </c>
      <c r="D49" s="17">
        <f>[7]rksp!CK54</f>
        <v>0</v>
      </c>
      <c r="E49" s="17">
        <f>[7]rksp!CK92</f>
        <v>5</v>
      </c>
      <c r="F49" s="17">
        <f>[7]rksp!CK131</f>
        <v>0</v>
      </c>
      <c r="G49" s="17">
        <f>[7]rksp!CK170</f>
        <v>0</v>
      </c>
      <c r="H49" s="17">
        <f>[7]rksp!CK209</f>
        <v>0</v>
      </c>
      <c r="I49" s="84">
        <f t="shared" si="2"/>
        <v>5</v>
      </c>
    </row>
    <row r="50" spans="1:9" x14ac:dyDescent="0.25">
      <c r="A50" s="8">
        <v>9</v>
      </c>
      <c r="B50" s="20" t="s">
        <v>30</v>
      </c>
      <c r="C50" s="17">
        <f>[7]rksp!CK15</f>
        <v>0</v>
      </c>
      <c r="D50" s="17">
        <f>[7]rksp!CK55</f>
        <v>0</v>
      </c>
      <c r="E50" s="17">
        <f>[7]rksp!CK93</f>
        <v>0</v>
      </c>
      <c r="F50" s="17">
        <f>[7]rksp!CK132</f>
        <v>0</v>
      </c>
      <c r="G50" s="17">
        <f>[7]rksp!CK171</f>
        <v>0</v>
      </c>
      <c r="H50" s="17">
        <f>[7]rksp!CK210</f>
        <v>0</v>
      </c>
      <c r="I50" s="84">
        <f t="shared" si="2"/>
        <v>0</v>
      </c>
    </row>
    <row r="51" spans="1:9" x14ac:dyDescent="0.25">
      <c r="A51" s="8">
        <v>10</v>
      </c>
      <c r="B51" s="20" t="s">
        <v>31</v>
      </c>
      <c r="C51" s="17">
        <f>[7]rksp!CK16</f>
        <v>0</v>
      </c>
      <c r="D51" s="17">
        <f>[7]rksp!CK56</f>
        <v>47</v>
      </c>
      <c r="E51" s="17">
        <f>[7]rksp!CK94</f>
        <v>65</v>
      </c>
      <c r="F51" s="17">
        <f>[7]rksp!CK133</f>
        <v>961</v>
      </c>
      <c r="G51" s="17">
        <f>[7]rksp!CK172</f>
        <v>0</v>
      </c>
      <c r="H51" s="17">
        <f>[7]rksp!CK211</f>
        <v>0</v>
      </c>
      <c r="I51" s="84">
        <f t="shared" si="2"/>
        <v>1073</v>
      </c>
    </row>
    <row r="52" spans="1:9" x14ac:dyDescent="0.25">
      <c r="A52" s="8">
        <v>11</v>
      </c>
      <c r="B52" s="20" t="s">
        <v>32</v>
      </c>
      <c r="C52" s="17">
        <f>[7]rksp!CK17</f>
        <v>2678</v>
      </c>
      <c r="D52" s="17">
        <f>[7]rksp!CK57</f>
        <v>1481</v>
      </c>
      <c r="E52" s="17">
        <f>[7]rksp!CK95</f>
        <v>283</v>
      </c>
      <c r="F52" s="17">
        <f>[7]rksp!CK134</f>
        <v>0</v>
      </c>
      <c r="G52" s="17">
        <f>[7]rksp!CK173</f>
        <v>0</v>
      </c>
      <c r="H52" s="17">
        <f>[7]rksp!CK212</f>
        <v>0</v>
      </c>
      <c r="I52" s="84">
        <f t="shared" si="2"/>
        <v>4442</v>
      </c>
    </row>
    <row r="53" spans="1:9" x14ac:dyDescent="0.25">
      <c r="A53" s="8">
        <v>12</v>
      </c>
      <c r="B53" s="20" t="s">
        <v>33</v>
      </c>
      <c r="C53" s="17">
        <f>[7]rksp!CK18</f>
        <v>0</v>
      </c>
      <c r="D53" s="17">
        <f>[7]rksp!CK58</f>
        <v>0</v>
      </c>
      <c r="E53" s="17">
        <f>[7]rksp!CK96</f>
        <v>3723</v>
      </c>
      <c r="F53" s="17">
        <f>[7]rksp!CK135</f>
        <v>1107</v>
      </c>
      <c r="G53" s="17">
        <f>[7]rksp!CK174</f>
        <v>0</v>
      </c>
      <c r="H53" s="17">
        <f>[7]rksp!CK213</f>
        <v>0</v>
      </c>
      <c r="I53" s="84">
        <f t="shared" si="2"/>
        <v>4830</v>
      </c>
    </row>
    <row r="54" spans="1:9" x14ac:dyDescent="0.25">
      <c r="A54" s="8">
        <v>13</v>
      </c>
      <c r="B54" s="20" t="s">
        <v>34</v>
      </c>
      <c r="C54" s="17">
        <f>[7]rksp!CK19</f>
        <v>23</v>
      </c>
      <c r="D54" s="17">
        <f>[7]rksp!CK59</f>
        <v>6</v>
      </c>
      <c r="E54" s="17">
        <f>[7]rksp!CK97</f>
        <v>0</v>
      </c>
      <c r="F54" s="17">
        <f>[7]rksp!CK136</f>
        <v>15</v>
      </c>
      <c r="G54" s="17">
        <f>[7]rksp!CK175</f>
        <v>0</v>
      </c>
      <c r="H54" s="17">
        <f>[7]rksp!CK214</f>
        <v>0</v>
      </c>
      <c r="I54" s="84">
        <f t="shared" si="2"/>
        <v>44</v>
      </c>
    </row>
    <row r="55" spans="1:9" x14ac:dyDescent="0.25">
      <c r="A55" s="8">
        <v>14</v>
      </c>
      <c r="B55" s="20" t="s">
        <v>35</v>
      </c>
      <c r="C55" s="17">
        <f>[7]rksp!CK20</f>
        <v>75</v>
      </c>
      <c r="D55" s="17">
        <f>[7]rksp!CK60</f>
        <v>27</v>
      </c>
      <c r="E55" s="17">
        <f>[7]rksp!CK98</f>
        <v>0</v>
      </c>
      <c r="F55" s="17">
        <f>[7]rksp!CK137</f>
        <v>0</v>
      </c>
      <c r="G55" s="17">
        <f>[7]rksp!CK176</f>
        <v>0</v>
      </c>
      <c r="H55" s="17">
        <f>[7]rksp!CK215</f>
        <v>0</v>
      </c>
      <c r="I55" s="84">
        <f t="shared" si="2"/>
        <v>102</v>
      </c>
    </row>
    <row r="56" spans="1:9" x14ac:dyDescent="0.25">
      <c r="A56" s="8">
        <v>15</v>
      </c>
      <c r="B56" s="20" t="s">
        <v>36</v>
      </c>
      <c r="C56" s="17">
        <f>[7]rksp!CK21</f>
        <v>0</v>
      </c>
      <c r="D56" s="17">
        <f>[7]rksp!CK61</f>
        <v>228</v>
      </c>
      <c r="E56" s="17">
        <f>[7]rksp!CK99</f>
        <v>188</v>
      </c>
      <c r="F56" s="17">
        <f>[7]rksp!CK138</f>
        <v>93</v>
      </c>
      <c r="G56" s="17">
        <f>[7]rksp!CK177</f>
        <v>47</v>
      </c>
      <c r="H56" s="17">
        <f>[7]rksp!CK216</f>
        <v>0</v>
      </c>
      <c r="I56" s="84">
        <f t="shared" si="2"/>
        <v>556</v>
      </c>
    </row>
    <row r="57" spans="1:9" x14ac:dyDescent="0.25">
      <c r="A57" s="8">
        <v>16</v>
      </c>
      <c r="B57" s="20" t="s">
        <v>37</v>
      </c>
      <c r="C57" s="17">
        <f>[7]rksp!CK22</f>
        <v>0</v>
      </c>
      <c r="D57" s="17">
        <f>[7]rksp!CK62</f>
        <v>3</v>
      </c>
      <c r="E57" s="17">
        <f>[7]rksp!CK100</f>
        <v>0</v>
      </c>
      <c r="F57" s="17">
        <f>[7]rksp!CK139</f>
        <v>0</v>
      </c>
      <c r="G57" s="17">
        <f>[7]rksp!CK178</f>
        <v>0</v>
      </c>
      <c r="H57" s="17">
        <f>[7]rksp!CK217</f>
        <v>0</v>
      </c>
      <c r="I57" s="84">
        <f t="shared" si="2"/>
        <v>3</v>
      </c>
    </row>
    <row r="58" spans="1:9" x14ac:dyDescent="0.25">
      <c r="A58" s="8">
        <v>17</v>
      </c>
      <c r="B58" s="20" t="s">
        <v>38</v>
      </c>
      <c r="C58" s="17">
        <f>[7]rksp!CK23</f>
        <v>11</v>
      </c>
      <c r="D58" s="17">
        <f>[7]rksp!CK63</f>
        <v>27</v>
      </c>
      <c r="E58" s="17">
        <f>[7]rksp!CK101</f>
        <v>25</v>
      </c>
      <c r="F58" s="17">
        <f>[7]rksp!CK140</f>
        <v>50</v>
      </c>
      <c r="G58" s="17">
        <f>[7]rksp!CK179</f>
        <v>0</v>
      </c>
      <c r="H58" s="17">
        <f>[7]rksp!CK218</f>
        <v>0</v>
      </c>
      <c r="I58" s="84">
        <f t="shared" si="2"/>
        <v>113</v>
      </c>
    </row>
    <row r="59" spans="1:9" x14ac:dyDescent="0.25">
      <c r="A59" s="8">
        <v>18</v>
      </c>
      <c r="B59" s="20" t="s">
        <v>39</v>
      </c>
      <c r="C59" s="17">
        <f>[7]rksp!CK24</f>
        <v>0</v>
      </c>
      <c r="D59" s="17">
        <f>[7]rksp!CK64</f>
        <v>0</v>
      </c>
      <c r="E59" s="17">
        <f>[7]rksp!CK102</f>
        <v>0</v>
      </c>
      <c r="F59" s="17">
        <f>[7]rksp!CK141</f>
        <v>0</v>
      </c>
      <c r="G59" s="17">
        <f>[7]rksp!CK180</f>
        <v>0</v>
      </c>
      <c r="H59" s="17">
        <f>[7]rksp!CK219</f>
        <v>0</v>
      </c>
      <c r="I59" s="84">
        <f t="shared" si="2"/>
        <v>0</v>
      </c>
    </row>
    <row r="60" spans="1:9" x14ac:dyDescent="0.25">
      <c r="A60" s="8">
        <v>19</v>
      </c>
      <c r="B60" s="20" t="s">
        <v>40</v>
      </c>
      <c r="C60" s="17">
        <f>[7]rksp!CK25</f>
        <v>0</v>
      </c>
      <c r="D60" s="17">
        <f>[7]rksp!CK65</f>
        <v>0</v>
      </c>
      <c r="E60" s="17">
        <f>[7]rksp!CK103</f>
        <v>0</v>
      </c>
      <c r="F60" s="17">
        <f>[7]rksp!CK142</f>
        <v>0</v>
      </c>
      <c r="G60" s="17">
        <f>[7]rksp!CK181</f>
        <v>0</v>
      </c>
      <c r="H60" s="17">
        <f>[7]rksp!CK220</f>
        <v>0</v>
      </c>
      <c r="I60" s="84">
        <f t="shared" si="2"/>
        <v>0</v>
      </c>
    </row>
    <row r="61" spans="1:9" x14ac:dyDescent="0.25">
      <c r="A61" s="8">
        <v>20</v>
      </c>
      <c r="B61" s="20" t="s">
        <v>41</v>
      </c>
      <c r="C61" s="17">
        <f>[7]rksp!CK26</f>
        <v>0</v>
      </c>
      <c r="D61" s="17">
        <f>[7]rksp!CK66</f>
        <v>0</v>
      </c>
      <c r="E61" s="17">
        <f>[7]rksp!CK104</f>
        <v>0</v>
      </c>
      <c r="F61" s="17">
        <f>[7]rksp!CK143</f>
        <v>0</v>
      </c>
      <c r="G61" s="17">
        <f>[7]rksp!CK182</f>
        <v>0</v>
      </c>
      <c r="H61" s="17">
        <f>[7]rksp!CK221</f>
        <v>0</v>
      </c>
      <c r="I61" s="84">
        <f t="shared" si="2"/>
        <v>0</v>
      </c>
    </row>
    <row r="62" spans="1:9" x14ac:dyDescent="0.25">
      <c r="A62" s="8">
        <v>21</v>
      </c>
      <c r="B62" s="20" t="s">
        <v>42</v>
      </c>
      <c r="C62" s="17">
        <f>[7]rksp!CK27</f>
        <v>0</v>
      </c>
      <c r="D62" s="17">
        <f>[7]rksp!CK67</f>
        <v>0</v>
      </c>
      <c r="E62" s="17">
        <f>[7]rksp!CK105</f>
        <v>0</v>
      </c>
      <c r="F62" s="17">
        <f>[7]rksp!CK144</f>
        <v>0</v>
      </c>
      <c r="G62" s="17">
        <f>[7]rksp!CK183</f>
        <v>0</v>
      </c>
      <c r="H62" s="17">
        <f>[7]rksp!CK222</f>
        <v>0</v>
      </c>
      <c r="I62" s="84">
        <f t="shared" si="2"/>
        <v>0</v>
      </c>
    </row>
    <row r="63" spans="1:9" x14ac:dyDescent="0.25">
      <c r="A63" s="8">
        <v>22</v>
      </c>
      <c r="B63" s="20" t="s">
        <v>43</v>
      </c>
      <c r="C63" s="17">
        <f>[7]rksp!CK28</f>
        <v>0</v>
      </c>
      <c r="D63" s="17">
        <f>[7]rksp!CK68</f>
        <v>0</v>
      </c>
      <c r="E63" s="17">
        <f>[7]rksp!CK106</f>
        <v>0</v>
      </c>
      <c r="F63" s="17">
        <f>[7]rksp!CK145</f>
        <v>0</v>
      </c>
      <c r="G63" s="17">
        <f>[7]rksp!CK184</f>
        <v>0</v>
      </c>
      <c r="H63" s="17">
        <f>[7]rksp!CK223</f>
        <v>0</v>
      </c>
      <c r="I63" s="84">
        <f t="shared" si="2"/>
        <v>0</v>
      </c>
    </row>
    <row r="64" spans="1:9" x14ac:dyDescent="0.25">
      <c r="A64" s="8">
        <v>23</v>
      </c>
      <c r="B64" s="20" t="s">
        <v>44</v>
      </c>
      <c r="C64" s="17">
        <f>[7]rksp!CK29</f>
        <v>0</v>
      </c>
      <c r="D64" s="17">
        <f>[7]rksp!CK69</f>
        <v>0</v>
      </c>
      <c r="E64" s="17">
        <f>[7]rksp!CK107</f>
        <v>0</v>
      </c>
      <c r="F64" s="17">
        <f>[7]rksp!CK146</f>
        <v>0</v>
      </c>
      <c r="G64" s="17">
        <f>[7]rksp!CK185</f>
        <v>0</v>
      </c>
      <c r="H64" s="17">
        <f>[7]rksp!CK224</f>
        <v>0</v>
      </c>
      <c r="I64" s="84">
        <f t="shared" si="2"/>
        <v>0</v>
      </c>
    </row>
    <row r="65" spans="1:9" x14ac:dyDescent="0.25">
      <c r="A65" s="8">
        <v>24</v>
      </c>
      <c r="B65" s="20" t="s">
        <v>45</v>
      </c>
      <c r="C65" s="17">
        <f>[7]rksp!CK30</f>
        <v>0</v>
      </c>
      <c r="D65" s="17">
        <f>[7]rksp!CK70</f>
        <v>0</v>
      </c>
      <c r="E65" s="17">
        <f>[7]rksp!CK108</f>
        <v>0</v>
      </c>
      <c r="F65" s="17">
        <f>[7]rksp!CK147</f>
        <v>0</v>
      </c>
      <c r="G65" s="17">
        <f>[7]rksp!CK186</f>
        <v>0</v>
      </c>
      <c r="H65" s="17">
        <f>[7]rksp!CK225</f>
        <v>0</v>
      </c>
      <c r="I65" s="84">
        <f t="shared" si="2"/>
        <v>0</v>
      </c>
    </row>
    <row r="66" spans="1:9" x14ac:dyDescent="0.25">
      <c r="A66" s="8">
        <v>25</v>
      </c>
      <c r="B66" s="20" t="s">
        <v>46</v>
      </c>
      <c r="C66" s="17">
        <f>[7]rksp!CK31</f>
        <v>0</v>
      </c>
      <c r="D66" s="17">
        <f>[7]rksp!CK71</f>
        <v>0</v>
      </c>
      <c r="E66" s="17">
        <f>[7]rksp!CK109</f>
        <v>0</v>
      </c>
      <c r="F66" s="17">
        <f>[7]rksp!CK148</f>
        <v>0</v>
      </c>
      <c r="G66" s="17">
        <f>[7]rksp!CK187</f>
        <v>12</v>
      </c>
      <c r="H66" s="17">
        <f>[7]rksp!CK226</f>
        <v>0</v>
      </c>
      <c r="I66" s="84">
        <f t="shared" si="2"/>
        <v>12</v>
      </c>
    </row>
    <row r="67" spans="1:9" x14ac:dyDescent="0.25">
      <c r="A67" s="8">
        <v>26</v>
      </c>
      <c r="B67" s="20" t="s">
        <v>47</v>
      </c>
      <c r="C67" s="17">
        <f>[7]rksp!CK32</f>
        <v>0</v>
      </c>
      <c r="D67" s="17">
        <f>[7]rksp!CK72</f>
        <v>0</v>
      </c>
      <c r="E67" s="17">
        <f>[7]rksp!CK110</f>
        <v>0</v>
      </c>
      <c r="F67" s="17">
        <f>[7]rksp!CK149</f>
        <v>0</v>
      </c>
      <c r="G67" s="17">
        <f>[7]rksp!CK188</f>
        <v>0</v>
      </c>
      <c r="H67" s="17">
        <f>[7]rksp!CK227</f>
        <v>0</v>
      </c>
      <c r="I67" s="84">
        <f t="shared" si="2"/>
        <v>0</v>
      </c>
    </row>
    <row r="68" spans="1:9" x14ac:dyDescent="0.25">
      <c r="A68" s="8">
        <v>27</v>
      </c>
      <c r="B68" s="21" t="s">
        <v>48</v>
      </c>
      <c r="C68" s="17">
        <f>[7]rksp!CK33</f>
        <v>0</v>
      </c>
      <c r="D68" s="17">
        <f>[7]rksp!CK73</f>
        <v>0</v>
      </c>
      <c r="E68" s="17">
        <f>[7]rksp!CK111</f>
        <v>0</v>
      </c>
      <c r="F68" s="17">
        <f>[7]rksp!CK150</f>
        <v>0</v>
      </c>
      <c r="G68" s="17">
        <f>[7]rksp!CK189</f>
        <v>0</v>
      </c>
      <c r="H68" s="17">
        <f>[7]rksp!CK228</f>
        <v>0</v>
      </c>
      <c r="I68" s="84">
        <f t="shared" si="2"/>
        <v>0</v>
      </c>
    </row>
    <row r="69" spans="1:9" x14ac:dyDescent="0.25">
      <c r="A69" s="22"/>
      <c r="B69" s="13" t="s">
        <v>49</v>
      </c>
      <c r="C69" s="23">
        <f>SUM(C42:C68)</f>
        <v>5437</v>
      </c>
      <c r="D69" s="23">
        <f t="shared" ref="D69:I69" si="3">SUM(D42:D68)</f>
        <v>4146</v>
      </c>
      <c r="E69" s="23">
        <f t="shared" si="3"/>
        <v>5390</v>
      </c>
      <c r="F69" s="23">
        <f t="shared" si="3"/>
        <v>2355</v>
      </c>
      <c r="G69" s="23">
        <f t="shared" si="3"/>
        <v>72</v>
      </c>
      <c r="H69" s="23">
        <f t="shared" si="3"/>
        <v>65</v>
      </c>
      <c r="I69" s="23">
        <f t="shared" si="3"/>
        <v>17465</v>
      </c>
    </row>
    <row r="71" spans="1:9" x14ac:dyDescent="0.25">
      <c r="A71" s="283" t="s">
        <v>52</v>
      </c>
      <c r="B71" s="277"/>
      <c r="C71" s="277"/>
      <c r="D71" s="277"/>
      <c r="E71" s="277"/>
      <c r="F71" s="277"/>
      <c r="G71" s="277"/>
      <c r="H71" s="277"/>
      <c r="I71" s="277"/>
    </row>
    <row r="72" spans="1:9" x14ac:dyDescent="0.25">
      <c r="A72" s="277" t="s">
        <v>1</v>
      </c>
      <c r="B72" s="277"/>
      <c r="C72" s="277"/>
      <c r="D72" s="277"/>
      <c r="E72" s="277"/>
      <c r="F72" s="277"/>
      <c r="G72" s="277"/>
      <c r="H72" s="277"/>
      <c r="I72" s="277"/>
    </row>
    <row r="73" spans="1:9" x14ac:dyDescent="0.25">
      <c r="A73" s="88"/>
      <c r="B73" s="88"/>
      <c r="C73" s="88"/>
      <c r="D73" s="88"/>
      <c r="E73" s="88"/>
      <c r="F73" s="88"/>
      <c r="G73" s="88"/>
      <c r="H73" s="88"/>
      <c r="I73" s="88"/>
    </row>
    <row r="75" spans="1:9" x14ac:dyDescent="0.25">
      <c r="A75" s="4" t="s">
        <v>2</v>
      </c>
      <c r="B75" s="5" t="s">
        <v>3</v>
      </c>
      <c r="C75" s="325" t="s">
        <v>206</v>
      </c>
      <c r="D75" s="325"/>
      <c r="E75" s="325"/>
      <c r="F75" s="325"/>
      <c r="G75" s="325"/>
      <c r="H75" s="325"/>
      <c r="I75" s="7" t="s">
        <v>5</v>
      </c>
    </row>
    <row r="76" spans="1:9" x14ac:dyDescent="0.25">
      <c r="A76" s="8"/>
      <c r="B76" s="8"/>
      <c r="C76" s="90" t="s">
        <v>10</v>
      </c>
      <c r="D76" s="90" t="s">
        <v>11</v>
      </c>
      <c r="E76" s="91" t="s">
        <v>12</v>
      </c>
      <c r="F76" s="90" t="s">
        <v>15</v>
      </c>
      <c r="G76" s="90" t="s">
        <v>16</v>
      </c>
      <c r="H76" s="90" t="s">
        <v>17</v>
      </c>
      <c r="I76" s="13">
        <v>2017</v>
      </c>
    </row>
    <row r="77" spans="1:9" x14ac:dyDescent="0.25">
      <c r="A77" s="15">
        <v>1</v>
      </c>
      <c r="B77" s="16" t="s">
        <v>22</v>
      </c>
      <c r="C77" s="17">
        <f t="shared" ref="C77:H86" si="4">C7+C42</f>
        <v>7094</v>
      </c>
      <c r="D77" s="17">
        <f t="shared" si="4"/>
        <v>8295</v>
      </c>
      <c r="E77" s="83">
        <f t="shared" si="4"/>
        <v>13169</v>
      </c>
      <c r="F77" s="17">
        <f t="shared" si="4"/>
        <v>7332</v>
      </c>
      <c r="G77" s="17">
        <f t="shared" si="4"/>
        <v>7022</v>
      </c>
      <c r="H77" s="17">
        <f t="shared" si="4"/>
        <v>11253</v>
      </c>
      <c r="I77" s="84">
        <f>SUM(C77:H77)</f>
        <v>54165</v>
      </c>
    </row>
    <row r="78" spans="1:9" x14ac:dyDescent="0.25">
      <c r="A78" s="8">
        <v>2</v>
      </c>
      <c r="B78" s="20" t="s">
        <v>23</v>
      </c>
      <c r="C78" s="17">
        <f t="shared" si="4"/>
        <v>12656</v>
      </c>
      <c r="D78" s="17">
        <f t="shared" si="4"/>
        <v>18009</v>
      </c>
      <c r="E78" s="83">
        <f t="shared" si="4"/>
        <v>18174</v>
      </c>
      <c r="F78" s="17">
        <f t="shared" si="4"/>
        <v>10642</v>
      </c>
      <c r="G78" s="17">
        <f t="shared" si="4"/>
        <v>8376</v>
      </c>
      <c r="H78" s="17">
        <f t="shared" si="4"/>
        <v>10372</v>
      </c>
      <c r="I78" s="84">
        <f t="shared" ref="I78:I103" si="5">SUM(C78:H78)</f>
        <v>78229</v>
      </c>
    </row>
    <row r="79" spans="1:9" x14ac:dyDescent="0.25">
      <c r="A79" s="8">
        <v>3</v>
      </c>
      <c r="B79" s="20" t="s">
        <v>24</v>
      </c>
      <c r="C79" s="17">
        <f t="shared" si="4"/>
        <v>11835</v>
      </c>
      <c r="D79" s="17">
        <f t="shared" si="4"/>
        <v>16165</v>
      </c>
      <c r="E79" s="83">
        <f t="shared" si="4"/>
        <v>14659</v>
      </c>
      <c r="F79" s="17">
        <f t="shared" si="4"/>
        <v>11777</v>
      </c>
      <c r="G79" s="17">
        <f t="shared" si="4"/>
        <v>12165</v>
      </c>
      <c r="H79" s="17">
        <f t="shared" si="4"/>
        <v>11959</v>
      </c>
      <c r="I79" s="84">
        <f t="shared" si="5"/>
        <v>78560</v>
      </c>
    </row>
    <row r="80" spans="1:9" x14ac:dyDescent="0.25">
      <c r="A80" s="8">
        <v>4</v>
      </c>
      <c r="B80" s="20" t="s">
        <v>25</v>
      </c>
      <c r="C80" s="17">
        <f t="shared" si="4"/>
        <v>5276</v>
      </c>
      <c r="D80" s="17">
        <f t="shared" si="4"/>
        <v>8791</v>
      </c>
      <c r="E80" s="83">
        <f t="shared" si="4"/>
        <v>15520</v>
      </c>
      <c r="F80" s="17">
        <f t="shared" si="4"/>
        <v>7714</v>
      </c>
      <c r="G80" s="17">
        <f t="shared" si="4"/>
        <v>9753</v>
      </c>
      <c r="H80" s="17">
        <f t="shared" si="4"/>
        <v>8072</v>
      </c>
      <c r="I80" s="84">
        <f t="shared" si="5"/>
        <v>55126</v>
      </c>
    </row>
    <row r="81" spans="1:9" x14ac:dyDescent="0.25">
      <c r="A81" s="8">
        <v>5</v>
      </c>
      <c r="B81" s="20" t="s">
        <v>26</v>
      </c>
      <c r="C81" s="17">
        <f t="shared" si="4"/>
        <v>14582</v>
      </c>
      <c r="D81" s="17">
        <f t="shared" si="4"/>
        <v>12774</v>
      </c>
      <c r="E81" s="83">
        <f t="shared" si="4"/>
        <v>14263</v>
      </c>
      <c r="F81" s="17">
        <f t="shared" si="4"/>
        <v>11726</v>
      </c>
      <c r="G81" s="17">
        <f t="shared" si="4"/>
        <v>11688</v>
      </c>
      <c r="H81" s="17">
        <f t="shared" si="4"/>
        <v>12860</v>
      </c>
      <c r="I81" s="84">
        <f t="shared" si="5"/>
        <v>77893</v>
      </c>
    </row>
    <row r="82" spans="1:9" x14ac:dyDescent="0.25">
      <c r="A82" s="8">
        <v>6</v>
      </c>
      <c r="B82" s="20" t="s">
        <v>27</v>
      </c>
      <c r="C82" s="17">
        <f t="shared" si="4"/>
        <v>13783</v>
      </c>
      <c r="D82" s="17">
        <f t="shared" si="4"/>
        <v>11846</v>
      </c>
      <c r="E82" s="83">
        <f t="shared" si="4"/>
        <v>11858</v>
      </c>
      <c r="F82" s="17">
        <f t="shared" si="4"/>
        <v>12135</v>
      </c>
      <c r="G82" s="17">
        <f t="shared" si="4"/>
        <v>12132</v>
      </c>
      <c r="H82" s="17">
        <f t="shared" si="4"/>
        <v>11254</v>
      </c>
      <c r="I82" s="84">
        <f t="shared" si="5"/>
        <v>73008</v>
      </c>
    </row>
    <row r="83" spans="1:9" x14ac:dyDescent="0.25">
      <c r="A83" s="8">
        <v>7</v>
      </c>
      <c r="B83" s="20" t="s">
        <v>28</v>
      </c>
      <c r="C83" s="17">
        <f t="shared" si="4"/>
        <v>6094</v>
      </c>
      <c r="D83" s="17">
        <f t="shared" si="4"/>
        <v>7307</v>
      </c>
      <c r="E83" s="83">
        <f t="shared" si="4"/>
        <v>10889</v>
      </c>
      <c r="F83" s="17">
        <f t="shared" si="4"/>
        <v>7635</v>
      </c>
      <c r="G83" s="17">
        <f t="shared" si="4"/>
        <v>7603</v>
      </c>
      <c r="H83" s="17">
        <f t="shared" si="4"/>
        <v>4381</v>
      </c>
      <c r="I83" s="84">
        <f t="shared" si="5"/>
        <v>43909</v>
      </c>
    </row>
    <row r="84" spans="1:9" x14ac:dyDescent="0.25">
      <c r="A84" s="8">
        <v>8</v>
      </c>
      <c r="B84" s="20" t="s">
        <v>29</v>
      </c>
      <c r="C84" s="17">
        <f t="shared" si="4"/>
        <v>4757</v>
      </c>
      <c r="D84" s="17">
        <f t="shared" si="4"/>
        <v>4573</v>
      </c>
      <c r="E84" s="83">
        <f t="shared" si="4"/>
        <v>10182</v>
      </c>
      <c r="F84" s="17">
        <f t="shared" si="4"/>
        <v>6963</v>
      </c>
      <c r="G84" s="17">
        <f t="shared" si="4"/>
        <v>4496</v>
      </c>
      <c r="H84" s="17">
        <f t="shared" si="4"/>
        <v>4279</v>
      </c>
      <c r="I84" s="84">
        <f t="shared" si="5"/>
        <v>35250</v>
      </c>
    </row>
    <row r="85" spans="1:9" x14ac:dyDescent="0.25">
      <c r="A85" s="8">
        <v>9</v>
      </c>
      <c r="B85" s="20" t="s">
        <v>30</v>
      </c>
      <c r="C85" s="17">
        <f t="shared" si="4"/>
        <v>16795</v>
      </c>
      <c r="D85" s="17">
        <f t="shared" si="4"/>
        <v>1425</v>
      </c>
      <c r="E85" s="83">
        <f t="shared" si="4"/>
        <v>4840</v>
      </c>
      <c r="F85" s="17">
        <f t="shared" si="4"/>
        <v>9756</v>
      </c>
      <c r="G85" s="17">
        <f t="shared" si="4"/>
        <v>11564</v>
      </c>
      <c r="H85" s="17">
        <f t="shared" si="4"/>
        <v>11599</v>
      </c>
      <c r="I85" s="84">
        <f t="shared" si="5"/>
        <v>55979</v>
      </c>
    </row>
    <row r="86" spans="1:9" x14ac:dyDescent="0.25">
      <c r="A86" s="8">
        <v>10</v>
      </c>
      <c r="B86" s="20" t="s">
        <v>31</v>
      </c>
      <c r="C86" s="17">
        <f t="shared" si="4"/>
        <v>4719</v>
      </c>
      <c r="D86" s="17">
        <f t="shared" si="4"/>
        <v>4539</v>
      </c>
      <c r="E86" s="83">
        <f t="shared" si="4"/>
        <v>17367</v>
      </c>
      <c r="F86" s="17">
        <f t="shared" si="4"/>
        <v>26122</v>
      </c>
      <c r="G86" s="17">
        <f t="shared" si="4"/>
        <v>4533</v>
      </c>
      <c r="H86" s="17">
        <f t="shared" si="4"/>
        <v>2443</v>
      </c>
      <c r="I86" s="84">
        <f t="shared" si="5"/>
        <v>59723</v>
      </c>
    </row>
    <row r="87" spans="1:9" x14ac:dyDescent="0.25">
      <c r="A87" s="8">
        <v>11</v>
      </c>
      <c r="B87" s="20" t="s">
        <v>32</v>
      </c>
      <c r="C87" s="17">
        <f t="shared" ref="C87:H96" si="6">C17+C52</f>
        <v>10746</v>
      </c>
      <c r="D87" s="17">
        <f t="shared" si="6"/>
        <v>12650</v>
      </c>
      <c r="E87" s="83">
        <f t="shared" si="6"/>
        <v>10853</v>
      </c>
      <c r="F87" s="17">
        <f t="shared" si="6"/>
        <v>5965</v>
      </c>
      <c r="G87" s="17">
        <f t="shared" si="6"/>
        <v>10242</v>
      </c>
      <c r="H87" s="17">
        <f t="shared" si="6"/>
        <v>6865</v>
      </c>
      <c r="I87" s="84">
        <f t="shared" si="5"/>
        <v>57321</v>
      </c>
    </row>
    <row r="88" spans="1:9" x14ac:dyDescent="0.25">
      <c r="A88" s="8">
        <v>12</v>
      </c>
      <c r="B88" s="20" t="s">
        <v>33</v>
      </c>
      <c r="C88" s="17">
        <f t="shared" si="6"/>
        <v>20779</v>
      </c>
      <c r="D88" s="17">
        <f t="shared" si="6"/>
        <v>7981</v>
      </c>
      <c r="E88" s="83">
        <f t="shared" si="6"/>
        <v>20170</v>
      </c>
      <c r="F88" s="17">
        <f t="shared" si="6"/>
        <v>41285</v>
      </c>
      <c r="G88" s="17">
        <f t="shared" si="6"/>
        <v>25851</v>
      </c>
      <c r="H88" s="17">
        <f t="shared" si="6"/>
        <v>12386</v>
      </c>
      <c r="I88" s="84">
        <f t="shared" si="5"/>
        <v>128452</v>
      </c>
    </row>
    <row r="89" spans="1:9" x14ac:dyDescent="0.25">
      <c r="A89" s="8">
        <v>13</v>
      </c>
      <c r="B89" s="20" t="s">
        <v>34</v>
      </c>
      <c r="C89" s="17">
        <f t="shared" si="6"/>
        <v>29558</v>
      </c>
      <c r="D89" s="17">
        <f t="shared" si="6"/>
        <v>13807</v>
      </c>
      <c r="E89" s="83">
        <f t="shared" si="6"/>
        <v>8343</v>
      </c>
      <c r="F89" s="17">
        <f t="shared" si="6"/>
        <v>10933</v>
      </c>
      <c r="G89" s="17">
        <f t="shared" si="6"/>
        <v>20420</v>
      </c>
      <c r="H89" s="17">
        <f t="shared" si="6"/>
        <v>24515</v>
      </c>
      <c r="I89" s="84">
        <f t="shared" si="5"/>
        <v>107576</v>
      </c>
    </row>
    <row r="90" spans="1:9" x14ac:dyDescent="0.25">
      <c r="A90" s="8">
        <v>14</v>
      </c>
      <c r="B90" s="20" t="s">
        <v>35</v>
      </c>
      <c r="C90" s="17">
        <f t="shared" si="6"/>
        <v>3544</v>
      </c>
      <c r="D90" s="17">
        <f t="shared" si="6"/>
        <v>3787</v>
      </c>
      <c r="E90" s="83">
        <f t="shared" si="6"/>
        <v>5202</v>
      </c>
      <c r="F90" s="17">
        <f t="shared" si="6"/>
        <v>5220</v>
      </c>
      <c r="G90" s="17">
        <f t="shared" si="6"/>
        <v>3831</v>
      </c>
      <c r="H90" s="17">
        <f t="shared" si="6"/>
        <v>1908</v>
      </c>
      <c r="I90" s="84">
        <f t="shared" si="5"/>
        <v>23492</v>
      </c>
    </row>
    <row r="91" spans="1:9" x14ac:dyDescent="0.25">
      <c r="A91" s="8">
        <v>15</v>
      </c>
      <c r="B91" s="20" t="s">
        <v>36</v>
      </c>
      <c r="C91" s="17">
        <f t="shared" si="6"/>
        <v>11065</v>
      </c>
      <c r="D91" s="17">
        <f t="shared" si="6"/>
        <v>20334</v>
      </c>
      <c r="E91" s="83">
        <f t="shared" si="6"/>
        <v>26015</v>
      </c>
      <c r="F91" s="17">
        <f t="shared" si="6"/>
        <v>16853</v>
      </c>
      <c r="G91" s="17">
        <f t="shared" si="6"/>
        <v>16043</v>
      </c>
      <c r="H91" s="17">
        <f t="shared" si="6"/>
        <v>10145</v>
      </c>
      <c r="I91" s="84">
        <f t="shared" si="5"/>
        <v>100455</v>
      </c>
    </row>
    <row r="92" spans="1:9" x14ac:dyDescent="0.25">
      <c r="A92" s="8">
        <v>16</v>
      </c>
      <c r="B92" s="20" t="s">
        <v>37</v>
      </c>
      <c r="C92" s="17">
        <f t="shared" si="6"/>
        <v>5941</v>
      </c>
      <c r="D92" s="17">
        <f t="shared" si="6"/>
        <v>10778</v>
      </c>
      <c r="E92" s="83">
        <f t="shared" si="6"/>
        <v>19899</v>
      </c>
      <c r="F92" s="17">
        <f t="shared" si="6"/>
        <v>8016</v>
      </c>
      <c r="G92" s="17">
        <f t="shared" si="6"/>
        <v>3935</v>
      </c>
      <c r="H92" s="17">
        <f t="shared" si="6"/>
        <v>4924</v>
      </c>
      <c r="I92" s="84">
        <f t="shared" si="5"/>
        <v>53493</v>
      </c>
    </row>
    <row r="93" spans="1:9" x14ac:dyDescent="0.25">
      <c r="A93" s="8">
        <v>17</v>
      </c>
      <c r="B93" s="20" t="s">
        <v>38</v>
      </c>
      <c r="C93" s="17">
        <f t="shared" si="6"/>
        <v>4031</v>
      </c>
      <c r="D93" s="17">
        <f t="shared" si="6"/>
        <v>4062</v>
      </c>
      <c r="E93" s="83">
        <f t="shared" si="6"/>
        <v>5117</v>
      </c>
      <c r="F93" s="17">
        <f t="shared" si="6"/>
        <v>3813</v>
      </c>
      <c r="G93" s="17">
        <f t="shared" si="6"/>
        <v>4273</v>
      </c>
      <c r="H93" s="17">
        <f t="shared" si="6"/>
        <v>3551</v>
      </c>
      <c r="I93" s="84">
        <f t="shared" si="5"/>
        <v>24847</v>
      </c>
    </row>
    <row r="94" spans="1:9" x14ac:dyDescent="0.25">
      <c r="A94" s="8">
        <v>18</v>
      </c>
      <c r="B94" s="20" t="s">
        <v>39</v>
      </c>
      <c r="C94" s="17">
        <f t="shared" si="6"/>
        <v>430</v>
      </c>
      <c r="D94" s="17">
        <f t="shared" si="6"/>
        <v>411</v>
      </c>
      <c r="E94" s="83">
        <f t="shared" si="6"/>
        <v>1594</v>
      </c>
      <c r="F94" s="17">
        <f t="shared" si="6"/>
        <v>8453</v>
      </c>
      <c r="G94" s="17">
        <f t="shared" si="6"/>
        <v>6128</v>
      </c>
      <c r="H94" s="17">
        <f t="shared" si="6"/>
        <v>20</v>
      </c>
      <c r="I94" s="84">
        <f t="shared" si="5"/>
        <v>17036</v>
      </c>
    </row>
    <row r="95" spans="1:9" x14ac:dyDescent="0.25">
      <c r="A95" s="8">
        <v>19</v>
      </c>
      <c r="B95" s="20" t="s">
        <v>40</v>
      </c>
      <c r="C95" s="17">
        <f t="shared" si="6"/>
        <v>78</v>
      </c>
      <c r="D95" s="17">
        <f t="shared" si="6"/>
        <v>74</v>
      </c>
      <c r="E95" s="83">
        <f t="shared" si="6"/>
        <v>51</v>
      </c>
      <c r="F95" s="17">
        <f t="shared" si="6"/>
        <v>76</v>
      </c>
      <c r="G95" s="17">
        <f t="shared" si="6"/>
        <v>70</v>
      </c>
      <c r="H95" s="17">
        <f t="shared" si="6"/>
        <v>57</v>
      </c>
      <c r="I95" s="84">
        <f t="shared" si="5"/>
        <v>406</v>
      </c>
    </row>
    <row r="96" spans="1:9" x14ac:dyDescent="0.25">
      <c r="A96" s="8">
        <v>20</v>
      </c>
      <c r="B96" s="20" t="s">
        <v>41</v>
      </c>
      <c r="C96" s="17">
        <f t="shared" si="6"/>
        <v>416</v>
      </c>
      <c r="D96" s="17">
        <f t="shared" si="6"/>
        <v>358</v>
      </c>
      <c r="E96" s="83">
        <f t="shared" si="6"/>
        <v>330</v>
      </c>
      <c r="F96" s="17">
        <f t="shared" si="6"/>
        <v>239</v>
      </c>
      <c r="G96" s="17">
        <f t="shared" si="6"/>
        <v>242</v>
      </c>
      <c r="H96" s="17">
        <f t="shared" si="6"/>
        <v>359</v>
      </c>
      <c r="I96" s="84">
        <f t="shared" si="5"/>
        <v>1944</v>
      </c>
    </row>
    <row r="97" spans="1:10" x14ac:dyDescent="0.25">
      <c r="A97" s="8">
        <v>21</v>
      </c>
      <c r="B97" s="20" t="s">
        <v>42</v>
      </c>
      <c r="C97" s="17">
        <f t="shared" ref="C97:H103" si="7">C27+C62</f>
        <v>133</v>
      </c>
      <c r="D97" s="17">
        <f t="shared" si="7"/>
        <v>76</v>
      </c>
      <c r="E97" s="83">
        <f t="shared" si="7"/>
        <v>27</v>
      </c>
      <c r="F97" s="17">
        <f t="shared" si="7"/>
        <v>42</v>
      </c>
      <c r="G97" s="17">
        <f t="shared" si="7"/>
        <v>69</v>
      </c>
      <c r="H97" s="17">
        <f t="shared" si="7"/>
        <v>63</v>
      </c>
      <c r="I97" s="84">
        <f t="shared" si="5"/>
        <v>410</v>
      </c>
    </row>
    <row r="98" spans="1:10" x14ac:dyDescent="0.25">
      <c r="A98" s="8">
        <v>22</v>
      </c>
      <c r="B98" s="20" t="s">
        <v>43</v>
      </c>
      <c r="C98" s="17">
        <f t="shared" si="7"/>
        <v>49</v>
      </c>
      <c r="D98" s="17">
        <f t="shared" si="7"/>
        <v>16</v>
      </c>
      <c r="E98" s="83">
        <f t="shared" si="7"/>
        <v>61</v>
      </c>
      <c r="F98" s="17">
        <f t="shared" si="7"/>
        <v>39</v>
      </c>
      <c r="G98" s="17">
        <f t="shared" si="7"/>
        <v>56</v>
      </c>
      <c r="H98" s="17">
        <f t="shared" si="7"/>
        <v>26</v>
      </c>
      <c r="I98" s="84">
        <f t="shared" si="5"/>
        <v>247</v>
      </c>
    </row>
    <row r="99" spans="1:10" x14ac:dyDescent="0.25">
      <c r="A99" s="8">
        <v>23</v>
      </c>
      <c r="B99" s="20" t="s">
        <v>44</v>
      </c>
      <c r="C99" s="17">
        <f t="shared" si="7"/>
        <v>41</v>
      </c>
      <c r="D99" s="17">
        <f t="shared" si="7"/>
        <v>52</v>
      </c>
      <c r="E99" s="83">
        <f t="shared" si="7"/>
        <v>137</v>
      </c>
      <c r="F99" s="17">
        <f t="shared" si="7"/>
        <v>24</v>
      </c>
      <c r="G99" s="17">
        <f t="shared" si="7"/>
        <v>62</v>
      </c>
      <c r="H99" s="17">
        <f t="shared" si="7"/>
        <v>16</v>
      </c>
      <c r="I99" s="84">
        <f t="shared" si="5"/>
        <v>332</v>
      </c>
    </row>
    <row r="100" spans="1:10" x14ac:dyDescent="0.25">
      <c r="A100" s="8">
        <v>24</v>
      </c>
      <c r="B100" s="20" t="s">
        <v>45</v>
      </c>
      <c r="C100" s="17">
        <f t="shared" si="7"/>
        <v>43</v>
      </c>
      <c r="D100" s="17">
        <f t="shared" si="7"/>
        <v>12</v>
      </c>
      <c r="E100" s="83">
        <f t="shared" si="7"/>
        <v>7</v>
      </c>
      <c r="F100" s="17">
        <f t="shared" si="7"/>
        <v>2</v>
      </c>
      <c r="G100" s="17">
        <f t="shared" si="7"/>
        <v>1</v>
      </c>
      <c r="H100" s="17">
        <f t="shared" si="7"/>
        <v>23</v>
      </c>
      <c r="I100" s="84">
        <f t="shared" si="5"/>
        <v>88</v>
      </c>
    </row>
    <row r="101" spans="1:10" x14ac:dyDescent="0.25">
      <c r="A101" s="8">
        <v>25</v>
      </c>
      <c r="B101" s="20" t="s">
        <v>46</v>
      </c>
      <c r="C101" s="17">
        <f t="shared" si="7"/>
        <v>19</v>
      </c>
      <c r="D101" s="17">
        <f t="shared" si="7"/>
        <v>19</v>
      </c>
      <c r="E101" s="83">
        <f t="shared" si="7"/>
        <v>51</v>
      </c>
      <c r="F101" s="17">
        <f t="shared" si="7"/>
        <v>17</v>
      </c>
      <c r="G101" s="17">
        <f t="shared" si="7"/>
        <v>39</v>
      </c>
      <c r="H101" s="17">
        <f t="shared" si="7"/>
        <v>11</v>
      </c>
      <c r="I101" s="84">
        <f t="shared" si="5"/>
        <v>156</v>
      </c>
    </row>
    <row r="102" spans="1:10" x14ac:dyDescent="0.25">
      <c r="A102" s="8">
        <v>26</v>
      </c>
      <c r="B102" s="20" t="s">
        <v>47</v>
      </c>
      <c r="C102" s="17">
        <f t="shared" si="7"/>
        <v>1621</v>
      </c>
      <c r="D102" s="17">
        <f t="shared" si="7"/>
        <v>2268</v>
      </c>
      <c r="E102" s="83">
        <f t="shared" si="7"/>
        <v>1341</v>
      </c>
      <c r="F102" s="17">
        <f t="shared" si="7"/>
        <v>507</v>
      </c>
      <c r="G102" s="17">
        <f t="shared" si="7"/>
        <v>950</v>
      </c>
      <c r="H102" s="17">
        <f t="shared" si="7"/>
        <v>877</v>
      </c>
      <c r="I102" s="84">
        <f t="shared" si="5"/>
        <v>7564</v>
      </c>
    </row>
    <row r="103" spans="1:10" x14ac:dyDescent="0.25">
      <c r="A103" s="8">
        <v>27</v>
      </c>
      <c r="B103" s="21" t="s">
        <v>48</v>
      </c>
      <c r="C103" s="17">
        <f t="shared" si="7"/>
        <v>526</v>
      </c>
      <c r="D103" s="17">
        <f t="shared" si="7"/>
        <v>256</v>
      </c>
      <c r="E103" s="83">
        <f t="shared" si="7"/>
        <v>945</v>
      </c>
      <c r="F103" s="17">
        <f t="shared" si="7"/>
        <v>595</v>
      </c>
      <c r="G103" s="17">
        <f t="shared" si="7"/>
        <v>852</v>
      </c>
      <c r="H103" s="17">
        <f t="shared" si="7"/>
        <v>319</v>
      </c>
      <c r="I103" s="84">
        <f t="shared" si="5"/>
        <v>3493</v>
      </c>
    </row>
    <row r="104" spans="1:10" s="3" customFormat="1" ht="12.75" x14ac:dyDescent="0.2">
      <c r="A104" s="30"/>
      <c r="B104" s="13" t="s">
        <v>49</v>
      </c>
      <c r="C104" s="31">
        <f>SUM(C77:C103)</f>
        <v>186611</v>
      </c>
      <c r="D104" s="31">
        <f t="shared" ref="D104:I104" si="8">SUM(D77:D103)</f>
        <v>170665</v>
      </c>
      <c r="E104" s="31">
        <f t="shared" si="8"/>
        <v>231064</v>
      </c>
      <c r="F104" s="31">
        <f t="shared" si="8"/>
        <v>213881</v>
      </c>
      <c r="G104" s="31">
        <f t="shared" si="8"/>
        <v>182396</v>
      </c>
      <c r="H104" s="31">
        <f t="shared" si="8"/>
        <v>154537</v>
      </c>
      <c r="I104" s="31">
        <f t="shared" si="8"/>
        <v>1139154</v>
      </c>
    </row>
    <row r="105" spans="1:10" x14ac:dyDescent="0.25">
      <c r="C105" s="27"/>
    </row>
    <row r="106" spans="1:10" x14ac:dyDescent="0.25">
      <c r="B106" s="26"/>
      <c r="C106" s="32"/>
      <c r="D106" s="32"/>
      <c r="E106" s="32"/>
      <c r="F106" s="32"/>
      <c r="G106" s="32"/>
      <c r="H106" s="32"/>
      <c r="I106" s="29"/>
      <c r="J106" s="33"/>
    </row>
    <row r="107" spans="1:10" x14ac:dyDescent="0.25">
      <c r="B107" s="26"/>
      <c r="F107" s="2"/>
      <c r="G107" s="2"/>
      <c r="H107" s="2"/>
      <c r="I107" s="29"/>
    </row>
    <row r="108" spans="1:10" x14ac:dyDescent="0.25">
      <c r="C108" s="27"/>
      <c r="D108" s="27"/>
      <c r="E108" s="27"/>
      <c r="F108" s="27"/>
      <c r="G108" s="27"/>
      <c r="H108" s="27"/>
    </row>
    <row r="110" spans="1:10" x14ac:dyDescent="0.25">
      <c r="H110" s="27"/>
    </row>
  </sheetData>
  <mergeCells count="9">
    <mergeCell ref="A71:I71"/>
    <mergeCell ref="A72:I72"/>
    <mergeCell ref="C40:H40"/>
    <mergeCell ref="C75:H75"/>
    <mergeCell ref="A1:I1"/>
    <mergeCell ref="A2:I2"/>
    <mergeCell ref="A36:I36"/>
    <mergeCell ref="A37:I37"/>
    <mergeCell ref="C5:H5"/>
  </mergeCells>
  <pageMargins left="1.45" right="0" top="0.75" bottom="0.75" header="0.3" footer="0.3"/>
  <pageSetup paperSize="9" scale="95" orientation="landscape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activeCell="H81" sqref="H81"/>
    </sheetView>
  </sheetViews>
  <sheetFormatPr defaultRowHeight="15" x14ac:dyDescent="0.25"/>
  <cols>
    <col min="1" max="1" width="4.28515625" style="1" customWidth="1"/>
    <col min="2" max="2" width="20.5703125" style="1" customWidth="1"/>
    <col min="3" max="8" width="12.28515625" style="1" customWidth="1"/>
    <col min="9" max="9" width="12.28515625" style="3" customWidth="1"/>
    <col min="10" max="244" width="9.140625" style="1"/>
    <col min="245" max="245" width="4.28515625" style="1" customWidth="1"/>
    <col min="246" max="246" width="19.5703125" style="1" customWidth="1"/>
    <col min="247" max="248" width="9.140625" style="1"/>
    <col min="249" max="249" width="10.28515625" style="1" bestFit="1" customWidth="1"/>
    <col min="250" max="250" width="9.140625" style="1"/>
    <col min="251" max="251" width="12.42578125" style="1" customWidth="1"/>
    <col min="252" max="252" width="12" style="1" customWidth="1"/>
    <col min="253" max="253" width="10" style="1" customWidth="1"/>
    <col min="254" max="254" width="10.28515625" style="1" customWidth="1"/>
    <col min="255" max="256" width="11.28515625" style="1" bestFit="1" customWidth="1"/>
    <col min="257" max="257" width="8.5703125" style="1" customWidth="1"/>
    <col min="258" max="258" width="7.7109375" style="1" customWidth="1"/>
    <col min="259" max="259" width="7.42578125" style="1" customWidth="1"/>
    <col min="260" max="260" width="6.7109375" style="1" customWidth="1"/>
    <col min="261" max="261" width="9.140625" style="1"/>
    <col min="262" max="262" width="10.7109375" style="1" customWidth="1"/>
    <col min="263" max="264" width="12.140625" style="1" customWidth="1"/>
    <col min="265" max="500" width="9.140625" style="1"/>
    <col min="501" max="501" width="4.28515625" style="1" customWidth="1"/>
    <col min="502" max="502" width="19.5703125" style="1" customWidth="1"/>
    <col min="503" max="504" width="9.140625" style="1"/>
    <col min="505" max="505" width="10.28515625" style="1" bestFit="1" customWidth="1"/>
    <col min="506" max="506" width="9.140625" style="1"/>
    <col min="507" max="507" width="12.42578125" style="1" customWidth="1"/>
    <col min="508" max="508" width="12" style="1" customWidth="1"/>
    <col min="509" max="509" width="10" style="1" customWidth="1"/>
    <col min="510" max="510" width="10.28515625" style="1" customWidth="1"/>
    <col min="511" max="512" width="11.28515625" style="1" bestFit="1" customWidth="1"/>
    <col min="513" max="513" width="8.5703125" style="1" customWidth="1"/>
    <col min="514" max="514" width="7.7109375" style="1" customWidth="1"/>
    <col min="515" max="515" width="7.42578125" style="1" customWidth="1"/>
    <col min="516" max="516" width="6.7109375" style="1" customWidth="1"/>
    <col min="517" max="517" width="9.140625" style="1"/>
    <col min="518" max="518" width="10.7109375" style="1" customWidth="1"/>
    <col min="519" max="520" width="12.140625" style="1" customWidth="1"/>
    <col min="521" max="756" width="9.140625" style="1"/>
    <col min="757" max="757" width="4.28515625" style="1" customWidth="1"/>
    <col min="758" max="758" width="19.5703125" style="1" customWidth="1"/>
    <col min="759" max="760" width="9.140625" style="1"/>
    <col min="761" max="761" width="10.28515625" style="1" bestFit="1" customWidth="1"/>
    <col min="762" max="762" width="9.140625" style="1"/>
    <col min="763" max="763" width="12.42578125" style="1" customWidth="1"/>
    <col min="764" max="764" width="12" style="1" customWidth="1"/>
    <col min="765" max="765" width="10" style="1" customWidth="1"/>
    <col min="766" max="766" width="10.28515625" style="1" customWidth="1"/>
    <col min="767" max="768" width="11.28515625" style="1" bestFit="1" customWidth="1"/>
    <col min="769" max="769" width="8.5703125" style="1" customWidth="1"/>
    <col min="770" max="770" width="7.7109375" style="1" customWidth="1"/>
    <col min="771" max="771" width="7.42578125" style="1" customWidth="1"/>
    <col min="772" max="772" width="6.7109375" style="1" customWidth="1"/>
    <col min="773" max="773" width="9.140625" style="1"/>
    <col min="774" max="774" width="10.7109375" style="1" customWidth="1"/>
    <col min="775" max="776" width="12.140625" style="1" customWidth="1"/>
    <col min="777" max="1012" width="9.140625" style="1"/>
    <col min="1013" max="1013" width="4.28515625" style="1" customWidth="1"/>
    <col min="1014" max="1014" width="19.5703125" style="1" customWidth="1"/>
    <col min="1015" max="1016" width="9.140625" style="1"/>
    <col min="1017" max="1017" width="10.28515625" style="1" bestFit="1" customWidth="1"/>
    <col min="1018" max="1018" width="9.140625" style="1"/>
    <col min="1019" max="1019" width="12.42578125" style="1" customWidth="1"/>
    <col min="1020" max="1020" width="12" style="1" customWidth="1"/>
    <col min="1021" max="1021" width="10" style="1" customWidth="1"/>
    <col min="1022" max="1022" width="10.28515625" style="1" customWidth="1"/>
    <col min="1023" max="1024" width="11.28515625" style="1" bestFit="1" customWidth="1"/>
    <col min="1025" max="1025" width="8.5703125" style="1" customWidth="1"/>
    <col min="1026" max="1026" width="7.7109375" style="1" customWidth="1"/>
    <col min="1027" max="1027" width="7.42578125" style="1" customWidth="1"/>
    <col min="1028" max="1028" width="6.7109375" style="1" customWidth="1"/>
    <col min="1029" max="1029" width="9.140625" style="1"/>
    <col min="1030" max="1030" width="10.7109375" style="1" customWidth="1"/>
    <col min="1031" max="1032" width="12.140625" style="1" customWidth="1"/>
    <col min="1033" max="1268" width="9.140625" style="1"/>
    <col min="1269" max="1269" width="4.28515625" style="1" customWidth="1"/>
    <col min="1270" max="1270" width="19.5703125" style="1" customWidth="1"/>
    <col min="1271" max="1272" width="9.140625" style="1"/>
    <col min="1273" max="1273" width="10.28515625" style="1" bestFit="1" customWidth="1"/>
    <col min="1274" max="1274" width="9.140625" style="1"/>
    <col min="1275" max="1275" width="12.42578125" style="1" customWidth="1"/>
    <col min="1276" max="1276" width="12" style="1" customWidth="1"/>
    <col min="1277" max="1277" width="10" style="1" customWidth="1"/>
    <col min="1278" max="1278" width="10.28515625" style="1" customWidth="1"/>
    <col min="1279" max="1280" width="11.28515625" style="1" bestFit="1" customWidth="1"/>
    <col min="1281" max="1281" width="8.5703125" style="1" customWidth="1"/>
    <col min="1282" max="1282" width="7.7109375" style="1" customWidth="1"/>
    <col min="1283" max="1283" width="7.42578125" style="1" customWidth="1"/>
    <col min="1284" max="1284" width="6.7109375" style="1" customWidth="1"/>
    <col min="1285" max="1285" width="9.140625" style="1"/>
    <col min="1286" max="1286" width="10.7109375" style="1" customWidth="1"/>
    <col min="1287" max="1288" width="12.140625" style="1" customWidth="1"/>
    <col min="1289" max="1524" width="9.140625" style="1"/>
    <col min="1525" max="1525" width="4.28515625" style="1" customWidth="1"/>
    <col min="1526" max="1526" width="19.5703125" style="1" customWidth="1"/>
    <col min="1527" max="1528" width="9.140625" style="1"/>
    <col min="1529" max="1529" width="10.28515625" style="1" bestFit="1" customWidth="1"/>
    <col min="1530" max="1530" width="9.140625" style="1"/>
    <col min="1531" max="1531" width="12.42578125" style="1" customWidth="1"/>
    <col min="1532" max="1532" width="12" style="1" customWidth="1"/>
    <col min="1533" max="1533" width="10" style="1" customWidth="1"/>
    <col min="1534" max="1534" width="10.28515625" style="1" customWidth="1"/>
    <col min="1535" max="1536" width="11.28515625" style="1" bestFit="1" customWidth="1"/>
    <col min="1537" max="1537" width="8.5703125" style="1" customWidth="1"/>
    <col min="1538" max="1538" width="7.7109375" style="1" customWidth="1"/>
    <col min="1539" max="1539" width="7.42578125" style="1" customWidth="1"/>
    <col min="1540" max="1540" width="6.7109375" style="1" customWidth="1"/>
    <col min="1541" max="1541" width="9.140625" style="1"/>
    <col min="1542" max="1542" width="10.7109375" style="1" customWidth="1"/>
    <col min="1543" max="1544" width="12.140625" style="1" customWidth="1"/>
    <col min="1545" max="1780" width="9.140625" style="1"/>
    <col min="1781" max="1781" width="4.28515625" style="1" customWidth="1"/>
    <col min="1782" max="1782" width="19.5703125" style="1" customWidth="1"/>
    <col min="1783" max="1784" width="9.140625" style="1"/>
    <col min="1785" max="1785" width="10.28515625" style="1" bestFit="1" customWidth="1"/>
    <col min="1786" max="1786" width="9.140625" style="1"/>
    <col min="1787" max="1787" width="12.42578125" style="1" customWidth="1"/>
    <col min="1788" max="1788" width="12" style="1" customWidth="1"/>
    <col min="1789" max="1789" width="10" style="1" customWidth="1"/>
    <col min="1790" max="1790" width="10.28515625" style="1" customWidth="1"/>
    <col min="1791" max="1792" width="11.28515625" style="1" bestFit="1" customWidth="1"/>
    <col min="1793" max="1793" width="8.5703125" style="1" customWidth="1"/>
    <col min="1794" max="1794" width="7.7109375" style="1" customWidth="1"/>
    <col min="1795" max="1795" width="7.42578125" style="1" customWidth="1"/>
    <col min="1796" max="1796" width="6.7109375" style="1" customWidth="1"/>
    <col min="1797" max="1797" width="9.140625" style="1"/>
    <col min="1798" max="1798" width="10.7109375" style="1" customWidth="1"/>
    <col min="1799" max="1800" width="12.140625" style="1" customWidth="1"/>
    <col min="1801" max="2036" width="9.140625" style="1"/>
    <col min="2037" max="2037" width="4.28515625" style="1" customWidth="1"/>
    <col min="2038" max="2038" width="19.5703125" style="1" customWidth="1"/>
    <col min="2039" max="2040" width="9.140625" style="1"/>
    <col min="2041" max="2041" width="10.28515625" style="1" bestFit="1" customWidth="1"/>
    <col min="2042" max="2042" width="9.140625" style="1"/>
    <col min="2043" max="2043" width="12.42578125" style="1" customWidth="1"/>
    <col min="2044" max="2044" width="12" style="1" customWidth="1"/>
    <col min="2045" max="2045" width="10" style="1" customWidth="1"/>
    <col min="2046" max="2046" width="10.28515625" style="1" customWidth="1"/>
    <col min="2047" max="2048" width="11.28515625" style="1" bestFit="1" customWidth="1"/>
    <col min="2049" max="2049" width="8.5703125" style="1" customWidth="1"/>
    <col min="2050" max="2050" width="7.7109375" style="1" customWidth="1"/>
    <col min="2051" max="2051" width="7.42578125" style="1" customWidth="1"/>
    <col min="2052" max="2052" width="6.7109375" style="1" customWidth="1"/>
    <col min="2053" max="2053" width="9.140625" style="1"/>
    <col min="2054" max="2054" width="10.7109375" style="1" customWidth="1"/>
    <col min="2055" max="2056" width="12.140625" style="1" customWidth="1"/>
    <col min="2057" max="2292" width="9.140625" style="1"/>
    <col min="2293" max="2293" width="4.28515625" style="1" customWidth="1"/>
    <col min="2294" max="2294" width="19.5703125" style="1" customWidth="1"/>
    <col min="2295" max="2296" width="9.140625" style="1"/>
    <col min="2297" max="2297" width="10.28515625" style="1" bestFit="1" customWidth="1"/>
    <col min="2298" max="2298" width="9.140625" style="1"/>
    <col min="2299" max="2299" width="12.42578125" style="1" customWidth="1"/>
    <col min="2300" max="2300" width="12" style="1" customWidth="1"/>
    <col min="2301" max="2301" width="10" style="1" customWidth="1"/>
    <col min="2302" max="2302" width="10.28515625" style="1" customWidth="1"/>
    <col min="2303" max="2304" width="11.28515625" style="1" bestFit="1" customWidth="1"/>
    <col min="2305" max="2305" width="8.5703125" style="1" customWidth="1"/>
    <col min="2306" max="2306" width="7.7109375" style="1" customWidth="1"/>
    <col min="2307" max="2307" width="7.42578125" style="1" customWidth="1"/>
    <col min="2308" max="2308" width="6.7109375" style="1" customWidth="1"/>
    <col min="2309" max="2309" width="9.140625" style="1"/>
    <col min="2310" max="2310" width="10.7109375" style="1" customWidth="1"/>
    <col min="2311" max="2312" width="12.140625" style="1" customWidth="1"/>
    <col min="2313" max="2548" width="9.140625" style="1"/>
    <col min="2549" max="2549" width="4.28515625" style="1" customWidth="1"/>
    <col min="2550" max="2550" width="19.5703125" style="1" customWidth="1"/>
    <col min="2551" max="2552" width="9.140625" style="1"/>
    <col min="2553" max="2553" width="10.28515625" style="1" bestFit="1" customWidth="1"/>
    <col min="2554" max="2554" width="9.140625" style="1"/>
    <col min="2555" max="2555" width="12.42578125" style="1" customWidth="1"/>
    <col min="2556" max="2556" width="12" style="1" customWidth="1"/>
    <col min="2557" max="2557" width="10" style="1" customWidth="1"/>
    <col min="2558" max="2558" width="10.28515625" style="1" customWidth="1"/>
    <col min="2559" max="2560" width="11.28515625" style="1" bestFit="1" customWidth="1"/>
    <col min="2561" max="2561" width="8.5703125" style="1" customWidth="1"/>
    <col min="2562" max="2562" width="7.7109375" style="1" customWidth="1"/>
    <col min="2563" max="2563" width="7.42578125" style="1" customWidth="1"/>
    <col min="2564" max="2564" width="6.7109375" style="1" customWidth="1"/>
    <col min="2565" max="2565" width="9.140625" style="1"/>
    <col min="2566" max="2566" width="10.7109375" style="1" customWidth="1"/>
    <col min="2567" max="2568" width="12.140625" style="1" customWidth="1"/>
    <col min="2569" max="2804" width="9.140625" style="1"/>
    <col min="2805" max="2805" width="4.28515625" style="1" customWidth="1"/>
    <col min="2806" max="2806" width="19.5703125" style="1" customWidth="1"/>
    <col min="2807" max="2808" width="9.140625" style="1"/>
    <col min="2809" max="2809" width="10.28515625" style="1" bestFit="1" customWidth="1"/>
    <col min="2810" max="2810" width="9.140625" style="1"/>
    <col min="2811" max="2811" width="12.42578125" style="1" customWidth="1"/>
    <col min="2812" max="2812" width="12" style="1" customWidth="1"/>
    <col min="2813" max="2813" width="10" style="1" customWidth="1"/>
    <col min="2814" max="2814" width="10.28515625" style="1" customWidth="1"/>
    <col min="2815" max="2816" width="11.28515625" style="1" bestFit="1" customWidth="1"/>
    <col min="2817" max="2817" width="8.5703125" style="1" customWidth="1"/>
    <col min="2818" max="2818" width="7.7109375" style="1" customWidth="1"/>
    <col min="2819" max="2819" width="7.42578125" style="1" customWidth="1"/>
    <col min="2820" max="2820" width="6.7109375" style="1" customWidth="1"/>
    <col min="2821" max="2821" width="9.140625" style="1"/>
    <col min="2822" max="2822" width="10.7109375" style="1" customWidth="1"/>
    <col min="2823" max="2824" width="12.140625" style="1" customWidth="1"/>
    <col min="2825" max="3060" width="9.140625" style="1"/>
    <col min="3061" max="3061" width="4.28515625" style="1" customWidth="1"/>
    <col min="3062" max="3062" width="19.5703125" style="1" customWidth="1"/>
    <col min="3063" max="3064" width="9.140625" style="1"/>
    <col min="3065" max="3065" width="10.28515625" style="1" bestFit="1" customWidth="1"/>
    <col min="3066" max="3066" width="9.140625" style="1"/>
    <col min="3067" max="3067" width="12.42578125" style="1" customWidth="1"/>
    <col min="3068" max="3068" width="12" style="1" customWidth="1"/>
    <col min="3069" max="3069" width="10" style="1" customWidth="1"/>
    <col min="3070" max="3070" width="10.28515625" style="1" customWidth="1"/>
    <col min="3071" max="3072" width="11.28515625" style="1" bestFit="1" customWidth="1"/>
    <col min="3073" max="3073" width="8.5703125" style="1" customWidth="1"/>
    <col min="3074" max="3074" width="7.7109375" style="1" customWidth="1"/>
    <col min="3075" max="3075" width="7.42578125" style="1" customWidth="1"/>
    <col min="3076" max="3076" width="6.7109375" style="1" customWidth="1"/>
    <col min="3077" max="3077" width="9.140625" style="1"/>
    <col min="3078" max="3078" width="10.7109375" style="1" customWidth="1"/>
    <col min="3079" max="3080" width="12.140625" style="1" customWidth="1"/>
    <col min="3081" max="3316" width="9.140625" style="1"/>
    <col min="3317" max="3317" width="4.28515625" style="1" customWidth="1"/>
    <col min="3318" max="3318" width="19.5703125" style="1" customWidth="1"/>
    <col min="3319" max="3320" width="9.140625" style="1"/>
    <col min="3321" max="3321" width="10.28515625" style="1" bestFit="1" customWidth="1"/>
    <col min="3322" max="3322" width="9.140625" style="1"/>
    <col min="3323" max="3323" width="12.42578125" style="1" customWidth="1"/>
    <col min="3324" max="3324" width="12" style="1" customWidth="1"/>
    <col min="3325" max="3325" width="10" style="1" customWidth="1"/>
    <col min="3326" max="3326" width="10.28515625" style="1" customWidth="1"/>
    <col min="3327" max="3328" width="11.28515625" style="1" bestFit="1" customWidth="1"/>
    <col min="3329" max="3329" width="8.5703125" style="1" customWidth="1"/>
    <col min="3330" max="3330" width="7.7109375" style="1" customWidth="1"/>
    <col min="3331" max="3331" width="7.42578125" style="1" customWidth="1"/>
    <col min="3332" max="3332" width="6.7109375" style="1" customWidth="1"/>
    <col min="3333" max="3333" width="9.140625" style="1"/>
    <col min="3334" max="3334" width="10.7109375" style="1" customWidth="1"/>
    <col min="3335" max="3336" width="12.140625" style="1" customWidth="1"/>
    <col min="3337" max="3572" width="9.140625" style="1"/>
    <col min="3573" max="3573" width="4.28515625" style="1" customWidth="1"/>
    <col min="3574" max="3574" width="19.5703125" style="1" customWidth="1"/>
    <col min="3575" max="3576" width="9.140625" style="1"/>
    <col min="3577" max="3577" width="10.28515625" style="1" bestFit="1" customWidth="1"/>
    <col min="3578" max="3578" width="9.140625" style="1"/>
    <col min="3579" max="3579" width="12.42578125" style="1" customWidth="1"/>
    <col min="3580" max="3580" width="12" style="1" customWidth="1"/>
    <col min="3581" max="3581" width="10" style="1" customWidth="1"/>
    <col min="3582" max="3582" width="10.28515625" style="1" customWidth="1"/>
    <col min="3583" max="3584" width="11.28515625" style="1" bestFit="1" customWidth="1"/>
    <col min="3585" max="3585" width="8.5703125" style="1" customWidth="1"/>
    <col min="3586" max="3586" width="7.7109375" style="1" customWidth="1"/>
    <col min="3587" max="3587" width="7.42578125" style="1" customWidth="1"/>
    <col min="3588" max="3588" width="6.7109375" style="1" customWidth="1"/>
    <col min="3589" max="3589" width="9.140625" style="1"/>
    <col min="3590" max="3590" width="10.7109375" style="1" customWidth="1"/>
    <col min="3591" max="3592" width="12.140625" style="1" customWidth="1"/>
    <col min="3593" max="3828" width="9.140625" style="1"/>
    <col min="3829" max="3829" width="4.28515625" style="1" customWidth="1"/>
    <col min="3830" max="3830" width="19.5703125" style="1" customWidth="1"/>
    <col min="3831" max="3832" width="9.140625" style="1"/>
    <col min="3833" max="3833" width="10.28515625" style="1" bestFit="1" customWidth="1"/>
    <col min="3834" max="3834" width="9.140625" style="1"/>
    <col min="3835" max="3835" width="12.42578125" style="1" customWidth="1"/>
    <col min="3836" max="3836" width="12" style="1" customWidth="1"/>
    <col min="3837" max="3837" width="10" style="1" customWidth="1"/>
    <col min="3838" max="3838" width="10.28515625" style="1" customWidth="1"/>
    <col min="3839" max="3840" width="11.28515625" style="1" bestFit="1" customWidth="1"/>
    <col min="3841" max="3841" width="8.5703125" style="1" customWidth="1"/>
    <col min="3842" max="3842" width="7.7109375" style="1" customWidth="1"/>
    <col min="3843" max="3843" width="7.42578125" style="1" customWidth="1"/>
    <col min="3844" max="3844" width="6.7109375" style="1" customWidth="1"/>
    <col min="3845" max="3845" width="9.140625" style="1"/>
    <col min="3846" max="3846" width="10.7109375" style="1" customWidth="1"/>
    <col min="3847" max="3848" width="12.140625" style="1" customWidth="1"/>
    <col min="3849" max="4084" width="9.140625" style="1"/>
    <col min="4085" max="4085" width="4.28515625" style="1" customWidth="1"/>
    <col min="4086" max="4086" width="19.5703125" style="1" customWidth="1"/>
    <col min="4087" max="4088" width="9.140625" style="1"/>
    <col min="4089" max="4089" width="10.28515625" style="1" bestFit="1" customWidth="1"/>
    <col min="4090" max="4090" width="9.140625" style="1"/>
    <col min="4091" max="4091" width="12.42578125" style="1" customWidth="1"/>
    <col min="4092" max="4092" width="12" style="1" customWidth="1"/>
    <col min="4093" max="4093" width="10" style="1" customWidth="1"/>
    <col min="4094" max="4094" width="10.28515625" style="1" customWidth="1"/>
    <col min="4095" max="4096" width="11.28515625" style="1" bestFit="1" customWidth="1"/>
    <col min="4097" max="4097" width="8.5703125" style="1" customWidth="1"/>
    <col min="4098" max="4098" width="7.7109375" style="1" customWidth="1"/>
    <col min="4099" max="4099" width="7.42578125" style="1" customWidth="1"/>
    <col min="4100" max="4100" width="6.7109375" style="1" customWidth="1"/>
    <col min="4101" max="4101" width="9.140625" style="1"/>
    <col min="4102" max="4102" width="10.7109375" style="1" customWidth="1"/>
    <col min="4103" max="4104" width="12.140625" style="1" customWidth="1"/>
    <col min="4105" max="4340" width="9.140625" style="1"/>
    <col min="4341" max="4341" width="4.28515625" style="1" customWidth="1"/>
    <col min="4342" max="4342" width="19.5703125" style="1" customWidth="1"/>
    <col min="4343" max="4344" width="9.140625" style="1"/>
    <col min="4345" max="4345" width="10.28515625" style="1" bestFit="1" customWidth="1"/>
    <col min="4346" max="4346" width="9.140625" style="1"/>
    <col min="4347" max="4347" width="12.42578125" style="1" customWidth="1"/>
    <col min="4348" max="4348" width="12" style="1" customWidth="1"/>
    <col min="4349" max="4349" width="10" style="1" customWidth="1"/>
    <col min="4350" max="4350" width="10.28515625" style="1" customWidth="1"/>
    <col min="4351" max="4352" width="11.28515625" style="1" bestFit="1" customWidth="1"/>
    <col min="4353" max="4353" width="8.5703125" style="1" customWidth="1"/>
    <col min="4354" max="4354" width="7.7109375" style="1" customWidth="1"/>
    <col min="4355" max="4355" width="7.42578125" style="1" customWidth="1"/>
    <col min="4356" max="4356" width="6.7109375" style="1" customWidth="1"/>
    <col min="4357" max="4357" width="9.140625" style="1"/>
    <col min="4358" max="4358" width="10.7109375" style="1" customWidth="1"/>
    <col min="4359" max="4360" width="12.140625" style="1" customWidth="1"/>
    <col min="4361" max="4596" width="9.140625" style="1"/>
    <col min="4597" max="4597" width="4.28515625" style="1" customWidth="1"/>
    <col min="4598" max="4598" width="19.5703125" style="1" customWidth="1"/>
    <col min="4599" max="4600" width="9.140625" style="1"/>
    <col min="4601" max="4601" width="10.28515625" style="1" bestFit="1" customWidth="1"/>
    <col min="4602" max="4602" width="9.140625" style="1"/>
    <col min="4603" max="4603" width="12.42578125" style="1" customWidth="1"/>
    <col min="4604" max="4604" width="12" style="1" customWidth="1"/>
    <col min="4605" max="4605" width="10" style="1" customWidth="1"/>
    <col min="4606" max="4606" width="10.28515625" style="1" customWidth="1"/>
    <col min="4607" max="4608" width="11.28515625" style="1" bestFit="1" customWidth="1"/>
    <col min="4609" max="4609" width="8.5703125" style="1" customWidth="1"/>
    <col min="4610" max="4610" width="7.7109375" style="1" customWidth="1"/>
    <col min="4611" max="4611" width="7.42578125" style="1" customWidth="1"/>
    <col min="4612" max="4612" width="6.7109375" style="1" customWidth="1"/>
    <col min="4613" max="4613" width="9.140625" style="1"/>
    <col min="4614" max="4614" width="10.7109375" style="1" customWidth="1"/>
    <col min="4615" max="4616" width="12.140625" style="1" customWidth="1"/>
    <col min="4617" max="4852" width="9.140625" style="1"/>
    <col min="4853" max="4853" width="4.28515625" style="1" customWidth="1"/>
    <col min="4854" max="4854" width="19.5703125" style="1" customWidth="1"/>
    <col min="4855" max="4856" width="9.140625" style="1"/>
    <col min="4857" max="4857" width="10.28515625" style="1" bestFit="1" customWidth="1"/>
    <col min="4858" max="4858" width="9.140625" style="1"/>
    <col min="4859" max="4859" width="12.42578125" style="1" customWidth="1"/>
    <col min="4860" max="4860" width="12" style="1" customWidth="1"/>
    <col min="4861" max="4861" width="10" style="1" customWidth="1"/>
    <col min="4862" max="4862" width="10.28515625" style="1" customWidth="1"/>
    <col min="4863" max="4864" width="11.28515625" style="1" bestFit="1" customWidth="1"/>
    <col min="4865" max="4865" width="8.5703125" style="1" customWidth="1"/>
    <col min="4866" max="4866" width="7.7109375" style="1" customWidth="1"/>
    <col min="4867" max="4867" width="7.42578125" style="1" customWidth="1"/>
    <col min="4868" max="4868" width="6.7109375" style="1" customWidth="1"/>
    <col min="4869" max="4869" width="9.140625" style="1"/>
    <col min="4870" max="4870" width="10.7109375" style="1" customWidth="1"/>
    <col min="4871" max="4872" width="12.140625" style="1" customWidth="1"/>
    <col min="4873" max="5108" width="9.140625" style="1"/>
    <col min="5109" max="5109" width="4.28515625" style="1" customWidth="1"/>
    <col min="5110" max="5110" width="19.5703125" style="1" customWidth="1"/>
    <col min="5111" max="5112" width="9.140625" style="1"/>
    <col min="5113" max="5113" width="10.28515625" style="1" bestFit="1" customWidth="1"/>
    <col min="5114" max="5114" width="9.140625" style="1"/>
    <col min="5115" max="5115" width="12.42578125" style="1" customWidth="1"/>
    <col min="5116" max="5116" width="12" style="1" customWidth="1"/>
    <col min="5117" max="5117" width="10" style="1" customWidth="1"/>
    <col min="5118" max="5118" width="10.28515625" style="1" customWidth="1"/>
    <col min="5119" max="5120" width="11.28515625" style="1" bestFit="1" customWidth="1"/>
    <col min="5121" max="5121" width="8.5703125" style="1" customWidth="1"/>
    <col min="5122" max="5122" width="7.7109375" style="1" customWidth="1"/>
    <col min="5123" max="5123" width="7.42578125" style="1" customWidth="1"/>
    <col min="5124" max="5124" width="6.7109375" style="1" customWidth="1"/>
    <col min="5125" max="5125" width="9.140625" style="1"/>
    <col min="5126" max="5126" width="10.7109375" style="1" customWidth="1"/>
    <col min="5127" max="5128" width="12.140625" style="1" customWidth="1"/>
    <col min="5129" max="5364" width="9.140625" style="1"/>
    <col min="5365" max="5365" width="4.28515625" style="1" customWidth="1"/>
    <col min="5366" max="5366" width="19.5703125" style="1" customWidth="1"/>
    <col min="5367" max="5368" width="9.140625" style="1"/>
    <col min="5369" max="5369" width="10.28515625" style="1" bestFit="1" customWidth="1"/>
    <col min="5370" max="5370" width="9.140625" style="1"/>
    <col min="5371" max="5371" width="12.42578125" style="1" customWidth="1"/>
    <col min="5372" max="5372" width="12" style="1" customWidth="1"/>
    <col min="5373" max="5373" width="10" style="1" customWidth="1"/>
    <col min="5374" max="5374" width="10.28515625" style="1" customWidth="1"/>
    <col min="5375" max="5376" width="11.28515625" style="1" bestFit="1" customWidth="1"/>
    <col min="5377" max="5377" width="8.5703125" style="1" customWidth="1"/>
    <col min="5378" max="5378" width="7.7109375" style="1" customWidth="1"/>
    <col min="5379" max="5379" width="7.42578125" style="1" customWidth="1"/>
    <col min="5380" max="5380" width="6.7109375" style="1" customWidth="1"/>
    <col min="5381" max="5381" width="9.140625" style="1"/>
    <col min="5382" max="5382" width="10.7109375" style="1" customWidth="1"/>
    <col min="5383" max="5384" width="12.140625" style="1" customWidth="1"/>
    <col min="5385" max="5620" width="9.140625" style="1"/>
    <col min="5621" max="5621" width="4.28515625" style="1" customWidth="1"/>
    <col min="5622" max="5622" width="19.5703125" style="1" customWidth="1"/>
    <col min="5623" max="5624" width="9.140625" style="1"/>
    <col min="5625" max="5625" width="10.28515625" style="1" bestFit="1" customWidth="1"/>
    <col min="5626" max="5626" width="9.140625" style="1"/>
    <col min="5627" max="5627" width="12.42578125" style="1" customWidth="1"/>
    <col min="5628" max="5628" width="12" style="1" customWidth="1"/>
    <col min="5629" max="5629" width="10" style="1" customWidth="1"/>
    <col min="5630" max="5630" width="10.28515625" style="1" customWidth="1"/>
    <col min="5631" max="5632" width="11.28515625" style="1" bestFit="1" customWidth="1"/>
    <col min="5633" max="5633" width="8.5703125" style="1" customWidth="1"/>
    <col min="5634" max="5634" width="7.7109375" style="1" customWidth="1"/>
    <col min="5635" max="5635" width="7.42578125" style="1" customWidth="1"/>
    <col min="5636" max="5636" width="6.7109375" style="1" customWidth="1"/>
    <col min="5637" max="5637" width="9.140625" style="1"/>
    <col min="5638" max="5638" width="10.7109375" style="1" customWidth="1"/>
    <col min="5639" max="5640" width="12.140625" style="1" customWidth="1"/>
    <col min="5641" max="5876" width="9.140625" style="1"/>
    <col min="5877" max="5877" width="4.28515625" style="1" customWidth="1"/>
    <col min="5878" max="5878" width="19.5703125" style="1" customWidth="1"/>
    <col min="5879" max="5880" width="9.140625" style="1"/>
    <col min="5881" max="5881" width="10.28515625" style="1" bestFit="1" customWidth="1"/>
    <col min="5882" max="5882" width="9.140625" style="1"/>
    <col min="5883" max="5883" width="12.42578125" style="1" customWidth="1"/>
    <col min="5884" max="5884" width="12" style="1" customWidth="1"/>
    <col min="5885" max="5885" width="10" style="1" customWidth="1"/>
    <col min="5886" max="5886" width="10.28515625" style="1" customWidth="1"/>
    <col min="5887" max="5888" width="11.28515625" style="1" bestFit="1" customWidth="1"/>
    <col min="5889" max="5889" width="8.5703125" style="1" customWidth="1"/>
    <col min="5890" max="5890" width="7.7109375" style="1" customWidth="1"/>
    <col min="5891" max="5891" width="7.42578125" style="1" customWidth="1"/>
    <col min="5892" max="5892" width="6.7109375" style="1" customWidth="1"/>
    <col min="5893" max="5893" width="9.140625" style="1"/>
    <col min="5894" max="5894" width="10.7109375" style="1" customWidth="1"/>
    <col min="5895" max="5896" width="12.140625" style="1" customWidth="1"/>
    <col min="5897" max="6132" width="9.140625" style="1"/>
    <col min="6133" max="6133" width="4.28515625" style="1" customWidth="1"/>
    <col min="6134" max="6134" width="19.5703125" style="1" customWidth="1"/>
    <col min="6135" max="6136" width="9.140625" style="1"/>
    <col min="6137" max="6137" width="10.28515625" style="1" bestFit="1" customWidth="1"/>
    <col min="6138" max="6138" width="9.140625" style="1"/>
    <col min="6139" max="6139" width="12.42578125" style="1" customWidth="1"/>
    <col min="6140" max="6140" width="12" style="1" customWidth="1"/>
    <col min="6141" max="6141" width="10" style="1" customWidth="1"/>
    <col min="6142" max="6142" width="10.28515625" style="1" customWidth="1"/>
    <col min="6143" max="6144" width="11.28515625" style="1" bestFit="1" customWidth="1"/>
    <col min="6145" max="6145" width="8.5703125" style="1" customWidth="1"/>
    <col min="6146" max="6146" width="7.7109375" style="1" customWidth="1"/>
    <col min="6147" max="6147" width="7.42578125" style="1" customWidth="1"/>
    <col min="6148" max="6148" width="6.7109375" style="1" customWidth="1"/>
    <col min="6149" max="6149" width="9.140625" style="1"/>
    <col min="6150" max="6150" width="10.7109375" style="1" customWidth="1"/>
    <col min="6151" max="6152" width="12.140625" style="1" customWidth="1"/>
    <col min="6153" max="6388" width="9.140625" style="1"/>
    <col min="6389" max="6389" width="4.28515625" style="1" customWidth="1"/>
    <col min="6390" max="6390" width="19.5703125" style="1" customWidth="1"/>
    <col min="6391" max="6392" width="9.140625" style="1"/>
    <col min="6393" max="6393" width="10.28515625" style="1" bestFit="1" customWidth="1"/>
    <col min="6394" max="6394" width="9.140625" style="1"/>
    <col min="6395" max="6395" width="12.42578125" style="1" customWidth="1"/>
    <col min="6396" max="6396" width="12" style="1" customWidth="1"/>
    <col min="6397" max="6397" width="10" style="1" customWidth="1"/>
    <col min="6398" max="6398" width="10.28515625" style="1" customWidth="1"/>
    <col min="6399" max="6400" width="11.28515625" style="1" bestFit="1" customWidth="1"/>
    <col min="6401" max="6401" width="8.5703125" style="1" customWidth="1"/>
    <col min="6402" max="6402" width="7.7109375" style="1" customWidth="1"/>
    <col min="6403" max="6403" width="7.42578125" style="1" customWidth="1"/>
    <col min="6404" max="6404" width="6.7109375" style="1" customWidth="1"/>
    <col min="6405" max="6405" width="9.140625" style="1"/>
    <col min="6406" max="6406" width="10.7109375" style="1" customWidth="1"/>
    <col min="6407" max="6408" width="12.140625" style="1" customWidth="1"/>
    <col min="6409" max="6644" width="9.140625" style="1"/>
    <col min="6645" max="6645" width="4.28515625" style="1" customWidth="1"/>
    <col min="6646" max="6646" width="19.5703125" style="1" customWidth="1"/>
    <col min="6647" max="6648" width="9.140625" style="1"/>
    <col min="6649" max="6649" width="10.28515625" style="1" bestFit="1" customWidth="1"/>
    <col min="6650" max="6650" width="9.140625" style="1"/>
    <col min="6651" max="6651" width="12.42578125" style="1" customWidth="1"/>
    <col min="6652" max="6652" width="12" style="1" customWidth="1"/>
    <col min="6653" max="6653" width="10" style="1" customWidth="1"/>
    <col min="6654" max="6654" width="10.28515625" style="1" customWidth="1"/>
    <col min="6655" max="6656" width="11.28515625" style="1" bestFit="1" customWidth="1"/>
    <col min="6657" max="6657" width="8.5703125" style="1" customWidth="1"/>
    <col min="6658" max="6658" width="7.7109375" style="1" customWidth="1"/>
    <col min="6659" max="6659" width="7.42578125" style="1" customWidth="1"/>
    <col min="6660" max="6660" width="6.7109375" style="1" customWidth="1"/>
    <col min="6661" max="6661" width="9.140625" style="1"/>
    <col min="6662" max="6662" width="10.7109375" style="1" customWidth="1"/>
    <col min="6663" max="6664" width="12.140625" style="1" customWidth="1"/>
    <col min="6665" max="6900" width="9.140625" style="1"/>
    <col min="6901" max="6901" width="4.28515625" style="1" customWidth="1"/>
    <col min="6902" max="6902" width="19.5703125" style="1" customWidth="1"/>
    <col min="6903" max="6904" width="9.140625" style="1"/>
    <col min="6905" max="6905" width="10.28515625" style="1" bestFit="1" customWidth="1"/>
    <col min="6906" max="6906" width="9.140625" style="1"/>
    <col min="6907" max="6907" width="12.42578125" style="1" customWidth="1"/>
    <col min="6908" max="6908" width="12" style="1" customWidth="1"/>
    <col min="6909" max="6909" width="10" style="1" customWidth="1"/>
    <col min="6910" max="6910" width="10.28515625" style="1" customWidth="1"/>
    <col min="6911" max="6912" width="11.28515625" style="1" bestFit="1" customWidth="1"/>
    <col min="6913" max="6913" width="8.5703125" style="1" customWidth="1"/>
    <col min="6914" max="6914" width="7.7109375" style="1" customWidth="1"/>
    <col min="6915" max="6915" width="7.42578125" style="1" customWidth="1"/>
    <col min="6916" max="6916" width="6.7109375" style="1" customWidth="1"/>
    <col min="6917" max="6917" width="9.140625" style="1"/>
    <col min="6918" max="6918" width="10.7109375" style="1" customWidth="1"/>
    <col min="6919" max="6920" width="12.140625" style="1" customWidth="1"/>
    <col min="6921" max="7156" width="9.140625" style="1"/>
    <col min="7157" max="7157" width="4.28515625" style="1" customWidth="1"/>
    <col min="7158" max="7158" width="19.5703125" style="1" customWidth="1"/>
    <col min="7159" max="7160" width="9.140625" style="1"/>
    <col min="7161" max="7161" width="10.28515625" style="1" bestFit="1" customWidth="1"/>
    <col min="7162" max="7162" width="9.140625" style="1"/>
    <col min="7163" max="7163" width="12.42578125" style="1" customWidth="1"/>
    <col min="7164" max="7164" width="12" style="1" customWidth="1"/>
    <col min="7165" max="7165" width="10" style="1" customWidth="1"/>
    <col min="7166" max="7166" width="10.28515625" style="1" customWidth="1"/>
    <col min="7167" max="7168" width="11.28515625" style="1" bestFit="1" customWidth="1"/>
    <col min="7169" max="7169" width="8.5703125" style="1" customWidth="1"/>
    <col min="7170" max="7170" width="7.7109375" style="1" customWidth="1"/>
    <col min="7171" max="7171" width="7.42578125" style="1" customWidth="1"/>
    <col min="7172" max="7172" width="6.7109375" style="1" customWidth="1"/>
    <col min="7173" max="7173" width="9.140625" style="1"/>
    <col min="7174" max="7174" width="10.7109375" style="1" customWidth="1"/>
    <col min="7175" max="7176" width="12.140625" style="1" customWidth="1"/>
    <col min="7177" max="7412" width="9.140625" style="1"/>
    <col min="7413" max="7413" width="4.28515625" style="1" customWidth="1"/>
    <col min="7414" max="7414" width="19.5703125" style="1" customWidth="1"/>
    <col min="7415" max="7416" width="9.140625" style="1"/>
    <col min="7417" max="7417" width="10.28515625" style="1" bestFit="1" customWidth="1"/>
    <col min="7418" max="7418" width="9.140625" style="1"/>
    <col min="7419" max="7419" width="12.42578125" style="1" customWidth="1"/>
    <col min="7420" max="7420" width="12" style="1" customWidth="1"/>
    <col min="7421" max="7421" width="10" style="1" customWidth="1"/>
    <col min="7422" max="7422" width="10.28515625" style="1" customWidth="1"/>
    <col min="7423" max="7424" width="11.28515625" style="1" bestFit="1" customWidth="1"/>
    <col min="7425" max="7425" width="8.5703125" style="1" customWidth="1"/>
    <col min="7426" max="7426" width="7.7109375" style="1" customWidth="1"/>
    <col min="7427" max="7427" width="7.42578125" style="1" customWidth="1"/>
    <col min="7428" max="7428" width="6.7109375" style="1" customWidth="1"/>
    <col min="7429" max="7429" width="9.140625" style="1"/>
    <col min="7430" max="7430" width="10.7109375" style="1" customWidth="1"/>
    <col min="7431" max="7432" width="12.140625" style="1" customWidth="1"/>
    <col min="7433" max="7668" width="9.140625" style="1"/>
    <col min="7669" max="7669" width="4.28515625" style="1" customWidth="1"/>
    <col min="7670" max="7670" width="19.5703125" style="1" customWidth="1"/>
    <col min="7671" max="7672" width="9.140625" style="1"/>
    <col min="7673" max="7673" width="10.28515625" style="1" bestFit="1" customWidth="1"/>
    <col min="7674" max="7674" width="9.140625" style="1"/>
    <col min="7675" max="7675" width="12.42578125" style="1" customWidth="1"/>
    <col min="7676" max="7676" width="12" style="1" customWidth="1"/>
    <col min="7677" max="7677" width="10" style="1" customWidth="1"/>
    <col min="7678" max="7678" width="10.28515625" style="1" customWidth="1"/>
    <col min="7679" max="7680" width="11.28515625" style="1" bestFit="1" customWidth="1"/>
    <col min="7681" max="7681" width="8.5703125" style="1" customWidth="1"/>
    <col min="7682" max="7682" width="7.7109375" style="1" customWidth="1"/>
    <col min="7683" max="7683" width="7.42578125" style="1" customWidth="1"/>
    <col min="7684" max="7684" width="6.7109375" style="1" customWidth="1"/>
    <col min="7685" max="7685" width="9.140625" style="1"/>
    <col min="7686" max="7686" width="10.7109375" style="1" customWidth="1"/>
    <col min="7687" max="7688" width="12.140625" style="1" customWidth="1"/>
    <col min="7689" max="7924" width="9.140625" style="1"/>
    <col min="7925" max="7925" width="4.28515625" style="1" customWidth="1"/>
    <col min="7926" max="7926" width="19.5703125" style="1" customWidth="1"/>
    <col min="7927" max="7928" width="9.140625" style="1"/>
    <col min="7929" max="7929" width="10.28515625" style="1" bestFit="1" customWidth="1"/>
    <col min="7930" max="7930" width="9.140625" style="1"/>
    <col min="7931" max="7931" width="12.42578125" style="1" customWidth="1"/>
    <col min="7932" max="7932" width="12" style="1" customWidth="1"/>
    <col min="7933" max="7933" width="10" style="1" customWidth="1"/>
    <col min="7934" max="7934" width="10.28515625" style="1" customWidth="1"/>
    <col min="7935" max="7936" width="11.28515625" style="1" bestFit="1" customWidth="1"/>
    <col min="7937" max="7937" width="8.5703125" style="1" customWidth="1"/>
    <col min="7938" max="7938" width="7.7109375" style="1" customWidth="1"/>
    <col min="7939" max="7939" width="7.42578125" style="1" customWidth="1"/>
    <col min="7940" max="7940" width="6.7109375" style="1" customWidth="1"/>
    <col min="7941" max="7941" width="9.140625" style="1"/>
    <col min="7942" max="7942" width="10.7109375" style="1" customWidth="1"/>
    <col min="7943" max="7944" width="12.140625" style="1" customWidth="1"/>
    <col min="7945" max="8180" width="9.140625" style="1"/>
    <col min="8181" max="8181" width="4.28515625" style="1" customWidth="1"/>
    <col min="8182" max="8182" width="19.5703125" style="1" customWidth="1"/>
    <col min="8183" max="8184" width="9.140625" style="1"/>
    <col min="8185" max="8185" width="10.28515625" style="1" bestFit="1" customWidth="1"/>
    <col min="8186" max="8186" width="9.140625" style="1"/>
    <col min="8187" max="8187" width="12.42578125" style="1" customWidth="1"/>
    <col min="8188" max="8188" width="12" style="1" customWidth="1"/>
    <col min="8189" max="8189" width="10" style="1" customWidth="1"/>
    <col min="8190" max="8190" width="10.28515625" style="1" customWidth="1"/>
    <col min="8191" max="8192" width="11.28515625" style="1" bestFit="1" customWidth="1"/>
    <col min="8193" max="8193" width="8.5703125" style="1" customWidth="1"/>
    <col min="8194" max="8194" width="7.7109375" style="1" customWidth="1"/>
    <col min="8195" max="8195" width="7.42578125" style="1" customWidth="1"/>
    <col min="8196" max="8196" width="6.7109375" style="1" customWidth="1"/>
    <col min="8197" max="8197" width="9.140625" style="1"/>
    <col min="8198" max="8198" width="10.7109375" style="1" customWidth="1"/>
    <col min="8199" max="8200" width="12.140625" style="1" customWidth="1"/>
    <col min="8201" max="8436" width="9.140625" style="1"/>
    <col min="8437" max="8437" width="4.28515625" style="1" customWidth="1"/>
    <col min="8438" max="8438" width="19.5703125" style="1" customWidth="1"/>
    <col min="8439" max="8440" width="9.140625" style="1"/>
    <col min="8441" max="8441" width="10.28515625" style="1" bestFit="1" customWidth="1"/>
    <col min="8442" max="8442" width="9.140625" style="1"/>
    <col min="8443" max="8443" width="12.42578125" style="1" customWidth="1"/>
    <col min="8444" max="8444" width="12" style="1" customWidth="1"/>
    <col min="8445" max="8445" width="10" style="1" customWidth="1"/>
    <col min="8446" max="8446" width="10.28515625" style="1" customWidth="1"/>
    <col min="8447" max="8448" width="11.28515625" style="1" bestFit="1" customWidth="1"/>
    <col min="8449" max="8449" width="8.5703125" style="1" customWidth="1"/>
    <col min="8450" max="8450" width="7.7109375" style="1" customWidth="1"/>
    <col min="8451" max="8451" width="7.42578125" style="1" customWidth="1"/>
    <col min="8452" max="8452" width="6.7109375" style="1" customWidth="1"/>
    <col min="8453" max="8453" width="9.140625" style="1"/>
    <col min="8454" max="8454" width="10.7109375" style="1" customWidth="1"/>
    <col min="8455" max="8456" width="12.140625" style="1" customWidth="1"/>
    <col min="8457" max="8692" width="9.140625" style="1"/>
    <col min="8693" max="8693" width="4.28515625" style="1" customWidth="1"/>
    <col min="8694" max="8694" width="19.5703125" style="1" customWidth="1"/>
    <col min="8695" max="8696" width="9.140625" style="1"/>
    <col min="8697" max="8697" width="10.28515625" style="1" bestFit="1" customWidth="1"/>
    <col min="8698" max="8698" width="9.140625" style="1"/>
    <col min="8699" max="8699" width="12.42578125" style="1" customWidth="1"/>
    <col min="8700" max="8700" width="12" style="1" customWidth="1"/>
    <col min="8701" max="8701" width="10" style="1" customWidth="1"/>
    <col min="8702" max="8702" width="10.28515625" style="1" customWidth="1"/>
    <col min="8703" max="8704" width="11.28515625" style="1" bestFit="1" customWidth="1"/>
    <col min="8705" max="8705" width="8.5703125" style="1" customWidth="1"/>
    <col min="8706" max="8706" width="7.7109375" style="1" customWidth="1"/>
    <col min="8707" max="8707" width="7.42578125" style="1" customWidth="1"/>
    <col min="8708" max="8708" width="6.7109375" style="1" customWidth="1"/>
    <col min="8709" max="8709" width="9.140625" style="1"/>
    <col min="8710" max="8710" width="10.7109375" style="1" customWidth="1"/>
    <col min="8711" max="8712" width="12.140625" style="1" customWidth="1"/>
    <col min="8713" max="8948" width="9.140625" style="1"/>
    <col min="8949" max="8949" width="4.28515625" style="1" customWidth="1"/>
    <col min="8950" max="8950" width="19.5703125" style="1" customWidth="1"/>
    <col min="8951" max="8952" width="9.140625" style="1"/>
    <col min="8953" max="8953" width="10.28515625" style="1" bestFit="1" customWidth="1"/>
    <col min="8954" max="8954" width="9.140625" style="1"/>
    <col min="8955" max="8955" width="12.42578125" style="1" customWidth="1"/>
    <col min="8956" max="8956" width="12" style="1" customWidth="1"/>
    <col min="8957" max="8957" width="10" style="1" customWidth="1"/>
    <col min="8958" max="8958" width="10.28515625" style="1" customWidth="1"/>
    <col min="8959" max="8960" width="11.28515625" style="1" bestFit="1" customWidth="1"/>
    <col min="8961" max="8961" width="8.5703125" style="1" customWidth="1"/>
    <col min="8962" max="8962" width="7.7109375" style="1" customWidth="1"/>
    <col min="8963" max="8963" width="7.42578125" style="1" customWidth="1"/>
    <col min="8964" max="8964" width="6.7109375" style="1" customWidth="1"/>
    <col min="8965" max="8965" width="9.140625" style="1"/>
    <col min="8966" max="8966" width="10.7109375" style="1" customWidth="1"/>
    <col min="8967" max="8968" width="12.140625" style="1" customWidth="1"/>
    <col min="8969" max="9204" width="9.140625" style="1"/>
    <col min="9205" max="9205" width="4.28515625" style="1" customWidth="1"/>
    <col min="9206" max="9206" width="19.5703125" style="1" customWidth="1"/>
    <col min="9207" max="9208" width="9.140625" style="1"/>
    <col min="9209" max="9209" width="10.28515625" style="1" bestFit="1" customWidth="1"/>
    <col min="9210" max="9210" width="9.140625" style="1"/>
    <col min="9211" max="9211" width="12.42578125" style="1" customWidth="1"/>
    <col min="9212" max="9212" width="12" style="1" customWidth="1"/>
    <col min="9213" max="9213" width="10" style="1" customWidth="1"/>
    <col min="9214" max="9214" width="10.28515625" style="1" customWidth="1"/>
    <col min="9215" max="9216" width="11.28515625" style="1" bestFit="1" customWidth="1"/>
    <col min="9217" max="9217" width="8.5703125" style="1" customWidth="1"/>
    <col min="9218" max="9218" width="7.7109375" style="1" customWidth="1"/>
    <col min="9219" max="9219" width="7.42578125" style="1" customWidth="1"/>
    <col min="9220" max="9220" width="6.7109375" style="1" customWidth="1"/>
    <col min="9221" max="9221" width="9.140625" style="1"/>
    <col min="9222" max="9222" width="10.7109375" style="1" customWidth="1"/>
    <col min="9223" max="9224" width="12.140625" style="1" customWidth="1"/>
    <col min="9225" max="9460" width="9.140625" style="1"/>
    <col min="9461" max="9461" width="4.28515625" style="1" customWidth="1"/>
    <col min="9462" max="9462" width="19.5703125" style="1" customWidth="1"/>
    <col min="9463" max="9464" width="9.140625" style="1"/>
    <col min="9465" max="9465" width="10.28515625" style="1" bestFit="1" customWidth="1"/>
    <col min="9466" max="9466" width="9.140625" style="1"/>
    <col min="9467" max="9467" width="12.42578125" style="1" customWidth="1"/>
    <col min="9468" max="9468" width="12" style="1" customWidth="1"/>
    <col min="9469" max="9469" width="10" style="1" customWidth="1"/>
    <col min="9470" max="9470" width="10.28515625" style="1" customWidth="1"/>
    <col min="9471" max="9472" width="11.28515625" style="1" bestFit="1" customWidth="1"/>
    <col min="9473" max="9473" width="8.5703125" style="1" customWidth="1"/>
    <col min="9474" max="9474" width="7.7109375" style="1" customWidth="1"/>
    <col min="9475" max="9475" width="7.42578125" style="1" customWidth="1"/>
    <col min="9476" max="9476" width="6.7109375" style="1" customWidth="1"/>
    <col min="9477" max="9477" width="9.140625" style="1"/>
    <col min="9478" max="9478" width="10.7109375" style="1" customWidth="1"/>
    <col min="9479" max="9480" width="12.140625" style="1" customWidth="1"/>
    <col min="9481" max="9716" width="9.140625" style="1"/>
    <col min="9717" max="9717" width="4.28515625" style="1" customWidth="1"/>
    <col min="9718" max="9718" width="19.5703125" style="1" customWidth="1"/>
    <col min="9719" max="9720" width="9.140625" style="1"/>
    <col min="9721" max="9721" width="10.28515625" style="1" bestFit="1" customWidth="1"/>
    <col min="9722" max="9722" width="9.140625" style="1"/>
    <col min="9723" max="9723" width="12.42578125" style="1" customWidth="1"/>
    <col min="9724" max="9724" width="12" style="1" customWidth="1"/>
    <col min="9725" max="9725" width="10" style="1" customWidth="1"/>
    <col min="9726" max="9726" width="10.28515625" style="1" customWidth="1"/>
    <col min="9727" max="9728" width="11.28515625" style="1" bestFit="1" customWidth="1"/>
    <col min="9729" max="9729" width="8.5703125" style="1" customWidth="1"/>
    <col min="9730" max="9730" width="7.7109375" style="1" customWidth="1"/>
    <col min="9731" max="9731" width="7.42578125" style="1" customWidth="1"/>
    <col min="9732" max="9732" width="6.7109375" style="1" customWidth="1"/>
    <col min="9733" max="9733" width="9.140625" style="1"/>
    <col min="9734" max="9734" width="10.7109375" style="1" customWidth="1"/>
    <col min="9735" max="9736" width="12.140625" style="1" customWidth="1"/>
    <col min="9737" max="9972" width="9.140625" style="1"/>
    <col min="9973" max="9973" width="4.28515625" style="1" customWidth="1"/>
    <col min="9974" max="9974" width="19.5703125" style="1" customWidth="1"/>
    <col min="9975" max="9976" width="9.140625" style="1"/>
    <col min="9977" max="9977" width="10.28515625" style="1" bestFit="1" customWidth="1"/>
    <col min="9978" max="9978" width="9.140625" style="1"/>
    <col min="9979" max="9979" width="12.42578125" style="1" customWidth="1"/>
    <col min="9980" max="9980" width="12" style="1" customWidth="1"/>
    <col min="9981" max="9981" width="10" style="1" customWidth="1"/>
    <col min="9982" max="9982" width="10.28515625" style="1" customWidth="1"/>
    <col min="9983" max="9984" width="11.28515625" style="1" bestFit="1" customWidth="1"/>
    <col min="9985" max="9985" width="8.5703125" style="1" customWidth="1"/>
    <col min="9986" max="9986" width="7.7109375" style="1" customWidth="1"/>
    <col min="9987" max="9987" width="7.42578125" style="1" customWidth="1"/>
    <col min="9988" max="9988" width="6.7109375" style="1" customWidth="1"/>
    <col min="9989" max="9989" width="9.140625" style="1"/>
    <col min="9990" max="9990" width="10.7109375" style="1" customWidth="1"/>
    <col min="9991" max="9992" width="12.140625" style="1" customWidth="1"/>
    <col min="9993" max="10228" width="9.140625" style="1"/>
    <col min="10229" max="10229" width="4.28515625" style="1" customWidth="1"/>
    <col min="10230" max="10230" width="19.5703125" style="1" customWidth="1"/>
    <col min="10231" max="10232" width="9.140625" style="1"/>
    <col min="10233" max="10233" width="10.28515625" style="1" bestFit="1" customWidth="1"/>
    <col min="10234" max="10234" width="9.140625" style="1"/>
    <col min="10235" max="10235" width="12.42578125" style="1" customWidth="1"/>
    <col min="10236" max="10236" width="12" style="1" customWidth="1"/>
    <col min="10237" max="10237" width="10" style="1" customWidth="1"/>
    <col min="10238" max="10238" width="10.28515625" style="1" customWidth="1"/>
    <col min="10239" max="10240" width="11.28515625" style="1" bestFit="1" customWidth="1"/>
    <col min="10241" max="10241" width="8.5703125" style="1" customWidth="1"/>
    <col min="10242" max="10242" width="7.7109375" style="1" customWidth="1"/>
    <col min="10243" max="10243" width="7.42578125" style="1" customWidth="1"/>
    <col min="10244" max="10244" width="6.7109375" style="1" customWidth="1"/>
    <col min="10245" max="10245" width="9.140625" style="1"/>
    <col min="10246" max="10246" width="10.7109375" style="1" customWidth="1"/>
    <col min="10247" max="10248" width="12.140625" style="1" customWidth="1"/>
    <col min="10249" max="10484" width="9.140625" style="1"/>
    <col min="10485" max="10485" width="4.28515625" style="1" customWidth="1"/>
    <col min="10486" max="10486" width="19.5703125" style="1" customWidth="1"/>
    <col min="10487" max="10488" width="9.140625" style="1"/>
    <col min="10489" max="10489" width="10.28515625" style="1" bestFit="1" customWidth="1"/>
    <col min="10490" max="10490" width="9.140625" style="1"/>
    <col min="10491" max="10491" width="12.42578125" style="1" customWidth="1"/>
    <col min="10492" max="10492" width="12" style="1" customWidth="1"/>
    <col min="10493" max="10493" width="10" style="1" customWidth="1"/>
    <col min="10494" max="10494" width="10.28515625" style="1" customWidth="1"/>
    <col min="10495" max="10496" width="11.28515625" style="1" bestFit="1" customWidth="1"/>
    <col min="10497" max="10497" width="8.5703125" style="1" customWidth="1"/>
    <col min="10498" max="10498" width="7.7109375" style="1" customWidth="1"/>
    <col min="10499" max="10499" width="7.42578125" style="1" customWidth="1"/>
    <col min="10500" max="10500" width="6.7109375" style="1" customWidth="1"/>
    <col min="10501" max="10501" width="9.140625" style="1"/>
    <col min="10502" max="10502" width="10.7109375" style="1" customWidth="1"/>
    <col min="10503" max="10504" width="12.140625" style="1" customWidth="1"/>
    <col min="10505" max="10740" width="9.140625" style="1"/>
    <col min="10741" max="10741" width="4.28515625" style="1" customWidth="1"/>
    <col min="10742" max="10742" width="19.5703125" style="1" customWidth="1"/>
    <col min="10743" max="10744" width="9.140625" style="1"/>
    <col min="10745" max="10745" width="10.28515625" style="1" bestFit="1" customWidth="1"/>
    <col min="10746" max="10746" width="9.140625" style="1"/>
    <col min="10747" max="10747" width="12.42578125" style="1" customWidth="1"/>
    <col min="10748" max="10748" width="12" style="1" customWidth="1"/>
    <col min="10749" max="10749" width="10" style="1" customWidth="1"/>
    <col min="10750" max="10750" width="10.28515625" style="1" customWidth="1"/>
    <col min="10751" max="10752" width="11.28515625" style="1" bestFit="1" customWidth="1"/>
    <col min="10753" max="10753" width="8.5703125" style="1" customWidth="1"/>
    <col min="10754" max="10754" width="7.7109375" style="1" customWidth="1"/>
    <col min="10755" max="10755" width="7.42578125" style="1" customWidth="1"/>
    <col min="10756" max="10756" width="6.7109375" style="1" customWidth="1"/>
    <col min="10757" max="10757" width="9.140625" style="1"/>
    <col min="10758" max="10758" width="10.7109375" style="1" customWidth="1"/>
    <col min="10759" max="10760" width="12.140625" style="1" customWidth="1"/>
    <col min="10761" max="10996" width="9.140625" style="1"/>
    <col min="10997" max="10997" width="4.28515625" style="1" customWidth="1"/>
    <col min="10998" max="10998" width="19.5703125" style="1" customWidth="1"/>
    <col min="10999" max="11000" width="9.140625" style="1"/>
    <col min="11001" max="11001" width="10.28515625" style="1" bestFit="1" customWidth="1"/>
    <col min="11002" max="11002" width="9.140625" style="1"/>
    <col min="11003" max="11003" width="12.42578125" style="1" customWidth="1"/>
    <col min="11004" max="11004" width="12" style="1" customWidth="1"/>
    <col min="11005" max="11005" width="10" style="1" customWidth="1"/>
    <col min="11006" max="11006" width="10.28515625" style="1" customWidth="1"/>
    <col min="11007" max="11008" width="11.28515625" style="1" bestFit="1" customWidth="1"/>
    <col min="11009" max="11009" width="8.5703125" style="1" customWidth="1"/>
    <col min="11010" max="11010" width="7.7109375" style="1" customWidth="1"/>
    <col min="11011" max="11011" width="7.42578125" style="1" customWidth="1"/>
    <col min="11012" max="11012" width="6.7109375" style="1" customWidth="1"/>
    <col min="11013" max="11013" width="9.140625" style="1"/>
    <col min="11014" max="11014" width="10.7109375" style="1" customWidth="1"/>
    <col min="11015" max="11016" width="12.140625" style="1" customWidth="1"/>
    <col min="11017" max="11252" width="9.140625" style="1"/>
    <col min="11253" max="11253" width="4.28515625" style="1" customWidth="1"/>
    <col min="11254" max="11254" width="19.5703125" style="1" customWidth="1"/>
    <col min="11255" max="11256" width="9.140625" style="1"/>
    <col min="11257" max="11257" width="10.28515625" style="1" bestFit="1" customWidth="1"/>
    <col min="11258" max="11258" width="9.140625" style="1"/>
    <col min="11259" max="11259" width="12.42578125" style="1" customWidth="1"/>
    <col min="11260" max="11260" width="12" style="1" customWidth="1"/>
    <col min="11261" max="11261" width="10" style="1" customWidth="1"/>
    <col min="11262" max="11262" width="10.28515625" style="1" customWidth="1"/>
    <col min="11263" max="11264" width="11.28515625" style="1" bestFit="1" customWidth="1"/>
    <col min="11265" max="11265" width="8.5703125" style="1" customWidth="1"/>
    <col min="11266" max="11266" width="7.7109375" style="1" customWidth="1"/>
    <col min="11267" max="11267" width="7.42578125" style="1" customWidth="1"/>
    <col min="11268" max="11268" width="6.7109375" style="1" customWidth="1"/>
    <col min="11269" max="11269" width="9.140625" style="1"/>
    <col min="11270" max="11270" width="10.7109375" style="1" customWidth="1"/>
    <col min="11271" max="11272" width="12.140625" style="1" customWidth="1"/>
    <col min="11273" max="11508" width="9.140625" style="1"/>
    <col min="11509" max="11509" width="4.28515625" style="1" customWidth="1"/>
    <col min="11510" max="11510" width="19.5703125" style="1" customWidth="1"/>
    <col min="11511" max="11512" width="9.140625" style="1"/>
    <col min="11513" max="11513" width="10.28515625" style="1" bestFit="1" customWidth="1"/>
    <col min="11514" max="11514" width="9.140625" style="1"/>
    <col min="11515" max="11515" width="12.42578125" style="1" customWidth="1"/>
    <col min="11516" max="11516" width="12" style="1" customWidth="1"/>
    <col min="11517" max="11517" width="10" style="1" customWidth="1"/>
    <col min="11518" max="11518" width="10.28515625" style="1" customWidth="1"/>
    <col min="11519" max="11520" width="11.28515625" style="1" bestFit="1" customWidth="1"/>
    <col min="11521" max="11521" width="8.5703125" style="1" customWidth="1"/>
    <col min="11522" max="11522" width="7.7109375" style="1" customWidth="1"/>
    <col min="11523" max="11523" width="7.42578125" style="1" customWidth="1"/>
    <col min="11524" max="11524" width="6.7109375" style="1" customWidth="1"/>
    <col min="11525" max="11525" width="9.140625" style="1"/>
    <col min="11526" max="11526" width="10.7109375" style="1" customWidth="1"/>
    <col min="11527" max="11528" width="12.140625" style="1" customWidth="1"/>
    <col min="11529" max="11764" width="9.140625" style="1"/>
    <col min="11765" max="11765" width="4.28515625" style="1" customWidth="1"/>
    <col min="11766" max="11766" width="19.5703125" style="1" customWidth="1"/>
    <col min="11767" max="11768" width="9.140625" style="1"/>
    <col min="11769" max="11769" width="10.28515625" style="1" bestFit="1" customWidth="1"/>
    <col min="11770" max="11770" width="9.140625" style="1"/>
    <col min="11771" max="11771" width="12.42578125" style="1" customWidth="1"/>
    <col min="11772" max="11772" width="12" style="1" customWidth="1"/>
    <col min="11773" max="11773" width="10" style="1" customWidth="1"/>
    <col min="11774" max="11774" width="10.28515625" style="1" customWidth="1"/>
    <col min="11775" max="11776" width="11.28515625" style="1" bestFit="1" customWidth="1"/>
    <col min="11777" max="11777" width="8.5703125" style="1" customWidth="1"/>
    <col min="11778" max="11778" width="7.7109375" style="1" customWidth="1"/>
    <col min="11779" max="11779" width="7.42578125" style="1" customWidth="1"/>
    <col min="11780" max="11780" width="6.7109375" style="1" customWidth="1"/>
    <col min="11781" max="11781" width="9.140625" style="1"/>
    <col min="11782" max="11782" width="10.7109375" style="1" customWidth="1"/>
    <col min="11783" max="11784" width="12.140625" style="1" customWidth="1"/>
    <col min="11785" max="12020" width="9.140625" style="1"/>
    <col min="12021" max="12021" width="4.28515625" style="1" customWidth="1"/>
    <col min="12022" max="12022" width="19.5703125" style="1" customWidth="1"/>
    <col min="12023" max="12024" width="9.140625" style="1"/>
    <col min="12025" max="12025" width="10.28515625" style="1" bestFit="1" customWidth="1"/>
    <col min="12026" max="12026" width="9.140625" style="1"/>
    <col min="12027" max="12027" width="12.42578125" style="1" customWidth="1"/>
    <col min="12028" max="12028" width="12" style="1" customWidth="1"/>
    <col min="12029" max="12029" width="10" style="1" customWidth="1"/>
    <col min="12030" max="12030" width="10.28515625" style="1" customWidth="1"/>
    <col min="12031" max="12032" width="11.28515625" style="1" bestFit="1" customWidth="1"/>
    <col min="12033" max="12033" width="8.5703125" style="1" customWidth="1"/>
    <col min="12034" max="12034" width="7.7109375" style="1" customWidth="1"/>
    <col min="12035" max="12035" width="7.42578125" style="1" customWidth="1"/>
    <col min="12036" max="12036" width="6.7109375" style="1" customWidth="1"/>
    <col min="12037" max="12037" width="9.140625" style="1"/>
    <col min="12038" max="12038" width="10.7109375" style="1" customWidth="1"/>
    <col min="12039" max="12040" width="12.140625" style="1" customWidth="1"/>
    <col min="12041" max="12276" width="9.140625" style="1"/>
    <col min="12277" max="12277" width="4.28515625" style="1" customWidth="1"/>
    <col min="12278" max="12278" width="19.5703125" style="1" customWidth="1"/>
    <col min="12279" max="12280" width="9.140625" style="1"/>
    <col min="12281" max="12281" width="10.28515625" style="1" bestFit="1" customWidth="1"/>
    <col min="12282" max="12282" width="9.140625" style="1"/>
    <col min="12283" max="12283" width="12.42578125" style="1" customWidth="1"/>
    <col min="12284" max="12284" width="12" style="1" customWidth="1"/>
    <col min="12285" max="12285" width="10" style="1" customWidth="1"/>
    <col min="12286" max="12286" width="10.28515625" style="1" customWidth="1"/>
    <col min="12287" max="12288" width="11.28515625" style="1" bestFit="1" customWidth="1"/>
    <col min="12289" max="12289" width="8.5703125" style="1" customWidth="1"/>
    <col min="12290" max="12290" width="7.7109375" style="1" customWidth="1"/>
    <col min="12291" max="12291" width="7.42578125" style="1" customWidth="1"/>
    <col min="12292" max="12292" width="6.7109375" style="1" customWidth="1"/>
    <col min="12293" max="12293" width="9.140625" style="1"/>
    <col min="12294" max="12294" width="10.7109375" style="1" customWidth="1"/>
    <col min="12295" max="12296" width="12.140625" style="1" customWidth="1"/>
    <col min="12297" max="12532" width="9.140625" style="1"/>
    <col min="12533" max="12533" width="4.28515625" style="1" customWidth="1"/>
    <col min="12534" max="12534" width="19.5703125" style="1" customWidth="1"/>
    <col min="12535" max="12536" width="9.140625" style="1"/>
    <col min="12537" max="12537" width="10.28515625" style="1" bestFit="1" customWidth="1"/>
    <col min="12538" max="12538" width="9.140625" style="1"/>
    <col min="12539" max="12539" width="12.42578125" style="1" customWidth="1"/>
    <col min="12540" max="12540" width="12" style="1" customWidth="1"/>
    <col min="12541" max="12541" width="10" style="1" customWidth="1"/>
    <col min="12542" max="12542" width="10.28515625" style="1" customWidth="1"/>
    <col min="12543" max="12544" width="11.28515625" style="1" bestFit="1" customWidth="1"/>
    <col min="12545" max="12545" width="8.5703125" style="1" customWidth="1"/>
    <col min="12546" max="12546" width="7.7109375" style="1" customWidth="1"/>
    <col min="12547" max="12547" width="7.42578125" style="1" customWidth="1"/>
    <col min="12548" max="12548" width="6.7109375" style="1" customWidth="1"/>
    <col min="12549" max="12549" width="9.140625" style="1"/>
    <col min="12550" max="12550" width="10.7109375" style="1" customWidth="1"/>
    <col min="12551" max="12552" width="12.140625" style="1" customWidth="1"/>
    <col min="12553" max="12788" width="9.140625" style="1"/>
    <col min="12789" max="12789" width="4.28515625" style="1" customWidth="1"/>
    <col min="12790" max="12790" width="19.5703125" style="1" customWidth="1"/>
    <col min="12791" max="12792" width="9.140625" style="1"/>
    <col min="12793" max="12793" width="10.28515625" style="1" bestFit="1" customWidth="1"/>
    <col min="12794" max="12794" width="9.140625" style="1"/>
    <col min="12795" max="12795" width="12.42578125" style="1" customWidth="1"/>
    <col min="12796" max="12796" width="12" style="1" customWidth="1"/>
    <col min="12797" max="12797" width="10" style="1" customWidth="1"/>
    <col min="12798" max="12798" width="10.28515625" style="1" customWidth="1"/>
    <col min="12799" max="12800" width="11.28515625" style="1" bestFit="1" customWidth="1"/>
    <col min="12801" max="12801" width="8.5703125" style="1" customWidth="1"/>
    <col min="12802" max="12802" width="7.7109375" style="1" customWidth="1"/>
    <col min="12803" max="12803" width="7.42578125" style="1" customWidth="1"/>
    <col min="12804" max="12804" width="6.7109375" style="1" customWidth="1"/>
    <col min="12805" max="12805" width="9.140625" style="1"/>
    <col min="12806" max="12806" width="10.7109375" style="1" customWidth="1"/>
    <col min="12807" max="12808" width="12.140625" style="1" customWidth="1"/>
    <col min="12809" max="13044" width="9.140625" style="1"/>
    <col min="13045" max="13045" width="4.28515625" style="1" customWidth="1"/>
    <col min="13046" max="13046" width="19.5703125" style="1" customWidth="1"/>
    <col min="13047" max="13048" width="9.140625" style="1"/>
    <col min="13049" max="13049" width="10.28515625" style="1" bestFit="1" customWidth="1"/>
    <col min="13050" max="13050" width="9.140625" style="1"/>
    <col min="13051" max="13051" width="12.42578125" style="1" customWidth="1"/>
    <col min="13052" max="13052" width="12" style="1" customWidth="1"/>
    <col min="13053" max="13053" width="10" style="1" customWidth="1"/>
    <col min="13054" max="13054" width="10.28515625" style="1" customWidth="1"/>
    <col min="13055" max="13056" width="11.28515625" style="1" bestFit="1" customWidth="1"/>
    <col min="13057" max="13057" width="8.5703125" style="1" customWidth="1"/>
    <col min="13058" max="13058" width="7.7109375" style="1" customWidth="1"/>
    <col min="13059" max="13059" width="7.42578125" style="1" customWidth="1"/>
    <col min="13060" max="13060" width="6.7109375" style="1" customWidth="1"/>
    <col min="13061" max="13061" width="9.140625" style="1"/>
    <col min="13062" max="13062" width="10.7109375" style="1" customWidth="1"/>
    <col min="13063" max="13064" width="12.140625" style="1" customWidth="1"/>
    <col min="13065" max="13300" width="9.140625" style="1"/>
    <col min="13301" max="13301" width="4.28515625" style="1" customWidth="1"/>
    <col min="13302" max="13302" width="19.5703125" style="1" customWidth="1"/>
    <col min="13303" max="13304" width="9.140625" style="1"/>
    <col min="13305" max="13305" width="10.28515625" style="1" bestFit="1" customWidth="1"/>
    <col min="13306" max="13306" width="9.140625" style="1"/>
    <col min="13307" max="13307" width="12.42578125" style="1" customWidth="1"/>
    <col min="13308" max="13308" width="12" style="1" customWidth="1"/>
    <col min="13309" max="13309" width="10" style="1" customWidth="1"/>
    <col min="13310" max="13310" width="10.28515625" style="1" customWidth="1"/>
    <col min="13311" max="13312" width="11.28515625" style="1" bestFit="1" customWidth="1"/>
    <col min="13313" max="13313" width="8.5703125" style="1" customWidth="1"/>
    <col min="13314" max="13314" width="7.7109375" style="1" customWidth="1"/>
    <col min="13315" max="13315" width="7.42578125" style="1" customWidth="1"/>
    <col min="13316" max="13316" width="6.7109375" style="1" customWidth="1"/>
    <col min="13317" max="13317" width="9.140625" style="1"/>
    <col min="13318" max="13318" width="10.7109375" style="1" customWidth="1"/>
    <col min="13319" max="13320" width="12.140625" style="1" customWidth="1"/>
    <col min="13321" max="13556" width="9.140625" style="1"/>
    <col min="13557" max="13557" width="4.28515625" style="1" customWidth="1"/>
    <col min="13558" max="13558" width="19.5703125" style="1" customWidth="1"/>
    <col min="13559" max="13560" width="9.140625" style="1"/>
    <col min="13561" max="13561" width="10.28515625" style="1" bestFit="1" customWidth="1"/>
    <col min="13562" max="13562" width="9.140625" style="1"/>
    <col min="13563" max="13563" width="12.42578125" style="1" customWidth="1"/>
    <col min="13564" max="13564" width="12" style="1" customWidth="1"/>
    <col min="13565" max="13565" width="10" style="1" customWidth="1"/>
    <col min="13566" max="13566" width="10.28515625" style="1" customWidth="1"/>
    <col min="13567" max="13568" width="11.28515625" style="1" bestFit="1" customWidth="1"/>
    <col min="13569" max="13569" width="8.5703125" style="1" customWidth="1"/>
    <col min="13570" max="13570" width="7.7109375" style="1" customWidth="1"/>
    <col min="13571" max="13571" width="7.42578125" style="1" customWidth="1"/>
    <col min="13572" max="13572" width="6.7109375" style="1" customWidth="1"/>
    <col min="13573" max="13573" width="9.140625" style="1"/>
    <col min="13574" max="13574" width="10.7109375" style="1" customWidth="1"/>
    <col min="13575" max="13576" width="12.140625" style="1" customWidth="1"/>
    <col min="13577" max="13812" width="9.140625" style="1"/>
    <col min="13813" max="13813" width="4.28515625" style="1" customWidth="1"/>
    <col min="13814" max="13814" width="19.5703125" style="1" customWidth="1"/>
    <col min="13815" max="13816" width="9.140625" style="1"/>
    <col min="13817" max="13817" width="10.28515625" style="1" bestFit="1" customWidth="1"/>
    <col min="13818" max="13818" width="9.140625" style="1"/>
    <col min="13819" max="13819" width="12.42578125" style="1" customWidth="1"/>
    <col min="13820" max="13820" width="12" style="1" customWidth="1"/>
    <col min="13821" max="13821" width="10" style="1" customWidth="1"/>
    <col min="13822" max="13822" width="10.28515625" style="1" customWidth="1"/>
    <col min="13823" max="13824" width="11.28515625" style="1" bestFit="1" customWidth="1"/>
    <col min="13825" max="13825" width="8.5703125" style="1" customWidth="1"/>
    <col min="13826" max="13826" width="7.7109375" style="1" customWidth="1"/>
    <col min="13827" max="13827" width="7.42578125" style="1" customWidth="1"/>
    <col min="13828" max="13828" width="6.7109375" style="1" customWidth="1"/>
    <col min="13829" max="13829" width="9.140625" style="1"/>
    <col min="13830" max="13830" width="10.7109375" style="1" customWidth="1"/>
    <col min="13831" max="13832" width="12.140625" style="1" customWidth="1"/>
    <col min="13833" max="14068" width="9.140625" style="1"/>
    <col min="14069" max="14069" width="4.28515625" style="1" customWidth="1"/>
    <col min="14070" max="14070" width="19.5703125" style="1" customWidth="1"/>
    <col min="14071" max="14072" width="9.140625" style="1"/>
    <col min="14073" max="14073" width="10.28515625" style="1" bestFit="1" customWidth="1"/>
    <col min="14074" max="14074" width="9.140625" style="1"/>
    <col min="14075" max="14075" width="12.42578125" style="1" customWidth="1"/>
    <col min="14076" max="14076" width="12" style="1" customWidth="1"/>
    <col min="14077" max="14077" width="10" style="1" customWidth="1"/>
    <col min="14078" max="14078" width="10.28515625" style="1" customWidth="1"/>
    <col min="14079" max="14080" width="11.28515625" style="1" bestFit="1" customWidth="1"/>
    <col min="14081" max="14081" width="8.5703125" style="1" customWidth="1"/>
    <col min="14082" max="14082" width="7.7109375" style="1" customWidth="1"/>
    <col min="14083" max="14083" width="7.42578125" style="1" customWidth="1"/>
    <col min="14084" max="14084" width="6.7109375" style="1" customWidth="1"/>
    <col min="14085" max="14085" width="9.140625" style="1"/>
    <col min="14086" max="14086" width="10.7109375" style="1" customWidth="1"/>
    <col min="14087" max="14088" width="12.140625" style="1" customWidth="1"/>
    <col min="14089" max="14324" width="9.140625" style="1"/>
    <col min="14325" max="14325" width="4.28515625" style="1" customWidth="1"/>
    <col min="14326" max="14326" width="19.5703125" style="1" customWidth="1"/>
    <col min="14327" max="14328" width="9.140625" style="1"/>
    <col min="14329" max="14329" width="10.28515625" style="1" bestFit="1" customWidth="1"/>
    <col min="14330" max="14330" width="9.140625" style="1"/>
    <col min="14331" max="14331" width="12.42578125" style="1" customWidth="1"/>
    <col min="14332" max="14332" width="12" style="1" customWidth="1"/>
    <col min="14333" max="14333" width="10" style="1" customWidth="1"/>
    <col min="14334" max="14334" width="10.28515625" style="1" customWidth="1"/>
    <col min="14335" max="14336" width="11.28515625" style="1" bestFit="1" customWidth="1"/>
    <col min="14337" max="14337" width="8.5703125" style="1" customWidth="1"/>
    <col min="14338" max="14338" width="7.7109375" style="1" customWidth="1"/>
    <col min="14339" max="14339" width="7.42578125" style="1" customWidth="1"/>
    <col min="14340" max="14340" width="6.7109375" style="1" customWidth="1"/>
    <col min="14341" max="14341" width="9.140625" style="1"/>
    <col min="14342" max="14342" width="10.7109375" style="1" customWidth="1"/>
    <col min="14343" max="14344" width="12.140625" style="1" customWidth="1"/>
    <col min="14345" max="14580" width="9.140625" style="1"/>
    <col min="14581" max="14581" width="4.28515625" style="1" customWidth="1"/>
    <col min="14582" max="14582" width="19.5703125" style="1" customWidth="1"/>
    <col min="14583" max="14584" width="9.140625" style="1"/>
    <col min="14585" max="14585" width="10.28515625" style="1" bestFit="1" customWidth="1"/>
    <col min="14586" max="14586" width="9.140625" style="1"/>
    <col min="14587" max="14587" width="12.42578125" style="1" customWidth="1"/>
    <col min="14588" max="14588" width="12" style="1" customWidth="1"/>
    <col min="14589" max="14589" width="10" style="1" customWidth="1"/>
    <col min="14590" max="14590" width="10.28515625" style="1" customWidth="1"/>
    <col min="14591" max="14592" width="11.28515625" style="1" bestFit="1" customWidth="1"/>
    <col min="14593" max="14593" width="8.5703125" style="1" customWidth="1"/>
    <col min="14594" max="14594" width="7.7109375" style="1" customWidth="1"/>
    <col min="14595" max="14595" width="7.42578125" style="1" customWidth="1"/>
    <col min="14596" max="14596" width="6.7109375" style="1" customWidth="1"/>
    <col min="14597" max="14597" width="9.140625" style="1"/>
    <col min="14598" max="14598" width="10.7109375" style="1" customWidth="1"/>
    <col min="14599" max="14600" width="12.140625" style="1" customWidth="1"/>
    <col min="14601" max="14836" width="9.140625" style="1"/>
    <col min="14837" max="14837" width="4.28515625" style="1" customWidth="1"/>
    <col min="14838" max="14838" width="19.5703125" style="1" customWidth="1"/>
    <col min="14839" max="14840" width="9.140625" style="1"/>
    <col min="14841" max="14841" width="10.28515625" style="1" bestFit="1" customWidth="1"/>
    <col min="14842" max="14842" width="9.140625" style="1"/>
    <col min="14843" max="14843" width="12.42578125" style="1" customWidth="1"/>
    <col min="14844" max="14844" width="12" style="1" customWidth="1"/>
    <col min="14845" max="14845" width="10" style="1" customWidth="1"/>
    <col min="14846" max="14846" width="10.28515625" style="1" customWidth="1"/>
    <col min="14847" max="14848" width="11.28515625" style="1" bestFit="1" customWidth="1"/>
    <col min="14849" max="14849" width="8.5703125" style="1" customWidth="1"/>
    <col min="14850" max="14850" width="7.7109375" style="1" customWidth="1"/>
    <col min="14851" max="14851" width="7.42578125" style="1" customWidth="1"/>
    <col min="14852" max="14852" width="6.7109375" style="1" customWidth="1"/>
    <col min="14853" max="14853" width="9.140625" style="1"/>
    <col min="14854" max="14854" width="10.7109375" style="1" customWidth="1"/>
    <col min="14855" max="14856" width="12.140625" style="1" customWidth="1"/>
    <col min="14857" max="15092" width="9.140625" style="1"/>
    <col min="15093" max="15093" width="4.28515625" style="1" customWidth="1"/>
    <col min="15094" max="15094" width="19.5703125" style="1" customWidth="1"/>
    <col min="15095" max="15096" width="9.140625" style="1"/>
    <col min="15097" max="15097" width="10.28515625" style="1" bestFit="1" customWidth="1"/>
    <col min="15098" max="15098" width="9.140625" style="1"/>
    <col min="15099" max="15099" width="12.42578125" style="1" customWidth="1"/>
    <col min="15100" max="15100" width="12" style="1" customWidth="1"/>
    <col min="15101" max="15101" width="10" style="1" customWidth="1"/>
    <col min="15102" max="15102" width="10.28515625" style="1" customWidth="1"/>
    <col min="15103" max="15104" width="11.28515625" style="1" bestFit="1" customWidth="1"/>
    <col min="15105" max="15105" width="8.5703125" style="1" customWidth="1"/>
    <col min="15106" max="15106" width="7.7109375" style="1" customWidth="1"/>
    <col min="15107" max="15107" width="7.42578125" style="1" customWidth="1"/>
    <col min="15108" max="15108" width="6.7109375" style="1" customWidth="1"/>
    <col min="15109" max="15109" width="9.140625" style="1"/>
    <col min="15110" max="15110" width="10.7109375" style="1" customWidth="1"/>
    <col min="15111" max="15112" width="12.140625" style="1" customWidth="1"/>
    <col min="15113" max="15348" width="9.140625" style="1"/>
    <col min="15349" max="15349" width="4.28515625" style="1" customWidth="1"/>
    <col min="15350" max="15350" width="19.5703125" style="1" customWidth="1"/>
    <col min="15351" max="15352" width="9.140625" style="1"/>
    <col min="15353" max="15353" width="10.28515625" style="1" bestFit="1" customWidth="1"/>
    <col min="15354" max="15354" width="9.140625" style="1"/>
    <col min="15355" max="15355" width="12.42578125" style="1" customWidth="1"/>
    <col min="15356" max="15356" width="12" style="1" customWidth="1"/>
    <col min="15357" max="15357" width="10" style="1" customWidth="1"/>
    <col min="15358" max="15358" width="10.28515625" style="1" customWidth="1"/>
    <col min="15359" max="15360" width="11.28515625" style="1" bestFit="1" customWidth="1"/>
    <col min="15361" max="15361" width="8.5703125" style="1" customWidth="1"/>
    <col min="15362" max="15362" width="7.7109375" style="1" customWidth="1"/>
    <col min="15363" max="15363" width="7.42578125" style="1" customWidth="1"/>
    <col min="15364" max="15364" width="6.7109375" style="1" customWidth="1"/>
    <col min="15365" max="15365" width="9.140625" style="1"/>
    <col min="15366" max="15366" width="10.7109375" style="1" customWidth="1"/>
    <col min="15367" max="15368" width="12.140625" style="1" customWidth="1"/>
    <col min="15369" max="15604" width="9.140625" style="1"/>
    <col min="15605" max="15605" width="4.28515625" style="1" customWidth="1"/>
    <col min="15606" max="15606" width="19.5703125" style="1" customWidth="1"/>
    <col min="15607" max="15608" width="9.140625" style="1"/>
    <col min="15609" max="15609" width="10.28515625" style="1" bestFit="1" customWidth="1"/>
    <col min="15610" max="15610" width="9.140625" style="1"/>
    <col min="15611" max="15611" width="12.42578125" style="1" customWidth="1"/>
    <col min="15612" max="15612" width="12" style="1" customWidth="1"/>
    <col min="15613" max="15613" width="10" style="1" customWidth="1"/>
    <col min="15614" max="15614" width="10.28515625" style="1" customWidth="1"/>
    <col min="15615" max="15616" width="11.28515625" style="1" bestFit="1" customWidth="1"/>
    <col min="15617" max="15617" width="8.5703125" style="1" customWidth="1"/>
    <col min="15618" max="15618" width="7.7109375" style="1" customWidth="1"/>
    <col min="15619" max="15619" width="7.42578125" style="1" customWidth="1"/>
    <col min="15620" max="15620" width="6.7109375" style="1" customWidth="1"/>
    <col min="15621" max="15621" width="9.140625" style="1"/>
    <col min="15622" max="15622" width="10.7109375" style="1" customWidth="1"/>
    <col min="15623" max="15624" width="12.140625" style="1" customWidth="1"/>
    <col min="15625" max="15860" width="9.140625" style="1"/>
    <col min="15861" max="15861" width="4.28515625" style="1" customWidth="1"/>
    <col min="15862" max="15862" width="19.5703125" style="1" customWidth="1"/>
    <col min="15863" max="15864" width="9.140625" style="1"/>
    <col min="15865" max="15865" width="10.28515625" style="1" bestFit="1" customWidth="1"/>
    <col min="15866" max="15866" width="9.140625" style="1"/>
    <col min="15867" max="15867" width="12.42578125" style="1" customWidth="1"/>
    <col min="15868" max="15868" width="12" style="1" customWidth="1"/>
    <col min="15869" max="15869" width="10" style="1" customWidth="1"/>
    <col min="15870" max="15870" width="10.28515625" style="1" customWidth="1"/>
    <col min="15871" max="15872" width="11.28515625" style="1" bestFit="1" customWidth="1"/>
    <col min="15873" max="15873" width="8.5703125" style="1" customWidth="1"/>
    <col min="15874" max="15874" width="7.7109375" style="1" customWidth="1"/>
    <col min="15875" max="15875" width="7.42578125" style="1" customWidth="1"/>
    <col min="15876" max="15876" width="6.7109375" style="1" customWidth="1"/>
    <col min="15877" max="15877" width="9.140625" style="1"/>
    <col min="15878" max="15878" width="10.7109375" style="1" customWidth="1"/>
    <col min="15879" max="15880" width="12.140625" style="1" customWidth="1"/>
    <col min="15881" max="16116" width="9.140625" style="1"/>
    <col min="16117" max="16117" width="4.28515625" style="1" customWidth="1"/>
    <col min="16118" max="16118" width="19.5703125" style="1" customWidth="1"/>
    <col min="16119" max="16120" width="9.140625" style="1"/>
    <col min="16121" max="16121" width="10.28515625" style="1" bestFit="1" customWidth="1"/>
    <col min="16122" max="16122" width="9.140625" style="1"/>
    <col min="16123" max="16123" width="12.42578125" style="1" customWidth="1"/>
    <col min="16124" max="16124" width="12" style="1" customWidth="1"/>
    <col min="16125" max="16125" width="10" style="1" customWidth="1"/>
    <col min="16126" max="16126" width="10.28515625" style="1" customWidth="1"/>
    <col min="16127" max="16128" width="11.28515625" style="1" bestFit="1" customWidth="1"/>
    <col min="16129" max="16129" width="8.5703125" style="1" customWidth="1"/>
    <col min="16130" max="16130" width="7.7109375" style="1" customWidth="1"/>
    <col min="16131" max="16131" width="7.42578125" style="1" customWidth="1"/>
    <col min="16132" max="16132" width="6.7109375" style="1" customWidth="1"/>
    <col min="16133" max="16133" width="9.140625" style="1"/>
    <col min="16134" max="16134" width="10.7109375" style="1" customWidth="1"/>
    <col min="16135" max="16136" width="12.140625" style="1" customWidth="1"/>
    <col min="16137" max="16384" width="9.140625" style="1"/>
  </cols>
  <sheetData>
    <row r="1" spans="1:9" x14ac:dyDescent="0.25">
      <c r="A1" s="282" t="s">
        <v>53</v>
      </c>
      <c r="B1" s="282"/>
      <c r="C1" s="282"/>
      <c r="D1" s="282"/>
      <c r="E1" s="282"/>
      <c r="F1" s="282"/>
      <c r="G1" s="282"/>
      <c r="H1" s="282"/>
      <c r="I1" s="282"/>
    </row>
    <row r="2" spans="1:9" x14ac:dyDescent="0.25">
      <c r="A2" s="282" t="s">
        <v>54</v>
      </c>
      <c r="B2" s="282"/>
      <c r="C2" s="282"/>
      <c r="D2" s="282"/>
      <c r="E2" s="282"/>
      <c r="F2" s="282"/>
      <c r="G2" s="282"/>
      <c r="H2" s="282"/>
      <c r="I2" s="282"/>
    </row>
    <row r="3" spans="1:9" x14ac:dyDescent="0.25">
      <c r="A3" s="87"/>
      <c r="B3" s="87"/>
      <c r="C3" s="87"/>
      <c r="D3" s="87"/>
      <c r="E3" s="87"/>
      <c r="F3" s="87"/>
      <c r="G3" s="87"/>
      <c r="H3" s="87"/>
      <c r="I3" s="87"/>
    </row>
    <row r="4" spans="1:9" x14ac:dyDescent="0.25">
      <c r="A4" s="26"/>
      <c r="B4" s="26"/>
    </row>
    <row r="5" spans="1:9" s="3" customFormat="1" ht="12.75" x14ac:dyDescent="0.2">
      <c r="A5" s="7" t="s">
        <v>2</v>
      </c>
      <c r="B5" s="7" t="s">
        <v>3</v>
      </c>
      <c r="C5" s="7" t="s">
        <v>56</v>
      </c>
      <c r="D5" s="6" t="s">
        <v>57</v>
      </c>
      <c r="E5" s="6" t="s">
        <v>12</v>
      </c>
      <c r="F5" s="6" t="s">
        <v>15</v>
      </c>
      <c r="G5" s="6" t="s">
        <v>16</v>
      </c>
      <c r="H5" s="6" t="s">
        <v>17</v>
      </c>
      <c r="I5" s="6" t="s">
        <v>4</v>
      </c>
    </row>
    <row r="6" spans="1:9" s="3" customFormat="1" ht="12.75" x14ac:dyDescent="0.2">
      <c r="A6" s="85"/>
      <c r="B6" s="85"/>
      <c r="C6" s="30"/>
      <c r="D6" s="35"/>
      <c r="E6" s="35"/>
      <c r="F6" s="35"/>
      <c r="G6" s="35"/>
      <c r="H6" s="35"/>
      <c r="I6" s="35"/>
    </row>
    <row r="7" spans="1:9" x14ac:dyDescent="0.25">
      <c r="A7" s="15">
        <v>1</v>
      </c>
      <c r="B7" s="16" t="s">
        <v>22</v>
      </c>
      <c r="C7" s="86">
        <f>'[7]draf panen'!Z6</f>
        <v>8380.7999999999993</v>
      </c>
      <c r="D7" s="86">
        <f>'[7]draf panen'!AA6</f>
        <v>7690.5599999999995</v>
      </c>
      <c r="E7" s="86">
        <f>'[7]draf panen'!AB6</f>
        <v>6810.24</v>
      </c>
      <c r="F7" s="86">
        <f>'[7]draf panen'!AC6</f>
        <v>6803.5199999999995</v>
      </c>
      <c r="G7" s="17">
        <f>'[7]draf panen'!AE6</f>
        <v>7927.6799999999994</v>
      </c>
      <c r="H7" s="17">
        <f>'[7]draf panen'!AF6</f>
        <v>12641.279999999999</v>
      </c>
      <c r="I7" s="18">
        <f>SUM(C7:H7)</f>
        <v>50254.079999999994</v>
      </c>
    </row>
    <row r="8" spans="1:9" x14ac:dyDescent="0.25">
      <c r="A8" s="8">
        <v>2</v>
      </c>
      <c r="B8" s="20" t="s">
        <v>23</v>
      </c>
      <c r="C8" s="86">
        <f>'[7]draf panen'!Z7</f>
        <v>22392</v>
      </c>
      <c r="D8" s="86">
        <f>'[7]draf panen'!AA7</f>
        <v>15360</v>
      </c>
      <c r="E8" s="86">
        <f>'[7]draf panen'!AB7</f>
        <v>10652.16</v>
      </c>
      <c r="F8" s="86">
        <f>'[7]draf panen'!AC7</f>
        <v>9047.0399999999991</v>
      </c>
      <c r="G8" s="17">
        <f>'[7]draf panen'!AE7</f>
        <v>16066.56</v>
      </c>
      <c r="H8" s="17">
        <f>'[7]draf panen'!AF7</f>
        <v>18758.399999999998</v>
      </c>
      <c r="I8" s="18">
        <f t="shared" ref="I8:I33" si="0">SUM(C8:H8)</f>
        <v>92276.160000000003</v>
      </c>
    </row>
    <row r="9" spans="1:9" x14ac:dyDescent="0.25">
      <c r="A9" s="8">
        <v>3</v>
      </c>
      <c r="B9" s="20" t="s">
        <v>24</v>
      </c>
      <c r="C9" s="86">
        <f>'[7]draf panen'!Z8</f>
        <v>13721.279999999999</v>
      </c>
      <c r="D9" s="86">
        <f>'[7]draf panen'!AA8</f>
        <v>17936.64</v>
      </c>
      <c r="E9" s="86">
        <f>'[7]draf panen'!AB8</f>
        <v>11400.96</v>
      </c>
      <c r="F9" s="86">
        <f>'[7]draf panen'!AC8</f>
        <v>11315.52</v>
      </c>
      <c r="G9" s="17">
        <f>'[7]draf panen'!AE8</f>
        <v>15159.359999999999</v>
      </c>
      <c r="H9" s="17">
        <f>'[7]draf panen'!AF8</f>
        <v>12526.08</v>
      </c>
      <c r="I9" s="18">
        <f t="shared" si="0"/>
        <v>82059.839999999997</v>
      </c>
    </row>
    <row r="10" spans="1:9" x14ac:dyDescent="0.25">
      <c r="A10" s="8">
        <v>4</v>
      </c>
      <c r="B10" s="20" t="s">
        <v>25</v>
      </c>
      <c r="C10" s="86">
        <f>'[7]draf panen'!Z9</f>
        <v>6374.4</v>
      </c>
      <c r="D10" s="86">
        <f>'[7]draf panen'!AA9</f>
        <v>6733.44</v>
      </c>
      <c r="E10" s="86">
        <f>'[7]draf panen'!AB9</f>
        <v>12625.92</v>
      </c>
      <c r="F10" s="86">
        <f>'[7]draf panen'!AC9</f>
        <v>9686.4</v>
      </c>
      <c r="G10" s="17">
        <f>'[7]draf panen'!AE9</f>
        <v>7224.96</v>
      </c>
      <c r="H10" s="17">
        <f>'[7]draf panen'!AF9</f>
        <v>10067.52</v>
      </c>
      <c r="I10" s="18">
        <f t="shared" si="0"/>
        <v>52712.639999999999</v>
      </c>
    </row>
    <row r="11" spans="1:9" x14ac:dyDescent="0.25">
      <c r="A11" s="8">
        <v>5</v>
      </c>
      <c r="B11" s="20" t="s">
        <v>26</v>
      </c>
      <c r="C11" s="86">
        <f>'[7]draf panen'!Z10</f>
        <v>13202</v>
      </c>
      <c r="D11" s="86">
        <f>'[7]draf panen'!AA10</f>
        <v>14562</v>
      </c>
      <c r="E11" s="86">
        <f>'[7]draf panen'!AB10</f>
        <v>12183</v>
      </c>
      <c r="F11" s="86">
        <f>'[7]draf panen'!AC10</f>
        <v>12719</v>
      </c>
      <c r="G11" s="17">
        <f>'[7]draf panen'!AE10</f>
        <v>11357</v>
      </c>
      <c r="H11" s="17">
        <f>'[7]draf panen'!AF10</f>
        <v>13302</v>
      </c>
      <c r="I11" s="18">
        <f t="shared" si="0"/>
        <v>77325</v>
      </c>
    </row>
    <row r="12" spans="1:9" x14ac:dyDescent="0.25">
      <c r="A12" s="8">
        <v>6</v>
      </c>
      <c r="B12" s="20" t="s">
        <v>27</v>
      </c>
      <c r="C12" s="86">
        <f>'[7]draf panen'!Z11</f>
        <v>10624.32</v>
      </c>
      <c r="D12" s="86">
        <f>'[7]draf panen'!AA11</f>
        <v>8950.08</v>
      </c>
      <c r="E12" s="86">
        <f>'[7]draf panen'!AB11</f>
        <v>12720.96</v>
      </c>
      <c r="F12" s="86">
        <f>'[7]draf panen'!AC11</f>
        <v>13758.72</v>
      </c>
      <c r="G12" s="17">
        <f>'[7]draf panen'!AE11</f>
        <v>10540.8</v>
      </c>
      <c r="H12" s="17">
        <f>'[7]draf panen'!AF11</f>
        <v>10593.6</v>
      </c>
      <c r="I12" s="18">
        <f t="shared" si="0"/>
        <v>67188.48000000001</v>
      </c>
    </row>
    <row r="13" spans="1:9" x14ac:dyDescent="0.25">
      <c r="A13" s="8">
        <v>7</v>
      </c>
      <c r="B13" s="20" t="s">
        <v>28</v>
      </c>
      <c r="C13" s="86">
        <f>'[7]draf panen'!Z12</f>
        <v>9743.0399999999991</v>
      </c>
      <c r="D13" s="86">
        <f>'[7]draf panen'!AA12</f>
        <v>11813.76</v>
      </c>
      <c r="E13" s="86">
        <f>'[7]draf panen'!AB12</f>
        <v>3951.3599999999997</v>
      </c>
      <c r="F13" s="86">
        <f>'[7]draf panen'!AC12</f>
        <v>3913.92</v>
      </c>
      <c r="G13" s="17">
        <f>'[7]draf panen'!AE12</f>
        <v>6843.84</v>
      </c>
      <c r="H13" s="17">
        <f>'[7]draf panen'!AF12</f>
        <v>9572.16</v>
      </c>
      <c r="I13" s="18">
        <f t="shared" si="0"/>
        <v>45838.080000000002</v>
      </c>
    </row>
    <row r="14" spans="1:9" x14ac:dyDescent="0.25">
      <c r="A14" s="8">
        <v>8</v>
      </c>
      <c r="B14" s="20" t="s">
        <v>29</v>
      </c>
      <c r="C14" s="86">
        <f>'[7]draf panen'!Z13</f>
        <v>3625</v>
      </c>
      <c r="D14" s="86">
        <f>'[7]draf panen'!AA13</f>
        <v>9088</v>
      </c>
      <c r="E14" s="86">
        <f>'[7]draf panen'!AB13</f>
        <v>8051</v>
      </c>
      <c r="F14" s="86">
        <f>'[7]draf panen'!AC13</f>
        <v>4752</v>
      </c>
      <c r="G14" s="17">
        <f>'[7]draf panen'!AE13</f>
        <v>4573</v>
      </c>
      <c r="H14" s="17">
        <f>'[7]draf panen'!AF13</f>
        <v>10173</v>
      </c>
      <c r="I14" s="18">
        <f t="shared" si="0"/>
        <v>40262</v>
      </c>
    </row>
    <row r="15" spans="1:9" x14ac:dyDescent="0.25">
      <c r="A15" s="8">
        <v>9</v>
      </c>
      <c r="B15" s="20" t="s">
        <v>30</v>
      </c>
      <c r="C15" s="86">
        <f>'[7]draf panen'!Z14</f>
        <v>1161.5999999999999</v>
      </c>
      <c r="D15" s="86">
        <f>'[7]draf panen'!AA14</f>
        <v>4457.28</v>
      </c>
      <c r="E15" s="86">
        <f>'[7]draf panen'!AB14</f>
        <v>13166.4</v>
      </c>
      <c r="F15" s="86">
        <f>'[7]draf panen'!AC14</f>
        <v>13563.84</v>
      </c>
      <c r="G15" s="17">
        <f>'[7]draf panen'!AE14</f>
        <v>11124.48</v>
      </c>
      <c r="H15" s="17">
        <f>'[7]draf panen'!AF14</f>
        <v>4533.12</v>
      </c>
      <c r="I15" s="18">
        <f t="shared" si="0"/>
        <v>48006.720000000001</v>
      </c>
    </row>
    <row r="16" spans="1:9" x14ac:dyDescent="0.25">
      <c r="A16" s="8">
        <v>10</v>
      </c>
      <c r="B16" s="20" t="s">
        <v>31</v>
      </c>
      <c r="C16" s="86">
        <f>'[7]draf panen'!Z15</f>
        <v>1969.9199999999998</v>
      </c>
      <c r="D16" s="86">
        <f>'[7]draf panen'!AA15</f>
        <v>20358.719999999998</v>
      </c>
      <c r="E16" s="86">
        <f>'[7]draf panen'!AB15</f>
        <v>20840.64</v>
      </c>
      <c r="F16" s="86">
        <f>'[7]draf panen'!AC15</f>
        <v>4833.5999999999995</v>
      </c>
      <c r="G16" s="17">
        <f>'[7]draf panen'!AE15</f>
        <v>4312.32</v>
      </c>
      <c r="H16" s="17">
        <f>'[7]draf panen'!AF15</f>
        <v>16117.439999999999</v>
      </c>
      <c r="I16" s="18">
        <f t="shared" si="0"/>
        <v>68432.639999999999</v>
      </c>
    </row>
    <row r="17" spans="1:9" x14ac:dyDescent="0.25">
      <c r="A17" s="8">
        <v>11</v>
      </c>
      <c r="B17" s="20" t="s">
        <v>32</v>
      </c>
      <c r="C17" s="86">
        <f>'[7]draf panen'!Z16</f>
        <v>4623.3599999999997</v>
      </c>
      <c r="D17" s="86">
        <f>'[7]draf panen'!AA16</f>
        <v>7421.7599999999993</v>
      </c>
      <c r="E17" s="86">
        <f>'[7]draf panen'!AB16</f>
        <v>8436.48</v>
      </c>
      <c r="F17" s="86">
        <f>'[7]draf panen'!AC16</f>
        <v>7745.28</v>
      </c>
      <c r="G17" s="17">
        <f>'[7]draf panen'!AE16</f>
        <v>10722.24</v>
      </c>
      <c r="H17" s="17">
        <f>'[7]draf panen'!AF16</f>
        <v>10147.199999999999</v>
      </c>
      <c r="I17" s="18">
        <f t="shared" si="0"/>
        <v>49096.319999999992</v>
      </c>
    </row>
    <row r="18" spans="1:9" x14ac:dyDescent="0.25">
      <c r="A18" s="8">
        <v>12</v>
      </c>
      <c r="B18" s="20" t="s">
        <v>33</v>
      </c>
      <c r="C18" s="86">
        <f>'[7]draf panen'!Z17</f>
        <v>3870.72</v>
      </c>
      <c r="D18" s="86">
        <f>'[7]draf panen'!AA17</f>
        <v>24349.439999999999</v>
      </c>
      <c r="E18" s="86">
        <f>'[7]draf panen'!AB17</f>
        <v>41955.839999999997</v>
      </c>
      <c r="F18" s="86">
        <f>'[7]draf panen'!AC17</f>
        <v>23390.399999999998</v>
      </c>
      <c r="G18" s="17">
        <f>'[7]draf panen'!AE17</f>
        <v>12648</v>
      </c>
      <c r="H18" s="17">
        <f>'[7]draf panen'!AF17</f>
        <v>15707.519999999999</v>
      </c>
      <c r="I18" s="18">
        <f t="shared" si="0"/>
        <v>121921.92</v>
      </c>
    </row>
    <row r="19" spans="1:9" x14ac:dyDescent="0.25">
      <c r="A19" s="8">
        <v>13</v>
      </c>
      <c r="B19" s="20" t="s">
        <v>34</v>
      </c>
      <c r="C19" s="86">
        <f>'[7]draf panen'!Z18</f>
        <v>6599.04</v>
      </c>
      <c r="D19" s="86">
        <f>'[7]draf panen'!AA18</f>
        <v>16455.36</v>
      </c>
      <c r="E19" s="86">
        <f>'[7]draf panen'!AB18</f>
        <v>16196.16</v>
      </c>
      <c r="F19" s="86">
        <f>'[7]draf panen'!AC18</f>
        <v>27955.200000000001</v>
      </c>
      <c r="G19" s="17">
        <f>'[7]draf panen'!AE18</f>
        <v>17664.96</v>
      </c>
      <c r="H19" s="17">
        <f>'[7]draf panen'!AF18</f>
        <v>8932.7999999999993</v>
      </c>
      <c r="I19" s="18">
        <f t="shared" si="0"/>
        <v>93803.520000000004</v>
      </c>
    </row>
    <row r="20" spans="1:9" x14ac:dyDescent="0.25">
      <c r="A20" s="8">
        <v>14</v>
      </c>
      <c r="B20" s="20" t="s">
        <v>35</v>
      </c>
      <c r="C20" s="86">
        <f>'[7]draf panen'!Z19</f>
        <v>3860.16</v>
      </c>
      <c r="D20" s="86">
        <f>'[7]draf panen'!AA19</f>
        <v>4082.8799999999997</v>
      </c>
      <c r="E20" s="86">
        <f>'[7]draf panen'!AB19</f>
        <v>4246.08</v>
      </c>
      <c r="F20" s="86">
        <f>'[7]draf panen'!AC19</f>
        <v>3484.7999999999997</v>
      </c>
      <c r="G20" s="17">
        <f>'[7]draf panen'!AE19</f>
        <v>3862.08</v>
      </c>
      <c r="H20" s="17">
        <f>'[7]draf panen'!AF19</f>
        <v>4544.6399999999994</v>
      </c>
      <c r="I20" s="18">
        <f t="shared" si="0"/>
        <v>24080.639999999999</v>
      </c>
    </row>
    <row r="21" spans="1:9" x14ac:dyDescent="0.25">
      <c r="A21" s="8">
        <v>15</v>
      </c>
      <c r="B21" s="20" t="s">
        <v>36</v>
      </c>
      <c r="C21" s="86">
        <f>'[7]draf panen'!Z20</f>
        <v>4757.76</v>
      </c>
      <c r="D21" s="86">
        <f>'[7]draf panen'!AA20</f>
        <v>12017.279999999999</v>
      </c>
      <c r="E21" s="86">
        <f>'[7]draf panen'!AB20</f>
        <v>14677.439999999999</v>
      </c>
      <c r="F21" s="86">
        <f>'[7]draf panen'!AC20</f>
        <v>11458.56</v>
      </c>
      <c r="G21" s="17">
        <f>'[7]draf panen'!AE20</f>
        <v>23765.759999999998</v>
      </c>
      <c r="H21" s="17">
        <f>'[7]draf panen'!AF20</f>
        <v>25008.959999999999</v>
      </c>
      <c r="I21" s="18">
        <f t="shared" si="0"/>
        <v>91685.760000000009</v>
      </c>
    </row>
    <row r="22" spans="1:9" x14ac:dyDescent="0.25">
      <c r="A22" s="8">
        <v>16</v>
      </c>
      <c r="B22" s="20" t="s">
        <v>37</v>
      </c>
      <c r="C22" s="86">
        <f>'[7]draf panen'!Z21</f>
        <v>7832.6399999999994</v>
      </c>
      <c r="D22" s="86">
        <f>'[7]draf panen'!AA21</f>
        <v>4176.96</v>
      </c>
      <c r="E22" s="86">
        <f>'[7]draf panen'!AB21</f>
        <v>2476.7999999999997</v>
      </c>
      <c r="F22" s="86">
        <f>'[7]draf panen'!AC21</f>
        <v>5403.84</v>
      </c>
      <c r="G22" s="17">
        <f>'[7]draf panen'!AE21</f>
        <v>7323.84</v>
      </c>
      <c r="H22" s="17">
        <f>'[7]draf panen'!AF21</f>
        <v>19565.759999999998</v>
      </c>
      <c r="I22" s="18">
        <f t="shared" si="0"/>
        <v>46779.839999999997</v>
      </c>
    </row>
    <row r="23" spans="1:9" x14ac:dyDescent="0.25">
      <c r="A23" s="8">
        <v>17</v>
      </c>
      <c r="B23" s="20" t="s">
        <v>38</v>
      </c>
      <c r="C23" s="86">
        <f>'[7]draf panen'!Z22</f>
        <v>3390.72</v>
      </c>
      <c r="D23" s="86">
        <f>'[7]draf panen'!AA22</f>
        <v>5382.72</v>
      </c>
      <c r="E23" s="86">
        <f>'[7]draf panen'!AB22</f>
        <v>5566.08</v>
      </c>
      <c r="F23" s="86">
        <f>'[7]draf panen'!AC22</f>
        <v>4864.32</v>
      </c>
      <c r="G23" s="17">
        <f>'[7]draf panen'!AE22</f>
        <v>4302.72</v>
      </c>
      <c r="H23" s="17">
        <f>'[7]draf panen'!AF22</f>
        <v>5160</v>
      </c>
      <c r="I23" s="18">
        <f t="shared" si="0"/>
        <v>28666.560000000001</v>
      </c>
    </row>
    <row r="24" spans="1:9" x14ac:dyDescent="0.25">
      <c r="A24" s="8">
        <v>18</v>
      </c>
      <c r="B24" s="37" t="s">
        <v>39</v>
      </c>
      <c r="C24" s="86">
        <f>'[7]draf panen'!Z23</f>
        <v>778.56</v>
      </c>
      <c r="D24" s="86">
        <f>'[7]draf panen'!AA23</f>
        <v>11443.199999999999</v>
      </c>
      <c r="E24" s="86">
        <f>'[7]draf panen'!AB23</f>
        <v>1987.1999999999998</v>
      </c>
      <c r="F24" s="86">
        <f>'[7]draf panen'!AC23</f>
        <v>689.28</v>
      </c>
      <c r="G24" s="17">
        <f>'[7]draf panen'!AE23</f>
        <v>181.44</v>
      </c>
      <c r="H24" s="17">
        <f>'[7]draf panen'!AF23</f>
        <v>1418.8799999999999</v>
      </c>
      <c r="I24" s="18">
        <f t="shared" si="0"/>
        <v>16498.560000000001</v>
      </c>
    </row>
    <row r="25" spans="1:9" x14ac:dyDescent="0.25">
      <c r="A25" s="8">
        <v>19</v>
      </c>
      <c r="B25" s="20" t="s">
        <v>40</v>
      </c>
      <c r="C25" s="86">
        <f>'[7]draf panen'!Z24</f>
        <v>85.44</v>
      </c>
      <c r="D25" s="86">
        <f>'[7]draf panen'!AA24</f>
        <v>68.16</v>
      </c>
      <c r="E25" s="86">
        <f>'[7]draf panen'!AB24</f>
        <v>72</v>
      </c>
      <c r="F25" s="86">
        <f>'[7]draf panen'!AC24</f>
        <v>76.8</v>
      </c>
      <c r="G25" s="17">
        <f>'[7]draf panen'!AE24</f>
        <v>71.039999999999992</v>
      </c>
      <c r="H25" s="17">
        <f>'[7]draf panen'!AF24</f>
        <v>43.199999999999996</v>
      </c>
      <c r="I25" s="18">
        <f t="shared" si="0"/>
        <v>416.63999999999993</v>
      </c>
    </row>
    <row r="26" spans="1:9" x14ac:dyDescent="0.25">
      <c r="A26" s="8">
        <v>20</v>
      </c>
      <c r="B26" s="20" t="s">
        <v>41</v>
      </c>
      <c r="C26" s="86">
        <f>'[7]draf panen'!Z25</f>
        <v>324.47999999999996</v>
      </c>
      <c r="D26" s="86">
        <f>'[7]draf panen'!AA25</f>
        <v>264.95999999999998</v>
      </c>
      <c r="E26" s="86">
        <f>'[7]draf panen'!AB25</f>
        <v>254.39999999999998</v>
      </c>
      <c r="F26" s="86">
        <f>'[7]draf panen'!AC25</f>
        <v>312.95999999999998</v>
      </c>
      <c r="G26" s="17">
        <f>'[7]draf panen'!AE25</f>
        <v>433.91999999999996</v>
      </c>
      <c r="H26" s="17">
        <f>'[7]draf panen'!AF25</f>
        <v>315.83999999999997</v>
      </c>
      <c r="I26" s="18">
        <f t="shared" si="0"/>
        <v>1906.5599999999997</v>
      </c>
    </row>
    <row r="27" spans="1:9" x14ac:dyDescent="0.25">
      <c r="A27" s="8">
        <v>21</v>
      </c>
      <c r="B27" s="20" t="s">
        <v>42</v>
      </c>
      <c r="C27" s="86">
        <f>'[7]draf panen'!Z26</f>
        <v>72</v>
      </c>
      <c r="D27" s="86">
        <f>'[7]draf panen'!AA26</f>
        <v>106.56</v>
      </c>
      <c r="E27" s="86">
        <f>'[7]draf panen'!AB26</f>
        <v>123.83999999999999</v>
      </c>
      <c r="F27" s="86">
        <f>'[7]draf panen'!AC26</f>
        <v>249.6</v>
      </c>
      <c r="G27" s="17">
        <f>'[7]draf panen'!AE26</f>
        <v>134.4</v>
      </c>
      <c r="H27" s="17">
        <f>'[7]draf panen'!AF26</f>
        <v>40.32</v>
      </c>
      <c r="I27" s="18">
        <f t="shared" si="0"/>
        <v>726.72</v>
      </c>
    </row>
    <row r="28" spans="1:9" x14ac:dyDescent="0.25">
      <c r="A28" s="8">
        <v>22</v>
      </c>
      <c r="B28" s="20" t="s">
        <v>43</v>
      </c>
      <c r="C28" s="86">
        <f>'[7]draf panen'!Z27</f>
        <v>21.119999999999997</v>
      </c>
      <c r="D28" s="86">
        <f>'[7]draf panen'!AA27</f>
        <v>38.4</v>
      </c>
      <c r="E28" s="86">
        <f>'[7]draf panen'!AB27</f>
        <v>90.24</v>
      </c>
      <c r="F28" s="86">
        <f>'[7]draf panen'!AC27</f>
        <v>32.64</v>
      </c>
      <c r="G28" s="17">
        <f>'[7]draf panen'!AE27</f>
        <v>29.759999999999998</v>
      </c>
      <c r="H28" s="17">
        <f>'[7]draf panen'!AF27</f>
        <v>63.36</v>
      </c>
      <c r="I28" s="18">
        <f t="shared" si="0"/>
        <v>275.52</v>
      </c>
    </row>
    <row r="29" spans="1:9" x14ac:dyDescent="0.25">
      <c r="A29" s="8">
        <v>23</v>
      </c>
      <c r="B29" s="20" t="s">
        <v>44</v>
      </c>
      <c r="C29" s="86">
        <f>'[7]draf panen'!Z28</f>
        <v>24</v>
      </c>
      <c r="D29" s="86">
        <f>'[7]draf panen'!AA28</f>
        <v>6.72</v>
      </c>
      <c r="E29" s="86">
        <f>'[7]draf panen'!AB28</f>
        <v>19.2</v>
      </c>
      <c r="F29" s="86">
        <f>'[7]draf panen'!AC28</f>
        <v>41.28</v>
      </c>
      <c r="G29" s="17">
        <f>'[7]draf panen'!AE28</f>
        <v>67.2</v>
      </c>
      <c r="H29" s="17">
        <f>'[7]draf panen'!AF28</f>
        <v>14.399999999999999</v>
      </c>
      <c r="I29" s="18">
        <f t="shared" si="0"/>
        <v>172.8</v>
      </c>
    </row>
    <row r="30" spans="1:9" x14ac:dyDescent="0.25">
      <c r="A30" s="8">
        <v>24</v>
      </c>
      <c r="B30" s="20" t="s">
        <v>45</v>
      </c>
      <c r="C30" s="86">
        <f>'[7]draf panen'!Z29</f>
        <v>22.08</v>
      </c>
      <c r="D30" s="86">
        <f>'[7]draf panen'!AA29</f>
        <v>5.76</v>
      </c>
      <c r="E30" s="86">
        <f>'[7]draf panen'!AB29</f>
        <v>10.559999999999999</v>
      </c>
      <c r="F30" s="86">
        <f>'[7]draf panen'!AC29</f>
        <v>38.4</v>
      </c>
      <c r="G30" s="17">
        <f>'[7]draf panen'!AE29</f>
        <v>17.28</v>
      </c>
      <c r="H30" s="17">
        <f>'[7]draf panen'!AF29</f>
        <v>4.8</v>
      </c>
      <c r="I30" s="18">
        <f t="shared" si="0"/>
        <v>98.879999999999981</v>
      </c>
    </row>
    <row r="31" spans="1:9" x14ac:dyDescent="0.25">
      <c r="A31" s="8">
        <v>25</v>
      </c>
      <c r="B31" s="20" t="s">
        <v>46</v>
      </c>
      <c r="C31" s="86">
        <f>'[7]draf panen'!Z30</f>
        <v>41.28</v>
      </c>
      <c r="D31" s="86">
        <f>'[7]draf panen'!AA30</f>
        <v>16.32</v>
      </c>
      <c r="E31" s="86">
        <f>'[7]draf panen'!AB30</f>
        <v>15.36</v>
      </c>
      <c r="F31" s="86">
        <f>'[7]draf panen'!AC30</f>
        <v>16.32</v>
      </c>
      <c r="G31" s="17">
        <f>'[7]draf panen'!AE30</f>
        <v>24.96</v>
      </c>
      <c r="H31" s="17">
        <f>'[7]draf panen'!AF30</f>
        <v>4.8</v>
      </c>
      <c r="I31" s="18">
        <f t="shared" si="0"/>
        <v>119.04</v>
      </c>
    </row>
    <row r="32" spans="1:9" x14ac:dyDescent="0.25">
      <c r="A32" s="8">
        <v>26</v>
      </c>
      <c r="B32" s="20" t="s">
        <v>47</v>
      </c>
      <c r="C32" s="86">
        <f>'[7]draf panen'!Z31</f>
        <v>1834.56</v>
      </c>
      <c r="D32" s="86">
        <f>'[7]draf panen'!AA31</f>
        <v>282.24</v>
      </c>
      <c r="E32" s="86">
        <f>'[7]draf panen'!AB31</f>
        <v>522.24</v>
      </c>
      <c r="F32" s="86">
        <f>'[7]draf panen'!AC31</f>
        <v>1556.1599999999999</v>
      </c>
      <c r="G32" s="17">
        <f>'[7]draf panen'!AE31</f>
        <v>2177.2799999999997</v>
      </c>
      <c r="H32" s="17">
        <f>'[7]draf panen'!AF31</f>
        <v>1287.3599999999999</v>
      </c>
      <c r="I32" s="18">
        <f t="shared" si="0"/>
        <v>7659.8399999999992</v>
      </c>
    </row>
    <row r="33" spans="1:9" x14ac:dyDescent="0.25">
      <c r="A33" s="8">
        <v>27</v>
      </c>
      <c r="B33" s="21" t="s">
        <v>48</v>
      </c>
      <c r="C33" s="86">
        <f>'[7]draf panen'!Z32</f>
        <v>337.91999999999996</v>
      </c>
      <c r="D33" s="86">
        <f>'[7]draf panen'!AA32</f>
        <v>1345.9199999999998</v>
      </c>
      <c r="E33" s="86">
        <f>'[7]draf panen'!AB32</f>
        <v>815.04</v>
      </c>
      <c r="F33" s="86">
        <f>'[7]draf panen'!AC32</f>
        <v>624</v>
      </c>
      <c r="G33" s="17">
        <f>'[7]draf panen'!AE32</f>
        <v>151.68</v>
      </c>
      <c r="H33" s="17">
        <f>'[7]draf panen'!AF32</f>
        <v>760.31999999999994</v>
      </c>
      <c r="I33" s="18">
        <f t="shared" si="0"/>
        <v>4034.8799999999992</v>
      </c>
    </row>
    <row r="34" spans="1:9" s="3" customFormat="1" ht="12.75" x14ac:dyDescent="0.2">
      <c r="A34" s="30"/>
      <c r="B34" s="13" t="s">
        <v>49</v>
      </c>
      <c r="C34" s="31">
        <f>SUM(C7:C33)</f>
        <v>129670.19999999998</v>
      </c>
      <c r="D34" s="31">
        <f t="shared" ref="D34:I34" si="1">SUM(D7:D33)</f>
        <v>204415.12</v>
      </c>
      <c r="E34" s="31">
        <f t="shared" si="1"/>
        <v>209867.59999999992</v>
      </c>
      <c r="F34" s="31">
        <f t="shared" si="1"/>
        <v>178333.4</v>
      </c>
      <c r="G34" s="31">
        <f t="shared" si="1"/>
        <v>178708.56000000003</v>
      </c>
      <c r="H34" s="31">
        <f t="shared" si="1"/>
        <v>211304.75999999998</v>
      </c>
      <c r="I34" s="31">
        <f t="shared" si="1"/>
        <v>1112299.6400000001</v>
      </c>
    </row>
    <row r="36" spans="1:9" x14ac:dyDescent="0.25">
      <c r="A36" s="282" t="s">
        <v>61</v>
      </c>
      <c r="B36" s="282"/>
      <c r="C36" s="282"/>
      <c r="D36" s="282"/>
      <c r="E36" s="282"/>
      <c r="F36" s="282"/>
      <c r="G36" s="282"/>
      <c r="H36" s="282"/>
      <c r="I36" s="282"/>
    </row>
    <row r="37" spans="1:9" x14ac:dyDescent="0.25">
      <c r="A37" s="282" t="s">
        <v>54</v>
      </c>
      <c r="B37" s="282"/>
      <c r="C37" s="282"/>
      <c r="D37" s="282"/>
      <c r="E37" s="282"/>
      <c r="F37" s="282"/>
      <c r="G37" s="282"/>
      <c r="H37" s="282"/>
      <c r="I37" s="282"/>
    </row>
    <row r="40" spans="1:9" s="3" customFormat="1" ht="12.75" x14ac:dyDescent="0.2">
      <c r="A40" s="7" t="s">
        <v>2</v>
      </c>
      <c r="B40" s="7" t="s">
        <v>3</v>
      </c>
      <c r="C40" s="7" t="s">
        <v>56</v>
      </c>
      <c r="D40" s="6" t="s">
        <v>57</v>
      </c>
      <c r="E40" s="6" t="s">
        <v>12</v>
      </c>
      <c r="F40" s="6" t="s">
        <v>15</v>
      </c>
      <c r="G40" s="6" t="s">
        <v>16</v>
      </c>
      <c r="H40" s="6" t="s">
        <v>17</v>
      </c>
      <c r="I40" s="6" t="s">
        <v>4</v>
      </c>
    </row>
    <row r="41" spans="1:9" s="3" customFormat="1" ht="12.75" x14ac:dyDescent="0.2">
      <c r="A41" s="85"/>
      <c r="B41" s="85"/>
      <c r="C41" s="30"/>
      <c r="D41" s="35"/>
      <c r="E41" s="35"/>
      <c r="F41" s="35"/>
      <c r="G41" s="35"/>
      <c r="H41" s="35"/>
      <c r="I41" s="35"/>
    </row>
    <row r="42" spans="1:9" x14ac:dyDescent="0.25">
      <c r="A42" s="15">
        <v>1</v>
      </c>
      <c r="B42" s="16" t="s">
        <v>22</v>
      </c>
      <c r="C42" s="86">
        <f>'[7]draf panen'!Z49</f>
        <v>620</v>
      </c>
      <c r="D42" s="86">
        <f>'[7]draf panen'!AA49</f>
        <v>860</v>
      </c>
      <c r="E42" s="86">
        <f>'[7]draf panen'!AB49</f>
        <v>14</v>
      </c>
      <c r="F42" s="86">
        <f>'[7]draf panen'!AC49</f>
        <v>2</v>
      </c>
      <c r="G42" s="17">
        <f>'[7]draf panen'!AE49</f>
        <v>36</v>
      </c>
      <c r="H42" s="17">
        <f>'[7]draf panen'!AF49</f>
        <v>5</v>
      </c>
      <c r="I42" s="18">
        <f>SUM(C42:H42)</f>
        <v>1537</v>
      </c>
    </row>
    <row r="43" spans="1:9" x14ac:dyDescent="0.25">
      <c r="A43" s="8">
        <v>2</v>
      </c>
      <c r="B43" s="20" t="s">
        <v>23</v>
      </c>
      <c r="C43" s="86">
        <f>'[7]draf panen'!Z50</f>
        <v>4355</v>
      </c>
      <c r="D43" s="86">
        <f>'[7]draf panen'!AA50</f>
        <v>8237</v>
      </c>
      <c r="E43" s="86">
        <f>'[7]draf panen'!AB50</f>
        <v>5647</v>
      </c>
      <c r="F43" s="86">
        <f>'[7]draf panen'!AC50</f>
        <v>1891</v>
      </c>
      <c r="G43" s="17">
        <f>'[7]draf panen'!AE50</f>
        <v>928</v>
      </c>
      <c r="H43" s="17">
        <f>'[7]draf panen'!AF50</f>
        <v>1</v>
      </c>
      <c r="I43" s="18">
        <f t="shared" ref="I43:I68" si="2">SUM(C43:H43)</f>
        <v>21059</v>
      </c>
    </row>
    <row r="44" spans="1:9" x14ac:dyDescent="0.25">
      <c r="A44" s="8">
        <v>3</v>
      </c>
      <c r="B44" s="20" t="s">
        <v>24</v>
      </c>
      <c r="C44" s="86">
        <f>'[7]draf panen'!Z51</f>
        <v>4387</v>
      </c>
      <c r="D44" s="86">
        <f>'[7]draf panen'!AA51</f>
        <v>7879</v>
      </c>
      <c r="E44" s="86">
        <f>'[7]draf panen'!AB51</f>
        <v>5530</v>
      </c>
      <c r="F44" s="86">
        <f>'[7]draf panen'!AC51</f>
        <v>348</v>
      </c>
      <c r="G44" s="17">
        <f>'[7]draf panen'!AE51</f>
        <v>15</v>
      </c>
      <c r="H44" s="17">
        <f>'[7]draf panen'!AF51</f>
        <v>0</v>
      </c>
      <c r="I44" s="18">
        <f t="shared" si="2"/>
        <v>18159</v>
      </c>
    </row>
    <row r="45" spans="1:9" x14ac:dyDescent="0.25">
      <c r="A45" s="8">
        <v>4</v>
      </c>
      <c r="B45" s="20" t="s">
        <v>25</v>
      </c>
      <c r="C45" s="86">
        <f>'[7]draf panen'!Z52</f>
        <v>160</v>
      </c>
      <c r="D45" s="86">
        <f>'[7]draf panen'!AA52</f>
        <v>60</v>
      </c>
      <c r="E45" s="86">
        <f>'[7]draf panen'!AB52</f>
        <v>133</v>
      </c>
      <c r="F45" s="86">
        <f>'[7]draf panen'!AC52</f>
        <v>318</v>
      </c>
      <c r="G45" s="17">
        <f>'[7]draf panen'!AE52</f>
        <v>89</v>
      </c>
      <c r="H45" s="17">
        <f>'[7]draf panen'!AF52</f>
        <v>293</v>
      </c>
      <c r="I45" s="18">
        <f t="shared" si="2"/>
        <v>1053</v>
      </c>
    </row>
    <row r="46" spans="1:9" x14ac:dyDescent="0.25">
      <c r="A46" s="8">
        <v>5</v>
      </c>
      <c r="B46" s="20" t="s">
        <v>26</v>
      </c>
      <c r="C46" s="86">
        <f>'[7]draf panen'!Z53</f>
        <v>4304</v>
      </c>
      <c r="D46" s="86">
        <f>'[7]draf panen'!AA53</f>
        <v>7938</v>
      </c>
      <c r="E46" s="86">
        <f>'[7]draf panen'!AB53</f>
        <v>6723</v>
      </c>
      <c r="F46" s="86">
        <f>'[7]draf panen'!AC53</f>
        <v>1823</v>
      </c>
      <c r="G46" s="17">
        <f>'[7]draf panen'!AE53</f>
        <v>1462</v>
      </c>
      <c r="H46" s="17">
        <f>'[7]draf panen'!AF53</f>
        <v>1007</v>
      </c>
      <c r="I46" s="18">
        <f t="shared" si="2"/>
        <v>23257</v>
      </c>
    </row>
    <row r="47" spans="1:9" x14ac:dyDescent="0.25">
      <c r="A47" s="8">
        <v>6</v>
      </c>
      <c r="B47" s="20" t="s">
        <v>27</v>
      </c>
      <c r="C47" s="86">
        <f>'[7]draf panen'!Z54</f>
        <v>2571</v>
      </c>
      <c r="D47" s="86">
        <f>'[7]draf panen'!AA54</f>
        <v>1199</v>
      </c>
      <c r="E47" s="86">
        <f>'[7]draf panen'!AB54</f>
        <v>1606</v>
      </c>
      <c r="F47" s="86">
        <f>'[7]draf panen'!AC54</f>
        <v>252</v>
      </c>
      <c r="G47" s="17">
        <f>'[7]draf panen'!AE54</f>
        <v>180</v>
      </c>
      <c r="H47" s="17">
        <f>'[7]draf panen'!AF54</f>
        <v>64</v>
      </c>
      <c r="I47" s="18">
        <f t="shared" si="2"/>
        <v>5872</v>
      </c>
    </row>
    <row r="48" spans="1:9" x14ac:dyDescent="0.25">
      <c r="A48" s="8">
        <v>7</v>
      </c>
      <c r="B48" s="20" t="s">
        <v>28</v>
      </c>
      <c r="C48" s="86">
        <f>'[7]draf panen'!Z55</f>
        <v>20</v>
      </c>
      <c r="D48" s="86">
        <f>'[7]draf panen'!AA55</f>
        <v>21</v>
      </c>
      <c r="E48" s="86">
        <f>'[7]draf panen'!AB55</f>
        <v>41</v>
      </c>
      <c r="F48" s="86">
        <f>'[7]draf panen'!AC55</f>
        <v>3</v>
      </c>
      <c r="G48" s="17">
        <f>'[7]draf panen'!AE55</f>
        <v>0</v>
      </c>
      <c r="H48" s="17">
        <f>'[7]draf panen'!AF55</f>
        <v>0</v>
      </c>
      <c r="I48" s="18">
        <f t="shared" si="2"/>
        <v>85</v>
      </c>
    </row>
    <row r="49" spans="1:9" x14ac:dyDescent="0.25">
      <c r="A49" s="8">
        <v>8</v>
      </c>
      <c r="B49" s="20" t="s">
        <v>29</v>
      </c>
      <c r="C49" s="86">
        <f>'[7]draf panen'!Z56</f>
        <v>18</v>
      </c>
      <c r="D49" s="86">
        <f>'[7]draf panen'!AA56</f>
        <v>216</v>
      </c>
      <c r="E49" s="86">
        <f>'[7]draf panen'!AB56</f>
        <v>63</v>
      </c>
      <c r="F49" s="86">
        <f>'[7]draf panen'!AC56</f>
        <v>9</v>
      </c>
      <c r="G49" s="17">
        <f>'[7]draf panen'!AE56</f>
        <v>0</v>
      </c>
      <c r="H49" s="17">
        <f>'[7]draf panen'!AF56</f>
        <v>0</v>
      </c>
      <c r="I49" s="18">
        <f t="shared" si="2"/>
        <v>306</v>
      </c>
    </row>
    <row r="50" spans="1:9" x14ac:dyDescent="0.25">
      <c r="A50" s="8">
        <v>9</v>
      </c>
      <c r="B50" s="20" t="s">
        <v>30</v>
      </c>
      <c r="C50" s="86">
        <f>'[7]draf panen'!Z57</f>
        <v>0</v>
      </c>
      <c r="D50" s="86">
        <f>'[7]draf panen'!AA57</f>
        <v>99</v>
      </c>
      <c r="E50" s="86">
        <f>'[7]draf panen'!AB57</f>
        <v>0</v>
      </c>
      <c r="F50" s="86">
        <f>'[7]draf panen'!AC57</f>
        <v>0</v>
      </c>
      <c r="G50" s="17">
        <f>'[7]draf panen'!AE57</f>
        <v>0</v>
      </c>
      <c r="H50" s="17">
        <f>'[7]draf panen'!AF57</f>
        <v>0</v>
      </c>
      <c r="I50" s="18">
        <f t="shared" si="2"/>
        <v>99</v>
      </c>
    </row>
    <row r="51" spans="1:9" x14ac:dyDescent="0.25">
      <c r="A51" s="8">
        <v>10</v>
      </c>
      <c r="B51" s="20" t="s">
        <v>31</v>
      </c>
      <c r="C51" s="86">
        <f>'[7]draf panen'!Z58</f>
        <v>102</v>
      </c>
      <c r="D51" s="86">
        <f>'[7]draf panen'!AA58</f>
        <v>781</v>
      </c>
      <c r="E51" s="86">
        <f>'[7]draf panen'!AB58</f>
        <v>851</v>
      </c>
      <c r="F51" s="86">
        <f>'[7]draf panen'!AC58</f>
        <v>0</v>
      </c>
      <c r="G51" s="17">
        <f>'[7]draf panen'!AE58</f>
        <v>47</v>
      </c>
      <c r="H51" s="17">
        <f>'[7]draf panen'!AF58</f>
        <v>65</v>
      </c>
      <c r="I51" s="18">
        <f t="shared" si="2"/>
        <v>1846</v>
      </c>
    </row>
    <row r="52" spans="1:9" x14ac:dyDescent="0.25">
      <c r="A52" s="8">
        <v>11</v>
      </c>
      <c r="B52" s="20" t="s">
        <v>32</v>
      </c>
      <c r="C52" s="86">
        <f>'[7]draf panen'!Z59</f>
        <v>236</v>
      </c>
      <c r="D52" s="86">
        <f>'[7]draf panen'!AA59</f>
        <v>1360</v>
      </c>
      <c r="E52" s="86">
        <f>'[7]draf panen'!AB59</f>
        <v>928</v>
      </c>
      <c r="F52" s="86">
        <f>'[7]draf panen'!AC59</f>
        <v>2242</v>
      </c>
      <c r="G52" s="17">
        <f>'[7]draf panen'!AE59</f>
        <v>1703</v>
      </c>
      <c r="H52" s="17">
        <f>'[7]draf panen'!AF59</f>
        <v>521</v>
      </c>
      <c r="I52" s="18">
        <f t="shared" si="2"/>
        <v>6990</v>
      </c>
    </row>
    <row r="53" spans="1:9" x14ac:dyDescent="0.25">
      <c r="A53" s="8">
        <v>12</v>
      </c>
      <c r="B53" s="20" t="s">
        <v>33</v>
      </c>
      <c r="C53" s="86">
        <f>'[7]draf panen'!Z60</f>
        <v>0</v>
      </c>
      <c r="D53" s="86">
        <f>'[7]draf panen'!AA60</f>
        <v>6713</v>
      </c>
      <c r="E53" s="86">
        <f>'[7]draf panen'!AB60</f>
        <v>3100</v>
      </c>
      <c r="F53" s="86">
        <f>'[7]draf panen'!AC60</f>
        <v>0</v>
      </c>
      <c r="G53" s="17">
        <f>'[7]draf panen'!AE60</f>
        <v>44</v>
      </c>
      <c r="H53" s="17">
        <f>'[7]draf panen'!AF60</f>
        <v>4786</v>
      </c>
      <c r="I53" s="18">
        <f t="shared" si="2"/>
        <v>14643</v>
      </c>
    </row>
    <row r="54" spans="1:9" x14ac:dyDescent="0.25">
      <c r="A54" s="8">
        <v>13</v>
      </c>
      <c r="B54" s="20" t="s">
        <v>34</v>
      </c>
      <c r="C54" s="86">
        <f>'[7]draf panen'!Z61</f>
        <v>159</v>
      </c>
      <c r="D54" s="86">
        <f>'[7]draf panen'!AA61</f>
        <v>52</v>
      </c>
      <c r="E54" s="86">
        <f>'[7]draf panen'!AB61</f>
        <v>0</v>
      </c>
      <c r="F54" s="86">
        <f>'[7]draf panen'!AC61</f>
        <v>26</v>
      </c>
      <c r="G54" s="17">
        <f>'[7]draf panen'!AE61</f>
        <v>6</v>
      </c>
      <c r="H54" s="17">
        <f>'[7]draf panen'!AF61</f>
        <v>0</v>
      </c>
      <c r="I54" s="18">
        <f t="shared" si="2"/>
        <v>243</v>
      </c>
    </row>
    <row r="55" spans="1:9" x14ac:dyDescent="0.25">
      <c r="A55" s="8">
        <v>14</v>
      </c>
      <c r="B55" s="20" t="s">
        <v>35</v>
      </c>
      <c r="C55" s="86">
        <f>'[7]draf panen'!Z62</f>
        <v>511</v>
      </c>
      <c r="D55" s="86">
        <f>'[7]draf panen'!AA62</f>
        <v>419</v>
      </c>
      <c r="E55" s="86">
        <f>'[7]draf panen'!AB62</f>
        <v>289</v>
      </c>
      <c r="F55" s="86">
        <f>'[7]draf panen'!AC62</f>
        <v>102</v>
      </c>
      <c r="G55" s="17">
        <f>'[7]draf panen'!AE62</f>
        <v>2</v>
      </c>
      <c r="H55" s="17">
        <f>'[7]draf panen'!AF62</f>
        <v>25</v>
      </c>
      <c r="I55" s="18">
        <f t="shared" si="2"/>
        <v>1348</v>
      </c>
    </row>
    <row r="56" spans="1:9" x14ac:dyDescent="0.25">
      <c r="A56" s="8">
        <v>15</v>
      </c>
      <c r="B56" s="20" t="s">
        <v>36</v>
      </c>
      <c r="C56" s="86">
        <f>'[7]draf panen'!Z63</f>
        <v>10</v>
      </c>
      <c r="D56" s="86">
        <f>'[7]draf panen'!AA63</f>
        <v>403</v>
      </c>
      <c r="E56" s="86">
        <f>'[7]draf panen'!AB63</f>
        <v>185</v>
      </c>
      <c r="F56" s="86">
        <f>'[7]draf panen'!AC63</f>
        <v>0</v>
      </c>
      <c r="G56" s="17">
        <f>'[7]draf panen'!AE63</f>
        <v>17</v>
      </c>
      <c r="H56" s="17">
        <f>'[7]draf panen'!AF63</f>
        <v>403</v>
      </c>
      <c r="I56" s="18">
        <f t="shared" si="2"/>
        <v>1018</v>
      </c>
    </row>
    <row r="57" spans="1:9" x14ac:dyDescent="0.25">
      <c r="A57" s="8">
        <v>16</v>
      </c>
      <c r="B57" s="20" t="s">
        <v>37</v>
      </c>
      <c r="C57" s="86">
        <f>'[7]draf panen'!Z64</f>
        <v>29</v>
      </c>
      <c r="D57" s="86">
        <f>'[7]draf panen'!AA64</f>
        <v>0</v>
      </c>
      <c r="E57" s="86">
        <f>'[7]draf panen'!AB64</f>
        <v>0</v>
      </c>
      <c r="F57" s="86">
        <f>'[7]draf panen'!AC64</f>
        <v>0</v>
      </c>
      <c r="G57" s="17">
        <f>'[7]draf panen'!AE64</f>
        <v>3</v>
      </c>
      <c r="H57" s="17">
        <f>'[7]draf panen'!AF64</f>
        <v>0</v>
      </c>
      <c r="I57" s="18">
        <f t="shared" si="2"/>
        <v>32</v>
      </c>
    </row>
    <row r="58" spans="1:9" x14ac:dyDescent="0.25">
      <c r="A58" s="8">
        <v>17</v>
      </c>
      <c r="B58" s="20" t="s">
        <v>38</v>
      </c>
      <c r="C58" s="86">
        <f>'[7]draf panen'!Z65</f>
        <v>196</v>
      </c>
      <c r="D58" s="86">
        <f>'[7]draf panen'!AA65</f>
        <v>551</v>
      </c>
      <c r="E58" s="86">
        <f>'[7]draf panen'!AB65</f>
        <v>380</v>
      </c>
      <c r="F58" s="86">
        <f>'[7]draf panen'!AC65</f>
        <v>634</v>
      </c>
      <c r="G58" s="17">
        <f>'[7]draf panen'!AE65</f>
        <v>120</v>
      </c>
      <c r="H58" s="17">
        <f>'[7]draf panen'!AF65</f>
        <v>100</v>
      </c>
      <c r="I58" s="18">
        <f t="shared" si="2"/>
        <v>1981</v>
      </c>
    </row>
    <row r="59" spans="1:9" x14ac:dyDescent="0.25">
      <c r="A59" s="8">
        <v>18</v>
      </c>
      <c r="B59" s="37" t="s">
        <v>39</v>
      </c>
      <c r="C59" s="86">
        <f>'[7]draf panen'!Z66</f>
        <v>0</v>
      </c>
      <c r="D59" s="86">
        <f>'[7]draf panen'!AA66</f>
        <v>50</v>
      </c>
      <c r="E59" s="86">
        <f>'[7]draf panen'!AB66</f>
        <v>150</v>
      </c>
      <c r="F59" s="86">
        <f>'[7]draf panen'!AC66</f>
        <v>100</v>
      </c>
      <c r="G59" s="17">
        <f>'[7]draf panen'!AE66</f>
        <v>0</v>
      </c>
      <c r="H59" s="17">
        <f>'[7]draf panen'!AF66</f>
        <v>0</v>
      </c>
      <c r="I59" s="18">
        <f t="shared" si="2"/>
        <v>300</v>
      </c>
    </row>
    <row r="60" spans="1:9" x14ac:dyDescent="0.25">
      <c r="A60" s="8">
        <v>19</v>
      </c>
      <c r="B60" s="20" t="s">
        <v>40</v>
      </c>
      <c r="C60" s="86">
        <f>'[7]draf panen'!Z67</f>
        <v>0</v>
      </c>
      <c r="D60" s="86">
        <f>'[7]draf panen'!AA67</f>
        <v>0</v>
      </c>
      <c r="E60" s="86">
        <f>'[7]draf panen'!AB67</f>
        <v>0</v>
      </c>
      <c r="F60" s="86">
        <f>'[7]draf panen'!AC67</f>
        <v>0</v>
      </c>
      <c r="G60" s="17">
        <f>'[7]draf panen'!AE67</f>
        <v>0</v>
      </c>
      <c r="H60" s="17">
        <f>'[7]draf panen'!AF67</f>
        <v>0</v>
      </c>
      <c r="I60" s="18">
        <f t="shared" si="2"/>
        <v>0</v>
      </c>
    </row>
    <row r="61" spans="1:9" x14ac:dyDescent="0.25">
      <c r="A61" s="8">
        <v>20</v>
      </c>
      <c r="B61" s="20" t="s">
        <v>41</v>
      </c>
      <c r="C61" s="86">
        <f>'[7]draf panen'!Z68</f>
        <v>0</v>
      </c>
      <c r="D61" s="86">
        <f>'[7]draf panen'!AA68</f>
        <v>0</v>
      </c>
      <c r="E61" s="86">
        <f>'[7]draf panen'!AB68</f>
        <v>0</v>
      </c>
      <c r="F61" s="86">
        <f>'[7]draf panen'!AC68</f>
        <v>0</v>
      </c>
      <c r="G61" s="17">
        <f>'[7]draf panen'!AE68</f>
        <v>0</v>
      </c>
      <c r="H61" s="17">
        <f>'[7]draf panen'!AF68</f>
        <v>0</v>
      </c>
      <c r="I61" s="18">
        <f t="shared" si="2"/>
        <v>0</v>
      </c>
    </row>
    <row r="62" spans="1:9" x14ac:dyDescent="0.25">
      <c r="A62" s="8">
        <v>21</v>
      </c>
      <c r="B62" s="20" t="s">
        <v>42</v>
      </c>
      <c r="C62" s="86">
        <f>'[7]draf panen'!Z69</f>
        <v>0</v>
      </c>
      <c r="D62" s="86">
        <f>'[7]draf panen'!AA69</f>
        <v>0</v>
      </c>
      <c r="E62" s="86">
        <f>'[7]draf panen'!AB69</f>
        <v>0</v>
      </c>
      <c r="F62" s="86">
        <f>'[7]draf panen'!AC69</f>
        <v>0</v>
      </c>
      <c r="G62" s="17">
        <f>'[7]draf panen'!AE69</f>
        <v>0</v>
      </c>
      <c r="H62" s="17">
        <f>'[7]draf panen'!AF69</f>
        <v>0</v>
      </c>
      <c r="I62" s="18">
        <f t="shared" si="2"/>
        <v>0</v>
      </c>
    </row>
    <row r="63" spans="1:9" x14ac:dyDescent="0.25">
      <c r="A63" s="8">
        <v>22</v>
      </c>
      <c r="B63" s="20" t="s">
        <v>43</v>
      </c>
      <c r="C63" s="86">
        <f>'[7]draf panen'!Z70</f>
        <v>1</v>
      </c>
      <c r="D63" s="86">
        <f>'[7]draf panen'!AA70</f>
        <v>0</v>
      </c>
      <c r="E63" s="86">
        <f>'[7]draf panen'!AB70</f>
        <v>0</v>
      </c>
      <c r="F63" s="86">
        <f>'[7]draf panen'!AC70</f>
        <v>0</v>
      </c>
      <c r="G63" s="17">
        <f>'[7]draf panen'!AE70</f>
        <v>0</v>
      </c>
      <c r="H63" s="17">
        <f>'[7]draf panen'!AF70</f>
        <v>0</v>
      </c>
      <c r="I63" s="18">
        <f t="shared" si="2"/>
        <v>1</v>
      </c>
    </row>
    <row r="64" spans="1:9" x14ac:dyDescent="0.25">
      <c r="A64" s="8">
        <v>23</v>
      </c>
      <c r="B64" s="20" t="s">
        <v>44</v>
      </c>
      <c r="C64" s="86">
        <f>'[7]draf panen'!Z71</f>
        <v>0</v>
      </c>
      <c r="D64" s="86">
        <f>'[7]draf panen'!AA71</f>
        <v>0</v>
      </c>
      <c r="E64" s="86">
        <f>'[7]draf panen'!AB71</f>
        <v>0</v>
      </c>
      <c r="F64" s="86">
        <f>'[7]draf panen'!AC71</f>
        <v>0</v>
      </c>
      <c r="G64" s="17">
        <f>'[7]draf panen'!AE71</f>
        <v>0</v>
      </c>
      <c r="H64" s="17">
        <f>'[7]draf panen'!AF71</f>
        <v>0</v>
      </c>
      <c r="I64" s="18">
        <f t="shared" si="2"/>
        <v>0</v>
      </c>
    </row>
    <row r="65" spans="1:9" x14ac:dyDescent="0.25">
      <c r="A65" s="8">
        <v>24</v>
      </c>
      <c r="B65" s="20" t="s">
        <v>45</v>
      </c>
      <c r="C65" s="86">
        <f>'[7]draf panen'!Z72</f>
        <v>0</v>
      </c>
      <c r="D65" s="86">
        <f>'[7]draf panen'!AA72</f>
        <v>0</v>
      </c>
      <c r="E65" s="86">
        <f>'[7]draf panen'!AB72</f>
        <v>0</v>
      </c>
      <c r="F65" s="86">
        <f>'[7]draf panen'!AC72</f>
        <v>0</v>
      </c>
      <c r="G65" s="17">
        <f>'[7]draf panen'!AE72</f>
        <v>0</v>
      </c>
      <c r="H65" s="17">
        <f>'[7]draf panen'!AF72</f>
        <v>0</v>
      </c>
      <c r="I65" s="18">
        <f t="shared" si="2"/>
        <v>0</v>
      </c>
    </row>
    <row r="66" spans="1:9" x14ac:dyDescent="0.25">
      <c r="A66" s="8">
        <v>25</v>
      </c>
      <c r="B66" s="20" t="s">
        <v>46</v>
      </c>
      <c r="C66" s="86">
        <f>'[7]draf panen'!Z73</f>
        <v>0</v>
      </c>
      <c r="D66" s="86">
        <f>'[7]draf panen'!AA73</f>
        <v>0</v>
      </c>
      <c r="E66" s="86">
        <f>'[7]draf panen'!AB73</f>
        <v>0</v>
      </c>
      <c r="F66" s="86">
        <f>'[7]draf panen'!AC73</f>
        <v>0</v>
      </c>
      <c r="G66" s="17">
        <f>'[7]draf panen'!AE73</f>
        <v>0</v>
      </c>
      <c r="H66" s="17">
        <f>'[7]draf panen'!AF73</f>
        <v>10</v>
      </c>
      <c r="I66" s="18">
        <f t="shared" si="2"/>
        <v>10</v>
      </c>
    </row>
    <row r="67" spans="1:9" x14ac:dyDescent="0.25">
      <c r="A67" s="8">
        <v>26</v>
      </c>
      <c r="B67" s="20" t="s">
        <v>47</v>
      </c>
      <c r="C67" s="86">
        <f>'[7]draf panen'!Z74</f>
        <v>0</v>
      </c>
      <c r="D67" s="86">
        <f>'[7]draf panen'!AA74</f>
        <v>0</v>
      </c>
      <c r="E67" s="86">
        <f>'[7]draf panen'!AB74</f>
        <v>0</v>
      </c>
      <c r="F67" s="86">
        <f>'[7]draf panen'!AC74</f>
        <v>0</v>
      </c>
      <c r="G67" s="17">
        <f>'[7]draf panen'!AE74</f>
        <v>0</v>
      </c>
      <c r="H67" s="17">
        <f>'[7]draf panen'!AF74</f>
        <v>0</v>
      </c>
      <c r="I67" s="18">
        <f t="shared" si="2"/>
        <v>0</v>
      </c>
    </row>
    <row r="68" spans="1:9" x14ac:dyDescent="0.25">
      <c r="A68" s="8">
        <v>27</v>
      </c>
      <c r="B68" s="21" t="s">
        <v>48</v>
      </c>
      <c r="C68" s="86">
        <f>'[7]draf panen'!Z75</f>
        <v>0</v>
      </c>
      <c r="D68" s="86">
        <f>'[7]draf panen'!AA75</f>
        <v>0</v>
      </c>
      <c r="E68" s="86">
        <f>'[7]draf panen'!AB75</f>
        <v>0</v>
      </c>
      <c r="F68" s="86">
        <f>'[7]draf panen'!AC75</f>
        <v>0</v>
      </c>
      <c r="G68" s="17">
        <f>'[7]draf panen'!AE75</f>
        <v>0</v>
      </c>
      <c r="H68" s="17">
        <f>'[7]draf panen'!AF75</f>
        <v>0</v>
      </c>
      <c r="I68" s="18">
        <f t="shared" si="2"/>
        <v>0</v>
      </c>
    </row>
    <row r="69" spans="1:9" s="3" customFormat="1" ht="12.75" x14ac:dyDescent="0.2">
      <c r="A69" s="30"/>
      <c r="B69" s="13" t="s">
        <v>49</v>
      </c>
      <c r="C69" s="31">
        <f>SUM(C42:C68)</f>
        <v>17679</v>
      </c>
      <c r="D69" s="31">
        <f t="shared" ref="D69:I69" si="3">SUM(D42:D68)</f>
        <v>36838</v>
      </c>
      <c r="E69" s="31">
        <f t="shared" si="3"/>
        <v>25640</v>
      </c>
      <c r="F69" s="31">
        <f t="shared" si="3"/>
        <v>7750</v>
      </c>
      <c r="G69" s="31">
        <f t="shared" si="3"/>
        <v>4652</v>
      </c>
      <c r="H69" s="31">
        <f t="shared" si="3"/>
        <v>7280</v>
      </c>
      <c r="I69" s="31">
        <f t="shared" si="3"/>
        <v>99839</v>
      </c>
    </row>
    <row r="71" spans="1:9" x14ac:dyDescent="0.25">
      <c r="A71" s="282" t="s">
        <v>63</v>
      </c>
      <c r="B71" s="282"/>
      <c r="C71" s="282"/>
      <c r="D71" s="282"/>
      <c r="E71" s="282"/>
      <c r="F71" s="282"/>
      <c r="G71" s="282"/>
      <c r="H71" s="282"/>
      <c r="I71" s="282"/>
    </row>
    <row r="72" spans="1:9" x14ac:dyDescent="0.25">
      <c r="A72" s="282" t="s">
        <v>54</v>
      </c>
      <c r="B72" s="282"/>
      <c r="C72" s="282"/>
      <c r="D72" s="282"/>
      <c r="E72" s="282"/>
      <c r="F72" s="282"/>
      <c r="G72" s="282"/>
      <c r="H72" s="282"/>
      <c r="I72" s="282"/>
    </row>
    <row r="73" spans="1:9" x14ac:dyDescent="0.25">
      <c r="A73" s="87"/>
      <c r="B73" s="87"/>
      <c r="C73" s="87"/>
      <c r="D73" s="87"/>
      <c r="E73" s="87"/>
      <c r="F73" s="87"/>
      <c r="G73" s="87"/>
      <c r="H73" s="87"/>
      <c r="I73" s="87"/>
    </row>
    <row r="75" spans="1:9" s="3" customFormat="1" ht="12.75" x14ac:dyDescent="0.2">
      <c r="A75" s="7" t="s">
        <v>2</v>
      </c>
      <c r="B75" s="7" t="s">
        <v>3</v>
      </c>
      <c r="C75" s="7" t="s">
        <v>56</v>
      </c>
      <c r="D75" s="6" t="s">
        <v>57</v>
      </c>
      <c r="E75" s="6" t="s">
        <v>12</v>
      </c>
      <c r="F75" s="6" t="s">
        <v>15</v>
      </c>
      <c r="G75" s="6" t="s">
        <v>16</v>
      </c>
      <c r="H75" s="6" t="s">
        <v>17</v>
      </c>
      <c r="I75" s="6" t="s">
        <v>4</v>
      </c>
    </row>
    <row r="76" spans="1:9" s="3" customFormat="1" ht="12.75" x14ac:dyDescent="0.2">
      <c r="A76" s="85"/>
      <c r="B76" s="85"/>
      <c r="C76" s="30"/>
      <c r="D76" s="35"/>
      <c r="E76" s="35"/>
      <c r="F76" s="35"/>
      <c r="G76" s="35"/>
      <c r="H76" s="35"/>
      <c r="I76" s="35"/>
    </row>
    <row r="77" spans="1:9" x14ac:dyDescent="0.25">
      <c r="A77" s="15">
        <v>1</v>
      </c>
      <c r="B77" s="16" t="s">
        <v>22</v>
      </c>
      <c r="C77" s="17">
        <f t="shared" ref="C77:I86" si="4">C7+C42</f>
        <v>9000.7999999999993</v>
      </c>
      <c r="D77" s="17">
        <f t="shared" si="4"/>
        <v>8550.56</v>
      </c>
      <c r="E77" s="17">
        <f t="shared" si="4"/>
        <v>6824.24</v>
      </c>
      <c r="F77" s="17">
        <f t="shared" si="4"/>
        <v>6805.5199999999995</v>
      </c>
      <c r="G77" s="17">
        <f t="shared" si="4"/>
        <v>7963.6799999999994</v>
      </c>
      <c r="H77" s="17">
        <f t="shared" si="4"/>
        <v>12646.279999999999</v>
      </c>
      <c r="I77" s="18">
        <f t="shared" si="4"/>
        <v>51791.079999999994</v>
      </c>
    </row>
    <row r="78" spans="1:9" x14ac:dyDescent="0.25">
      <c r="A78" s="8">
        <v>2</v>
      </c>
      <c r="B78" s="20" t="s">
        <v>23</v>
      </c>
      <c r="C78" s="17">
        <f t="shared" si="4"/>
        <v>26747</v>
      </c>
      <c r="D78" s="17">
        <f t="shared" si="4"/>
        <v>23597</v>
      </c>
      <c r="E78" s="17">
        <f t="shared" si="4"/>
        <v>16299.16</v>
      </c>
      <c r="F78" s="17">
        <f t="shared" si="4"/>
        <v>10938.039999999999</v>
      </c>
      <c r="G78" s="17">
        <f t="shared" si="4"/>
        <v>16994.559999999998</v>
      </c>
      <c r="H78" s="17">
        <f t="shared" si="4"/>
        <v>18759.399999999998</v>
      </c>
      <c r="I78" s="18">
        <f t="shared" si="4"/>
        <v>113335.16</v>
      </c>
    </row>
    <row r="79" spans="1:9" x14ac:dyDescent="0.25">
      <c r="A79" s="8">
        <v>3</v>
      </c>
      <c r="B79" s="20" t="s">
        <v>24</v>
      </c>
      <c r="C79" s="17">
        <f t="shared" si="4"/>
        <v>18108.28</v>
      </c>
      <c r="D79" s="17">
        <f t="shared" si="4"/>
        <v>25815.64</v>
      </c>
      <c r="E79" s="17">
        <f t="shared" si="4"/>
        <v>16930.96</v>
      </c>
      <c r="F79" s="17">
        <f t="shared" si="4"/>
        <v>11663.52</v>
      </c>
      <c r="G79" s="17">
        <f t="shared" si="4"/>
        <v>15174.359999999999</v>
      </c>
      <c r="H79" s="17">
        <f t="shared" si="4"/>
        <v>12526.08</v>
      </c>
      <c r="I79" s="18">
        <f t="shared" si="4"/>
        <v>100218.84</v>
      </c>
    </row>
    <row r="80" spans="1:9" x14ac:dyDescent="0.25">
      <c r="A80" s="8">
        <v>4</v>
      </c>
      <c r="B80" s="20" t="s">
        <v>25</v>
      </c>
      <c r="C80" s="17">
        <f t="shared" si="4"/>
        <v>6534.4</v>
      </c>
      <c r="D80" s="17">
        <f t="shared" si="4"/>
        <v>6793.44</v>
      </c>
      <c r="E80" s="17">
        <f t="shared" si="4"/>
        <v>12758.92</v>
      </c>
      <c r="F80" s="17">
        <f t="shared" si="4"/>
        <v>10004.4</v>
      </c>
      <c r="G80" s="17">
        <f t="shared" si="4"/>
        <v>7313.96</v>
      </c>
      <c r="H80" s="17">
        <f t="shared" si="4"/>
        <v>10360.52</v>
      </c>
      <c r="I80" s="18">
        <f t="shared" si="4"/>
        <v>53765.64</v>
      </c>
    </row>
    <row r="81" spans="1:9" x14ac:dyDescent="0.25">
      <c r="A81" s="8">
        <v>5</v>
      </c>
      <c r="B81" s="20" t="s">
        <v>26</v>
      </c>
      <c r="C81" s="17">
        <f t="shared" si="4"/>
        <v>17506</v>
      </c>
      <c r="D81" s="17">
        <f t="shared" si="4"/>
        <v>22500</v>
      </c>
      <c r="E81" s="17">
        <f t="shared" si="4"/>
        <v>18906</v>
      </c>
      <c r="F81" s="17">
        <f t="shared" si="4"/>
        <v>14542</v>
      </c>
      <c r="G81" s="17">
        <f t="shared" si="4"/>
        <v>12819</v>
      </c>
      <c r="H81" s="17">
        <f t="shared" si="4"/>
        <v>14309</v>
      </c>
      <c r="I81" s="18">
        <f t="shared" si="4"/>
        <v>100582</v>
      </c>
    </row>
    <row r="82" spans="1:9" x14ac:dyDescent="0.25">
      <c r="A82" s="8">
        <v>6</v>
      </c>
      <c r="B82" s="20" t="s">
        <v>27</v>
      </c>
      <c r="C82" s="17">
        <f t="shared" si="4"/>
        <v>13195.32</v>
      </c>
      <c r="D82" s="17">
        <f t="shared" si="4"/>
        <v>10149.08</v>
      </c>
      <c r="E82" s="17">
        <f t="shared" si="4"/>
        <v>14326.96</v>
      </c>
      <c r="F82" s="17">
        <f t="shared" si="4"/>
        <v>14010.72</v>
      </c>
      <c r="G82" s="17">
        <f t="shared" si="4"/>
        <v>10720.8</v>
      </c>
      <c r="H82" s="17">
        <f t="shared" si="4"/>
        <v>10657.6</v>
      </c>
      <c r="I82" s="18">
        <f t="shared" si="4"/>
        <v>73060.48000000001</v>
      </c>
    </row>
    <row r="83" spans="1:9" x14ac:dyDescent="0.25">
      <c r="A83" s="8">
        <v>7</v>
      </c>
      <c r="B83" s="20" t="s">
        <v>28</v>
      </c>
      <c r="C83" s="17">
        <f t="shared" si="4"/>
        <v>9763.0399999999991</v>
      </c>
      <c r="D83" s="17">
        <f t="shared" si="4"/>
        <v>11834.76</v>
      </c>
      <c r="E83" s="17">
        <f t="shared" si="4"/>
        <v>3992.3599999999997</v>
      </c>
      <c r="F83" s="17">
        <f t="shared" si="4"/>
        <v>3916.92</v>
      </c>
      <c r="G83" s="17">
        <f t="shared" si="4"/>
        <v>6843.84</v>
      </c>
      <c r="H83" s="17">
        <f t="shared" si="4"/>
        <v>9572.16</v>
      </c>
      <c r="I83" s="18">
        <f t="shared" si="4"/>
        <v>45923.08</v>
      </c>
    </row>
    <row r="84" spans="1:9" x14ac:dyDescent="0.25">
      <c r="A84" s="8">
        <v>8</v>
      </c>
      <c r="B84" s="20" t="s">
        <v>29</v>
      </c>
      <c r="C84" s="17">
        <f t="shared" si="4"/>
        <v>3643</v>
      </c>
      <c r="D84" s="17">
        <f t="shared" si="4"/>
        <v>9304</v>
      </c>
      <c r="E84" s="17">
        <f t="shared" si="4"/>
        <v>8114</v>
      </c>
      <c r="F84" s="17">
        <f t="shared" si="4"/>
        <v>4761</v>
      </c>
      <c r="G84" s="17">
        <f t="shared" si="4"/>
        <v>4573</v>
      </c>
      <c r="H84" s="17">
        <f t="shared" si="4"/>
        <v>10173</v>
      </c>
      <c r="I84" s="18">
        <f t="shared" si="4"/>
        <v>40568</v>
      </c>
    </row>
    <row r="85" spans="1:9" x14ac:dyDescent="0.25">
      <c r="A85" s="8">
        <v>9</v>
      </c>
      <c r="B85" s="20" t="s">
        <v>30</v>
      </c>
      <c r="C85" s="17">
        <f t="shared" si="4"/>
        <v>1161.5999999999999</v>
      </c>
      <c r="D85" s="17">
        <f t="shared" si="4"/>
        <v>4556.28</v>
      </c>
      <c r="E85" s="17">
        <f t="shared" si="4"/>
        <v>13166.4</v>
      </c>
      <c r="F85" s="17">
        <f t="shared" si="4"/>
        <v>13563.84</v>
      </c>
      <c r="G85" s="17">
        <f t="shared" si="4"/>
        <v>11124.48</v>
      </c>
      <c r="H85" s="17">
        <f t="shared" si="4"/>
        <v>4533.12</v>
      </c>
      <c r="I85" s="18">
        <f t="shared" si="4"/>
        <v>48105.72</v>
      </c>
    </row>
    <row r="86" spans="1:9" x14ac:dyDescent="0.25">
      <c r="A86" s="8">
        <v>10</v>
      </c>
      <c r="B86" s="20" t="s">
        <v>31</v>
      </c>
      <c r="C86" s="17">
        <f t="shared" si="4"/>
        <v>2071.92</v>
      </c>
      <c r="D86" s="17">
        <f t="shared" si="4"/>
        <v>21139.719999999998</v>
      </c>
      <c r="E86" s="17">
        <f t="shared" si="4"/>
        <v>21691.64</v>
      </c>
      <c r="F86" s="17">
        <f t="shared" si="4"/>
        <v>4833.5999999999995</v>
      </c>
      <c r="G86" s="17">
        <f t="shared" si="4"/>
        <v>4359.32</v>
      </c>
      <c r="H86" s="17">
        <f t="shared" si="4"/>
        <v>16182.439999999999</v>
      </c>
      <c r="I86" s="18">
        <f t="shared" si="4"/>
        <v>70278.64</v>
      </c>
    </row>
    <row r="87" spans="1:9" x14ac:dyDescent="0.25">
      <c r="A87" s="8">
        <v>11</v>
      </c>
      <c r="B87" s="20" t="s">
        <v>32</v>
      </c>
      <c r="C87" s="17">
        <f t="shared" ref="C87:I96" si="5">C17+C52</f>
        <v>4859.3599999999997</v>
      </c>
      <c r="D87" s="17">
        <f t="shared" si="5"/>
        <v>8781.7599999999984</v>
      </c>
      <c r="E87" s="17">
        <f t="shared" si="5"/>
        <v>9364.48</v>
      </c>
      <c r="F87" s="17">
        <f t="shared" si="5"/>
        <v>9987.2799999999988</v>
      </c>
      <c r="G87" s="17">
        <f t="shared" si="5"/>
        <v>12425.24</v>
      </c>
      <c r="H87" s="17">
        <f t="shared" si="5"/>
        <v>10668.199999999999</v>
      </c>
      <c r="I87" s="18">
        <f t="shared" si="5"/>
        <v>56086.319999999992</v>
      </c>
    </row>
    <row r="88" spans="1:9" x14ac:dyDescent="0.25">
      <c r="A88" s="8">
        <v>12</v>
      </c>
      <c r="B88" s="20" t="s">
        <v>33</v>
      </c>
      <c r="C88" s="17">
        <f t="shared" si="5"/>
        <v>3870.72</v>
      </c>
      <c r="D88" s="17">
        <f t="shared" si="5"/>
        <v>31062.44</v>
      </c>
      <c r="E88" s="17">
        <f t="shared" si="5"/>
        <v>45055.839999999997</v>
      </c>
      <c r="F88" s="17">
        <f t="shared" si="5"/>
        <v>23390.399999999998</v>
      </c>
      <c r="G88" s="17">
        <f t="shared" si="5"/>
        <v>12692</v>
      </c>
      <c r="H88" s="17">
        <f t="shared" si="5"/>
        <v>20493.519999999997</v>
      </c>
      <c r="I88" s="18">
        <f t="shared" si="5"/>
        <v>136564.91999999998</v>
      </c>
    </row>
    <row r="89" spans="1:9" x14ac:dyDescent="0.25">
      <c r="A89" s="8">
        <v>13</v>
      </c>
      <c r="B89" s="20" t="s">
        <v>34</v>
      </c>
      <c r="C89" s="17">
        <f t="shared" si="5"/>
        <v>6758.04</v>
      </c>
      <c r="D89" s="17">
        <f t="shared" si="5"/>
        <v>16507.36</v>
      </c>
      <c r="E89" s="17">
        <f t="shared" si="5"/>
        <v>16196.16</v>
      </c>
      <c r="F89" s="17">
        <f t="shared" si="5"/>
        <v>27981.200000000001</v>
      </c>
      <c r="G89" s="17">
        <f t="shared" si="5"/>
        <v>17670.96</v>
      </c>
      <c r="H89" s="17">
        <f t="shared" si="5"/>
        <v>8932.7999999999993</v>
      </c>
      <c r="I89" s="18">
        <f t="shared" si="5"/>
        <v>94046.52</v>
      </c>
    </row>
    <row r="90" spans="1:9" x14ac:dyDescent="0.25">
      <c r="A90" s="8">
        <v>14</v>
      </c>
      <c r="B90" s="20" t="s">
        <v>35</v>
      </c>
      <c r="C90" s="17">
        <f t="shared" si="5"/>
        <v>4371.16</v>
      </c>
      <c r="D90" s="17">
        <f t="shared" si="5"/>
        <v>4501.8799999999992</v>
      </c>
      <c r="E90" s="17">
        <f t="shared" si="5"/>
        <v>4535.08</v>
      </c>
      <c r="F90" s="17">
        <f t="shared" si="5"/>
        <v>3586.7999999999997</v>
      </c>
      <c r="G90" s="17">
        <f t="shared" si="5"/>
        <v>3864.08</v>
      </c>
      <c r="H90" s="17">
        <f t="shared" si="5"/>
        <v>4569.6399999999994</v>
      </c>
      <c r="I90" s="18">
        <f t="shared" si="5"/>
        <v>25428.639999999999</v>
      </c>
    </row>
    <row r="91" spans="1:9" x14ac:dyDescent="0.25">
      <c r="A91" s="8">
        <v>15</v>
      </c>
      <c r="B91" s="20" t="s">
        <v>36</v>
      </c>
      <c r="C91" s="17">
        <f t="shared" si="5"/>
        <v>4767.76</v>
      </c>
      <c r="D91" s="17">
        <f t="shared" si="5"/>
        <v>12420.279999999999</v>
      </c>
      <c r="E91" s="17">
        <f t="shared" si="5"/>
        <v>14862.439999999999</v>
      </c>
      <c r="F91" s="17">
        <f t="shared" si="5"/>
        <v>11458.56</v>
      </c>
      <c r="G91" s="17">
        <f t="shared" si="5"/>
        <v>23782.76</v>
      </c>
      <c r="H91" s="17">
        <f t="shared" si="5"/>
        <v>25411.96</v>
      </c>
      <c r="I91" s="18">
        <f t="shared" si="5"/>
        <v>92703.760000000009</v>
      </c>
    </row>
    <row r="92" spans="1:9" x14ac:dyDescent="0.25">
      <c r="A92" s="8">
        <v>16</v>
      </c>
      <c r="B92" s="20" t="s">
        <v>37</v>
      </c>
      <c r="C92" s="17">
        <f t="shared" si="5"/>
        <v>7861.6399999999994</v>
      </c>
      <c r="D92" s="17">
        <f t="shared" si="5"/>
        <v>4176.96</v>
      </c>
      <c r="E92" s="17">
        <f t="shared" si="5"/>
        <v>2476.7999999999997</v>
      </c>
      <c r="F92" s="17">
        <f t="shared" si="5"/>
        <v>5403.84</v>
      </c>
      <c r="G92" s="17">
        <f t="shared" si="5"/>
        <v>7326.84</v>
      </c>
      <c r="H92" s="17">
        <f t="shared" si="5"/>
        <v>19565.759999999998</v>
      </c>
      <c r="I92" s="18">
        <f t="shared" si="5"/>
        <v>46811.839999999997</v>
      </c>
    </row>
    <row r="93" spans="1:9" x14ac:dyDescent="0.25">
      <c r="A93" s="8">
        <v>17</v>
      </c>
      <c r="B93" s="20" t="s">
        <v>38</v>
      </c>
      <c r="C93" s="17">
        <f t="shared" si="5"/>
        <v>3586.72</v>
      </c>
      <c r="D93" s="17">
        <f t="shared" si="5"/>
        <v>5933.72</v>
      </c>
      <c r="E93" s="17">
        <f t="shared" si="5"/>
        <v>5946.08</v>
      </c>
      <c r="F93" s="17">
        <f t="shared" si="5"/>
        <v>5498.32</v>
      </c>
      <c r="G93" s="17">
        <f t="shared" si="5"/>
        <v>4422.72</v>
      </c>
      <c r="H93" s="17">
        <f t="shared" si="5"/>
        <v>5260</v>
      </c>
      <c r="I93" s="18">
        <f t="shared" si="5"/>
        <v>30647.56</v>
      </c>
    </row>
    <row r="94" spans="1:9" x14ac:dyDescent="0.25">
      <c r="A94" s="8">
        <v>18</v>
      </c>
      <c r="B94" s="37" t="s">
        <v>39</v>
      </c>
      <c r="C94" s="17">
        <f t="shared" si="5"/>
        <v>778.56</v>
      </c>
      <c r="D94" s="17">
        <f t="shared" si="5"/>
        <v>11493.199999999999</v>
      </c>
      <c r="E94" s="17">
        <f t="shared" si="5"/>
        <v>2137.1999999999998</v>
      </c>
      <c r="F94" s="17">
        <f t="shared" si="5"/>
        <v>789.28</v>
      </c>
      <c r="G94" s="17">
        <f t="shared" si="5"/>
        <v>181.44</v>
      </c>
      <c r="H94" s="17">
        <f t="shared" si="5"/>
        <v>1418.8799999999999</v>
      </c>
      <c r="I94" s="18">
        <f t="shared" si="5"/>
        <v>16798.560000000001</v>
      </c>
    </row>
    <row r="95" spans="1:9" x14ac:dyDescent="0.25">
      <c r="A95" s="8">
        <v>19</v>
      </c>
      <c r="B95" s="20" t="s">
        <v>40</v>
      </c>
      <c r="C95" s="17">
        <f t="shared" si="5"/>
        <v>85.44</v>
      </c>
      <c r="D95" s="17">
        <f t="shared" si="5"/>
        <v>68.16</v>
      </c>
      <c r="E95" s="17">
        <f t="shared" si="5"/>
        <v>72</v>
      </c>
      <c r="F95" s="17">
        <f t="shared" si="5"/>
        <v>76.8</v>
      </c>
      <c r="G95" s="17">
        <f t="shared" si="5"/>
        <v>71.039999999999992</v>
      </c>
      <c r="H95" s="17">
        <f t="shared" si="5"/>
        <v>43.199999999999996</v>
      </c>
      <c r="I95" s="18">
        <f t="shared" si="5"/>
        <v>416.63999999999993</v>
      </c>
    </row>
    <row r="96" spans="1:9" x14ac:dyDescent="0.25">
      <c r="A96" s="8">
        <v>20</v>
      </c>
      <c r="B96" s="20" t="s">
        <v>41</v>
      </c>
      <c r="C96" s="17">
        <f t="shared" si="5"/>
        <v>324.47999999999996</v>
      </c>
      <c r="D96" s="17">
        <f t="shared" si="5"/>
        <v>264.95999999999998</v>
      </c>
      <c r="E96" s="17">
        <f t="shared" si="5"/>
        <v>254.39999999999998</v>
      </c>
      <c r="F96" s="17">
        <f t="shared" si="5"/>
        <v>312.95999999999998</v>
      </c>
      <c r="G96" s="17">
        <f t="shared" si="5"/>
        <v>433.91999999999996</v>
      </c>
      <c r="H96" s="17">
        <f t="shared" si="5"/>
        <v>315.83999999999997</v>
      </c>
      <c r="I96" s="18">
        <f t="shared" si="5"/>
        <v>1906.5599999999997</v>
      </c>
    </row>
    <row r="97" spans="1:9" x14ac:dyDescent="0.25">
      <c r="A97" s="8">
        <v>21</v>
      </c>
      <c r="B97" s="20" t="s">
        <v>42</v>
      </c>
      <c r="C97" s="17">
        <f t="shared" ref="C97:I103" si="6">C27+C62</f>
        <v>72</v>
      </c>
      <c r="D97" s="17">
        <f t="shared" si="6"/>
        <v>106.56</v>
      </c>
      <c r="E97" s="17">
        <f t="shared" si="6"/>
        <v>123.83999999999999</v>
      </c>
      <c r="F97" s="17">
        <f t="shared" si="6"/>
        <v>249.6</v>
      </c>
      <c r="G97" s="17">
        <f t="shared" si="6"/>
        <v>134.4</v>
      </c>
      <c r="H97" s="17">
        <f t="shared" si="6"/>
        <v>40.32</v>
      </c>
      <c r="I97" s="18">
        <f t="shared" si="6"/>
        <v>726.72</v>
      </c>
    </row>
    <row r="98" spans="1:9" x14ac:dyDescent="0.25">
      <c r="A98" s="8">
        <v>22</v>
      </c>
      <c r="B98" s="20" t="s">
        <v>43</v>
      </c>
      <c r="C98" s="17">
        <f t="shared" si="6"/>
        <v>22.119999999999997</v>
      </c>
      <c r="D98" s="17">
        <f t="shared" si="6"/>
        <v>38.4</v>
      </c>
      <c r="E98" s="17">
        <f t="shared" si="6"/>
        <v>90.24</v>
      </c>
      <c r="F98" s="17">
        <f t="shared" si="6"/>
        <v>32.64</v>
      </c>
      <c r="G98" s="17">
        <f t="shared" si="6"/>
        <v>29.759999999999998</v>
      </c>
      <c r="H98" s="17">
        <f t="shared" si="6"/>
        <v>63.36</v>
      </c>
      <c r="I98" s="18">
        <f t="shared" si="6"/>
        <v>276.52</v>
      </c>
    </row>
    <row r="99" spans="1:9" x14ac:dyDescent="0.25">
      <c r="A99" s="8">
        <v>23</v>
      </c>
      <c r="B99" s="20" t="s">
        <v>44</v>
      </c>
      <c r="C99" s="17">
        <f t="shared" si="6"/>
        <v>24</v>
      </c>
      <c r="D99" s="17">
        <f t="shared" si="6"/>
        <v>6.72</v>
      </c>
      <c r="E99" s="17">
        <f t="shared" si="6"/>
        <v>19.2</v>
      </c>
      <c r="F99" s="17">
        <f t="shared" si="6"/>
        <v>41.28</v>
      </c>
      <c r="G99" s="17">
        <f t="shared" si="6"/>
        <v>67.2</v>
      </c>
      <c r="H99" s="17">
        <f t="shared" si="6"/>
        <v>14.399999999999999</v>
      </c>
      <c r="I99" s="18">
        <f t="shared" si="6"/>
        <v>172.8</v>
      </c>
    </row>
    <row r="100" spans="1:9" x14ac:dyDescent="0.25">
      <c r="A100" s="8">
        <v>24</v>
      </c>
      <c r="B100" s="20" t="s">
        <v>45</v>
      </c>
      <c r="C100" s="17">
        <f t="shared" si="6"/>
        <v>22.08</v>
      </c>
      <c r="D100" s="17">
        <f t="shared" si="6"/>
        <v>5.76</v>
      </c>
      <c r="E100" s="17">
        <f t="shared" si="6"/>
        <v>10.559999999999999</v>
      </c>
      <c r="F100" s="17">
        <f t="shared" si="6"/>
        <v>38.4</v>
      </c>
      <c r="G100" s="17">
        <f t="shared" si="6"/>
        <v>17.28</v>
      </c>
      <c r="H100" s="17">
        <f t="shared" si="6"/>
        <v>4.8</v>
      </c>
      <c r="I100" s="18">
        <f t="shared" si="6"/>
        <v>98.879999999999981</v>
      </c>
    </row>
    <row r="101" spans="1:9" x14ac:dyDescent="0.25">
      <c r="A101" s="8">
        <v>25</v>
      </c>
      <c r="B101" s="20" t="s">
        <v>46</v>
      </c>
      <c r="C101" s="17">
        <f t="shared" si="6"/>
        <v>41.28</v>
      </c>
      <c r="D101" s="17">
        <f t="shared" si="6"/>
        <v>16.32</v>
      </c>
      <c r="E101" s="17">
        <f t="shared" si="6"/>
        <v>15.36</v>
      </c>
      <c r="F101" s="17">
        <f t="shared" si="6"/>
        <v>16.32</v>
      </c>
      <c r="G101" s="17">
        <f t="shared" si="6"/>
        <v>24.96</v>
      </c>
      <c r="H101" s="17">
        <f t="shared" si="6"/>
        <v>14.8</v>
      </c>
      <c r="I101" s="18">
        <f t="shared" si="6"/>
        <v>129.04000000000002</v>
      </c>
    </row>
    <row r="102" spans="1:9" x14ac:dyDescent="0.25">
      <c r="A102" s="8">
        <v>26</v>
      </c>
      <c r="B102" s="20" t="s">
        <v>47</v>
      </c>
      <c r="C102" s="17">
        <f t="shared" si="6"/>
        <v>1834.56</v>
      </c>
      <c r="D102" s="17">
        <f t="shared" si="6"/>
        <v>282.24</v>
      </c>
      <c r="E102" s="17">
        <f t="shared" si="6"/>
        <v>522.24</v>
      </c>
      <c r="F102" s="17">
        <f t="shared" si="6"/>
        <v>1556.1599999999999</v>
      </c>
      <c r="G102" s="17">
        <f t="shared" si="6"/>
        <v>2177.2799999999997</v>
      </c>
      <c r="H102" s="17">
        <f t="shared" si="6"/>
        <v>1287.3599999999999</v>
      </c>
      <c r="I102" s="18">
        <f t="shared" si="6"/>
        <v>7659.8399999999992</v>
      </c>
    </row>
    <row r="103" spans="1:9" x14ac:dyDescent="0.25">
      <c r="A103" s="8">
        <v>27</v>
      </c>
      <c r="B103" s="21" t="s">
        <v>48</v>
      </c>
      <c r="C103" s="17">
        <f t="shared" si="6"/>
        <v>337.91999999999996</v>
      </c>
      <c r="D103" s="17">
        <f t="shared" si="6"/>
        <v>1345.9199999999998</v>
      </c>
      <c r="E103" s="17">
        <f t="shared" si="6"/>
        <v>815.04</v>
      </c>
      <c r="F103" s="17">
        <f t="shared" si="6"/>
        <v>624</v>
      </c>
      <c r="G103" s="17">
        <f t="shared" si="6"/>
        <v>151.68</v>
      </c>
      <c r="H103" s="17">
        <f t="shared" si="6"/>
        <v>760.31999999999994</v>
      </c>
      <c r="I103" s="18">
        <f t="shared" si="6"/>
        <v>4034.8799999999992</v>
      </c>
    </row>
    <row r="104" spans="1:9" s="3" customFormat="1" ht="12.75" x14ac:dyDescent="0.2">
      <c r="A104" s="30"/>
      <c r="B104" s="13" t="s">
        <v>49</v>
      </c>
      <c r="C104" s="31">
        <f>SUM(C77:C103)</f>
        <v>147349.20000000004</v>
      </c>
      <c r="D104" s="31">
        <f t="shared" ref="D104:I104" si="7">SUM(D77:D103)</f>
        <v>241253.12</v>
      </c>
      <c r="E104" s="31">
        <f t="shared" si="7"/>
        <v>235507.59999999995</v>
      </c>
      <c r="F104" s="31">
        <f t="shared" si="7"/>
        <v>186083.4</v>
      </c>
      <c r="G104" s="31">
        <f t="shared" si="7"/>
        <v>183360.56000000003</v>
      </c>
      <c r="H104" s="31">
        <f t="shared" si="7"/>
        <v>218584.75999999998</v>
      </c>
      <c r="I104" s="31">
        <f t="shared" si="7"/>
        <v>1212138.6399999999</v>
      </c>
    </row>
    <row r="107" spans="1:9" x14ac:dyDescent="0.25">
      <c r="B107" s="38"/>
    </row>
    <row r="108" spans="1:9" x14ac:dyDescent="0.25">
      <c r="E108" s="27"/>
    </row>
  </sheetData>
  <mergeCells count="6">
    <mergeCell ref="A72:I72"/>
    <mergeCell ref="A1:I1"/>
    <mergeCell ref="A2:I2"/>
    <mergeCell ref="A36:I36"/>
    <mergeCell ref="A37:I37"/>
    <mergeCell ref="A71:I71"/>
  </mergeCells>
  <pageMargins left="1.45" right="0" top="0.75" bottom="0.75" header="0.3" footer="0.3"/>
  <pageSetup paperSize="9" scale="95" orientation="landscape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workbookViewId="0">
      <selection activeCell="A73" sqref="A73:XFD73"/>
    </sheetView>
  </sheetViews>
  <sheetFormatPr defaultRowHeight="15" x14ac:dyDescent="0.25"/>
  <cols>
    <col min="1" max="1" width="4" style="1" customWidth="1"/>
    <col min="2" max="2" width="20.85546875" style="1" customWidth="1"/>
    <col min="3" max="3" width="11.42578125" style="1" customWidth="1"/>
    <col min="4" max="4" width="11.42578125" style="39" customWidth="1"/>
    <col min="5" max="9" width="11.42578125" style="1" customWidth="1"/>
    <col min="10" max="202" width="9.140625" style="1"/>
    <col min="203" max="203" width="4" style="1" customWidth="1"/>
    <col min="204" max="204" width="20.28515625" style="1" customWidth="1"/>
    <col min="205" max="205" width="8.5703125" style="1" customWidth="1"/>
    <col min="206" max="206" width="10.28515625" style="1" bestFit="1" customWidth="1"/>
    <col min="207" max="208" width="11.28515625" style="1" bestFit="1" customWidth="1"/>
    <col min="209" max="209" width="9.140625" style="1"/>
    <col min="210" max="210" width="7.28515625" style="1" customWidth="1"/>
    <col min="211" max="212" width="7.85546875" style="1" customWidth="1"/>
    <col min="213" max="213" width="7.42578125" style="1" customWidth="1"/>
    <col min="214" max="214" width="9.5703125" style="1" customWidth="1"/>
    <col min="215" max="215" width="7.42578125" style="1" customWidth="1"/>
    <col min="216" max="216" width="7.5703125" style="1" customWidth="1"/>
    <col min="217" max="217" width="7.140625" style="1" customWidth="1"/>
    <col min="218" max="218" width="9.140625" style="1"/>
    <col min="219" max="219" width="8.28515625" style="1" customWidth="1"/>
    <col min="220" max="220" width="7.7109375" style="1" bestFit="1" customWidth="1"/>
    <col min="221" max="222" width="9.140625" style="1"/>
    <col min="223" max="223" width="5" style="1" customWidth="1"/>
    <col min="224" max="224" width="21.42578125" style="1" customWidth="1"/>
    <col min="225" max="458" width="9.140625" style="1"/>
    <col min="459" max="459" width="4" style="1" customWidth="1"/>
    <col min="460" max="460" width="20.28515625" style="1" customWidth="1"/>
    <col min="461" max="461" width="8.5703125" style="1" customWidth="1"/>
    <col min="462" max="462" width="10.28515625" style="1" bestFit="1" customWidth="1"/>
    <col min="463" max="464" width="11.28515625" style="1" bestFit="1" customWidth="1"/>
    <col min="465" max="465" width="9.140625" style="1"/>
    <col min="466" max="466" width="7.28515625" style="1" customWidth="1"/>
    <col min="467" max="468" width="7.85546875" style="1" customWidth="1"/>
    <col min="469" max="469" width="7.42578125" style="1" customWidth="1"/>
    <col min="470" max="470" width="9.5703125" style="1" customWidth="1"/>
    <col min="471" max="471" width="7.42578125" style="1" customWidth="1"/>
    <col min="472" max="472" width="7.5703125" style="1" customWidth="1"/>
    <col min="473" max="473" width="7.140625" style="1" customWidth="1"/>
    <col min="474" max="474" width="9.140625" style="1"/>
    <col min="475" max="475" width="8.28515625" style="1" customWidth="1"/>
    <col min="476" max="476" width="7.7109375" style="1" bestFit="1" customWidth="1"/>
    <col min="477" max="478" width="9.140625" style="1"/>
    <col min="479" max="479" width="5" style="1" customWidth="1"/>
    <col min="480" max="480" width="21.42578125" style="1" customWidth="1"/>
    <col min="481" max="714" width="9.140625" style="1"/>
    <col min="715" max="715" width="4" style="1" customWidth="1"/>
    <col min="716" max="716" width="20.28515625" style="1" customWidth="1"/>
    <col min="717" max="717" width="8.5703125" style="1" customWidth="1"/>
    <col min="718" max="718" width="10.28515625" style="1" bestFit="1" customWidth="1"/>
    <col min="719" max="720" width="11.28515625" style="1" bestFit="1" customWidth="1"/>
    <col min="721" max="721" width="9.140625" style="1"/>
    <col min="722" max="722" width="7.28515625" style="1" customWidth="1"/>
    <col min="723" max="724" width="7.85546875" style="1" customWidth="1"/>
    <col min="725" max="725" width="7.42578125" style="1" customWidth="1"/>
    <col min="726" max="726" width="9.5703125" style="1" customWidth="1"/>
    <col min="727" max="727" width="7.42578125" style="1" customWidth="1"/>
    <col min="728" max="728" width="7.5703125" style="1" customWidth="1"/>
    <col min="729" max="729" width="7.140625" style="1" customWidth="1"/>
    <col min="730" max="730" width="9.140625" style="1"/>
    <col min="731" max="731" width="8.28515625" style="1" customWidth="1"/>
    <col min="732" max="732" width="7.7109375" style="1" bestFit="1" customWidth="1"/>
    <col min="733" max="734" width="9.140625" style="1"/>
    <col min="735" max="735" width="5" style="1" customWidth="1"/>
    <col min="736" max="736" width="21.42578125" style="1" customWidth="1"/>
    <col min="737" max="970" width="9.140625" style="1"/>
    <col min="971" max="971" width="4" style="1" customWidth="1"/>
    <col min="972" max="972" width="20.28515625" style="1" customWidth="1"/>
    <col min="973" max="973" width="8.5703125" style="1" customWidth="1"/>
    <col min="974" max="974" width="10.28515625" style="1" bestFit="1" customWidth="1"/>
    <col min="975" max="976" width="11.28515625" style="1" bestFit="1" customWidth="1"/>
    <col min="977" max="977" width="9.140625" style="1"/>
    <col min="978" max="978" width="7.28515625" style="1" customWidth="1"/>
    <col min="979" max="980" width="7.85546875" style="1" customWidth="1"/>
    <col min="981" max="981" width="7.42578125" style="1" customWidth="1"/>
    <col min="982" max="982" width="9.5703125" style="1" customWidth="1"/>
    <col min="983" max="983" width="7.42578125" style="1" customWidth="1"/>
    <col min="984" max="984" width="7.5703125" style="1" customWidth="1"/>
    <col min="985" max="985" width="7.140625" style="1" customWidth="1"/>
    <col min="986" max="986" width="9.140625" style="1"/>
    <col min="987" max="987" width="8.28515625" style="1" customWidth="1"/>
    <col min="988" max="988" width="7.7109375" style="1" bestFit="1" customWidth="1"/>
    <col min="989" max="990" width="9.140625" style="1"/>
    <col min="991" max="991" width="5" style="1" customWidth="1"/>
    <col min="992" max="992" width="21.42578125" style="1" customWidth="1"/>
    <col min="993" max="1226" width="9.140625" style="1"/>
    <col min="1227" max="1227" width="4" style="1" customWidth="1"/>
    <col min="1228" max="1228" width="20.28515625" style="1" customWidth="1"/>
    <col min="1229" max="1229" width="8.5703125" style="1" customWidth="1"/>
    <col min="1230" max="1230" width="10.28515625" style="1" bestFit="1" customWidth="1"/>
    <col min="1231" max="1232" width="11.28515625" style="1" bestFit="1" customWidth="1"/>
    <col min="1233" max="1233" width="9.140625" style="1"/>
    <col min="1234" max="1234" width="7.28515625" style="1" customWidth="1"/>
    <col min="1235" max="1236" width="7.85546875" style="1" customWidth="1"/>
    <col min="1237" max="1237" width="7.42578125" style="1" customWidth="1"/>
    <col min="1238" max="1238" width="9.5703125" style="1" customWidth="1"/>
    <col min="1239" max="1239" width="7.42578125" style="1" customWidth="1"/>
    <col min="1240" max="1240" width="7.5703125" style="1" customWidth="1"/>
    <col min="1241" max="1241" width="7.140625" style="1" customWidth="1"/>
    <col min="1242" max="1242" width="9.140625" style="1"/>
    <col min="1243" max="1243" width="8.28515625" style="1" customWidth="1"/>
    <col min="1244" max="1244" width="7.7109375" style="1" bestFit="1" customWidth="1"/>
    <col min="1245" max="1246" width="9.140625" style="1"/>
    <col min="1247" max="1247" width="5" style="1" customWidth="1"/>
    <col min="1248" max="1248" width="21.42578125" style="1" customWidth="1"/>
    <col min="1249" max="1482" width="9.140625" style="1"/>
    <col min="1483" max="1483" width="4" style="1" customWidth="1"/>
    <col min="1484" max="1484" width="20.28515625" style="1" customWidth="1"/>
    <col min="1485" max="1485" width="8.5703125" style="1" customWidth="1"/>
    <col min="1486" max="1486" width="10.28515625" style="1" bestFit="1" customWidth="1"/>
    <col min="1487" max="1488" width="11.28515625" style="1" bestFit="1" customWidth="1"/>
    <col min="1489" max="1489" width="9.140625" style="1"/>
    <col min="1490" max="1490" width="7.28515625" style="1" customWidth="1"/>
    <col min="1491" max="1492" width="7.85546875" style="1" customWidth="1"/>
    <col min="1493" max="1493" width="7.42578125" style="1" customWidth="1"/>
    <col min="1494" max="1494" width="9.5703125" style="1" customWidth="1"/>
    <col min="1495" max="1495" width="7.42578125" style="1" customWidth="1"/>
    <col min="1496" max="1496" width="7.5703125" style="1" customWidth="1"/>
    <col min="1497" max="1497" width="7.140625" style="1" customWidth="1"/>
    <col min="1498" max="1498" width="9.140625" style="1"/>
    <col min="1499" max="1499" width="8.28515625" style="1" customWidth="1"/>
    <col min="1500" max="1500" width="7.7109375" style="1" bestFit="1" customWidth="1"/>
    <col min="1501" max="1502" width="9.140625" style="1"/>
    <col min="1503" max="1503" width="5" style="1" customWidth="1"/>
    <col min="1504" max="1504" width="21.42578125" style="1" customWidth="1"/>
    <col min="1505" max="1738" width="9.140625" style="1"/>
    <col min="1739" max="1739" width="4" style="1" customWidth="1"/>
    <col min="1740" max="1740" width="20.28515625" style="1" customWidth="1"/>
    <col min="1741" max="1741" width="8.5703125" style="1" customWidth="1"/>
    <col min="1742" max="1742" width="10.28515625" style="1" bestFit="1" customWidth="1"/>
    <col min="1743" max="1744" width="11.28515625" style="1" bestFit="1" customWidth="1"/>
    <col min="1745" max="1745" width="9.140625" style="1"/>
    <col min="1746" max="1746" width="7.28515625" style="1" customWidth="1"/>
    <col min="1747" max="1748" width="7.85546875" style="1" customWidth="1"/>
    <col min="1749" max="1749" width="7.42578125" style="1" customWidth="1"/>
    <col min="1750" max="1750" width="9.5703125" style="1" customWidth="1"/>
    <col min="1751" max="1751" width="7.42578125" style="1" customWidth="1"/>
    <col min="1752" max="1752" width="7.5703125" style="1" customWidth="1"/>
    <col min="1753" max="1753" width="7.140625" style="1" customWidth="1"/>
    <col min="1754" max="1754" width="9.140625" style="1"/>
    <col min="1755" max="1755" width="8.28515625" style="1" customWidth="1"/>
    <col min="1756" max="1756" width="7.7109375" style="1" bestFit="1" customWidth="1"/>
    <col min="1757" max="1758" width="9.140625" style="1"/>
    <col min="1759" max="1759" width="5" style="1" customWidth="1"/>
    <col min="1760" max="1760" width="21.42578125" style="1" customWidth="1"/>
    <col min="1761" max="1994" width="9.140625" style="1"/>
    <col min="1995" max="1995" width="4" style="1" customWidth="1"/>
    <col min="1996" max="1996" width="20.28515625" style="1" customWidth="1"/>
    <col min="1997" max="1997" width="8.5703125" style="1" customWidth="1"/>
    <col min="1998" max="1998" width="10.28515625" style="1" bestFit="1" customWidth="1"/>
    <col min="1999" max="2000" width="11.28515625" style="1" bestFit="1" customWidth="1"/>
    <col min="2001" max="2001" width="9.140625" style="1"/>
    <col min="2002" max="2002" width="7.28515625" style="1" customWidth="1"/>
    <col min="2003" max="2004" width="7.85546875" style="1" customWidth="1"/>
    <col min="2005" max="2005" width="7.42578125" style="1" customWidth="1"/>
    <col min="2006" max="2006" width="9.5703125" style="1" customWidth="1"/>
    <col min="2007" max="2007" width="7.42578125" style="1" customWidth="1"/>
    <col min="2008" max="2008" width="7.5703125" style="1" customWidth="1"/>
    <col min="2009" max="2009" width="7.140625" style="1" customWidth="1"/>
    <col min="2010" max="2010" width="9.140625" style="1"/>
    <col min="2011" max="2011" width="8.28515625" style="1" customWidth="1"/>
    <col min="2012" max="2012" width="7.7109375" style="1" bestFit="1" customWidth="1"/>
    <col min="2013" max="2014" width="9.140625" style="1"/>
    <col min="2015" max="2015" width="5" style="1" customWidth="1"/>
    <col min="2016" max="2016" width="21.42578125" style="1" customWidth="1"/>
    <col min="2017" max="2250" width="9.140625" style="1"/>
    <col min="2251" max="2251" width="4" style="1" customWidth="1"/>
    <col min="2252" max="2252" width="20.28515625" style="1" customWidth="1"/>
    <col min="2253" max="2253" width="8.5703125" style="1" customWidth="1"/>
    <col min="2254" max="2254" width="10.28515625" style="1" bestFit="1" customWidth="1"/>
    <col min="2255" max="2256" width="11.28515625" style="1" bestFit="1" customWidth="1"/>
    <col min="2257" max="2257" width="9.140625" style="1"/>
    <col min="2258" max="2258" width="7.28515625" style="1" customWidth="1"/>
    <col min="2259" max="2260" width="7.85546875" style="1" customWidth="1"/>
    <col min="2261" max="2261" width="7.42578125" style="1" customWidth="1"/>
    <col min="2262" max="2262" width="9.5703125" style="1" customWidth="1"/>
    <col min="2263" max="2263" width="7.42578125" style="1" customWidth="1"/>
    <col min="2264" max="2264" width="7.5703125" style="1" customWidth="1"/>
    <col min="2265" max="2265" width="7.140625" style="1" customWidth="1"/>
    <col min="2266" max="2266" width="9.140625" style="1"/>
    <col min="2267" max="2267" width="8.28515625" style="1" customWidth="1"/>
    <col min="2268" max="2268" width="7.7109375" style="1" bestFit="1" customWidth="1"/>
    <col min="2269" max="2270" width="9.140625" style="1"/>
    <col min="2271" max="2271" width="5" style="1" customWidth="1"/>
    <col min="2272" max="2272" width="21.42578125" style="1" customWidth="1"/>
    <col min="2273" max="2506" width="9.140625" style="1"/>
    <col min="2507" max="2507" width="4" style="1" customWidth="1"/>
    <col min="2508" max="2508" width="20.28515625" style="1" customWidth="1"/>
    <col min="2509" max="2509" width="8.5703125" style="1" customWidth="1"/>
    <col min="2510" max="2510" width="10.28515625" style="1" bestFit="1" customWidth="1"/>
    <col min="2511" max="2512" width="11.28515625" style="1" bestFit="1" customWidth="1"/>
    <col min="2513" max="2513" width="9.140625" style="1"/>
    <col min="2514" max="2514" width="7.28515625" style="1" customWidth="1"/>
    <col min="2515" max="2516" width="7.85546875" style="1" customWidth="1"/>
    <col min="2517" max="2517" width="7.42578125" style="1" customWidth="1"/>
    <col min="2518" max="2518" width="9.5703125" style="1" customWidth="1"/>
    <col min="2519" max="2519" width="7.42578125" style="1" customWidth="1"/>
    <col min="2520" max="2520" width="7.5703125" style="1" customWidth="1"/>
    <col min="2521" max="2521" width="7.140625" style="1" customWidth="1"/>
    <col min="2522" max="2522" width="9.140625" style="1"/>
    <col min="2523" max="2523" width="8.28515625" style="1" customWidth="1"/>
    <col min="2524" max="2524" width="7.7109375" style="1" bestFit="1" customWidth="1"/>
    <col min="2525" max="2526" width="9.140625" style="1"/>
    <col min="2527" max="2527" width="5" style="1" customWidth="1"/>
    <col min="2528" max="2528" width="21.42578125" style="1" customWidth="1"/>
    <col min="2529" max="2762" width="9.140625" style="1"/>
    <col min="2763" max="2763" width="4" style="1" customWidth="1"/>
    <col min="2764" max="2764" width="20.28515625" style="1" customWidth="1"/>
    <col min="2765" max="2765" width="8.5703125" style="1" customWidth="1"/>
    <col min="2766" max="2766" width="10.28515625" style="1" bestFit="1" customWidth="1"/>
    <col min="2767" max="2768" width="11.28515625" style="1" bestFit="1" customWidth="1"/>
    <col min="2769" max="2769" width="9.140625" style="1"/>
    <col min="2770" max="2770" width="7.28515625" style="1" customWidth="1"/>
    <col min="2771" max="2772" width="7.85546875" style="1" customWidth="1"/>
    <col min="2773" max="2773" width="7.42578125" style="1" customWidth="1"/>
    <col min="2774" max="2774" width="9.5703125" style="1" customWidth="1"/>
    <col min="2775" max="2775" width="7.42578125" style="1" customWidth="1"/>
    <col min="2776" max="2776" width="7.5703125" style="1" customWidth="1"/>
    <col min="2777" max="2777" width="7.140625" style="1" customWidth="1"/>
    <col min="2778" max="2778" width="9.140625" style="1"/>
    <col min="2779" max="2779" width="8.28515625" style="1" customWidth="1"/>
    <col min="2780" max="2780" width="7.7109375" style="1" bestFit="1" customWidth="1"/>
    <col min="2781" max="2782" width="9.140625" style="1"/>
    <col min="2783" max="2783" width="5" style="1" customWidth="1"/>
    <col min="2784" max="2784" width="21.42578125" style="1" customWidth="1"/>
    <col min="2785" max="3018" width="9.140625" style="1"/>
    <col min="3019" max="3019" width="4" style="1" customWidth="1"/>
    <col min="3020" max="3020" width="20.28515625" style="1" customWidth="1"/>
    <col min="3021" max="3021" width="8.5703125" style="1" customWidth="1"/>
    <col min="3022" max="3022" width="10.28515625" style="1" bestFit="1" customWidth="1"/>
    <col min="3023" max="3024" width="11.28515625" style="1" bestFit="1" customWidth="1"/>
    <col min="3025" max="3025" width="9.140625" style="1"/>
    <col min="3026" max="3026" width="7.28515625" style="1" customWidth="1"/>
    <col min="3027" max="3028" width="7.85546875" style="1" customWidth="1"/>
    <col min="3029" max="3029" width="7.42578125" style="1" customWidth="1"/>
    <col min="3030" max="3030" width="9.5703125" style="1" customWidth="1"/>
    <col min="3031" max="3031" width="7.42578125" style="1" customWidth="1"/>
    <col min="3032" max="3032" width="7.5703125" style="1" customWidth="1"/>
    <col min="3033" max="3033" width="7.140625" style="1" customWidth="1"/>
    <col min="3034" max="3034" width="9.140625" style="1"/>
    <col min="3035" max="3035" width="8.28515625" style="1" customWidth="1"/>
    <col min="3036" max="3036" width="7.7109375" style="1" bestFit="1" customWidth="1"/>
    <col min="3037" max="3038" width="9.140625" style="1"/>
    <col min="3039" max="3039" width="5" style="1" customWidth="1"/>
    <col min="3040" max="3040" width="21.42578125" style="1" customWidth="1"/>
    <col min="3041" max="3274" width="9.140625" style="1"/>
    <col min="3275" max="3275" width="4" style="1" customWidth="1"/>
    <col min="3276" max="3276" width="20.28515625" style="1" customWidth="1"/>
    <col min="3277" max="3277" width="8.5703125" style="1" customWidth="1"/>
    <col min="3278" max="3278" width="10.28515625" style="1" bestFit="1" customWidth="1"/>
    <col min="3279" max="3280" width="11.28515625" style="1" bestFit="1" customWidth="1"/>
    <col min="3281" max="3281" width="9.140625" style="1"/>
    <col min="3282" max="3282" width="7.28515625" style="1" customWidth="1"/>
    <col min="3283" max="3284" width="7.85546875" style="1" customWidth="1"/>
    <col min="3285" max="3285" width="7.42578125" style="1" customWidth="1"/>
    <col min="3286" max="3286" width="9.5703125" style="1" customWidth="1"/>
    <col min="3287" max="3287" width="7.42578125" style="1" customWidth="1"/>
    <col min="3288" max="3288" width="7.5703125" style="1" customWidth="1"/>
    <col min="3289" max="3289" width="7.140625" style="1" customWidth="1"/>
    <col min="3290" max="3290" width="9.140625" style="1"/>
    <col min="3291" max="3291" width="8.28515625" style="1" customWidth="1"/>
    <col min="3292" max="3292" width="7.7109375" style="1" bestFit="1" customWidth="1"/>
    <col min="3293" max="3294" width="9.140625" style="1"/>
    <col min="3295" max="3295" width="5" style="1" customWidth="1"/>
    <col min="3296" max="3296" width="21.42578125" style="1" customWidth="1"/>
    <col min="3297" max="3530" width="9.140625" style="1"/>
    <col min="3531" max="3531" width="4" style="1" customWidth="1"/>
    <col min="3532" max="3532" width="20.28515625" style="1" customWidth="1"/>
    <col min="3533" max="3533" width="8.5703125" style="1" customWidth="1"/>
    <col min="3534" max="3534" width="10.28515625" style="1" bestFit="1" customWidth="1"/>
    <col min="3535" max="3536" width="11.28515625" style="1" bestFit="1" customWidth="1"/>
    <col min="3537" max="3537" width="9.140625" style="1"/>
    <col min="3538" max="3538" width="7.28515625" style="1" customWidth="1"/>
    <col min="3539" max="3540" width="7.85546875" style="1" customWidth="1"/>
    <col min="3541" max="3541" width="7.42578125" style="1" customWidth="1"/>
    <col min="3542" max="3542" width="9.5703125" style="1" customWidth="1"/>
    <col min="3543" max="3543" width="7.42578125" style="1" customWidth="1"/>
    <col min="3544" max="3544" width="7.5703125" style="1" customWidth="1"/>
    <col min="3545" max="3545" width="7.140625" style="1" customWidth="1"/>
    <col min="3546" max="3546" width="9.140625" style="1"/>
    <col min="3547" max="3547" width="8.28515625" style="1" customWidth="1"/>
    <col min="3548" max="3548" width="7.7109375" style="1" bestFit="1" customWidth="1"/>
    <col min="3549" max="3550" width="9.140625" style="1"/>
    <col min="3551" max="3551" width="5" style="1" customWidth="1"/>
    <col min="3552" max="3552" width="21.42578125" style="1" customWidth="1"/>
    <col min="3553" max="3786" width="9.140625" style="1"/>
    <col min="3787" max="3787" width="4" style="1" customWidth="1"/>
    <col min="3788" max="3788" width="20.28515625" style="1" customWidth="1"/>
    <col min="3789" max="3789" width="8.5703125" style="1" customWidth="1"/>
    <col min="3790" max="3790" width="10.28515625" style="1" bestFit="1" customWidth="1"/>
    <col min="3791" max="3792" width="11.28515625" style="1" bestFit="1" customWidth="1"/>
    <col min="3793" max="3793" width="9.140625" style="1"/>
    <col min="3794" max="3794" width="7.28515625" style="1" customWidth="1"/>
    <col min="3795" max="3796" width="7.85546875" style="1" customWidth="1"/>
    <col min="3797" max="3797" width="7.42578125" style="1" customWidth="1"/>
    <col min="3798" max="3798" width="9.5703125" style="1" customWidth="1"/>
    <col min="3799" max="3799" width="7.42578125" style="1" customWidth="1"/>
    <col min="3800" max="3800" width="7.5703125" style="1" customWidth="1"/>
    <col min="3801" max="3801" width="7.140625" style="1" customWidth="1"/>
    <col min="3802" max="3802" width="9.140625" style="1"/>
    <col min="3803" max="3803" width="8.28515625" style="1" customWidth="1"/>
    <col min="3804" max="3804" width="7.7109375" style="1" bestFit="1" customWidth="1"/>
    <col min="3805" max="3806" width="9.140625" style="1"/>
    <col min="3807" max="3807" width="5" style="1" customWidth="1"/>
    <col min="3808" max="3808" width="21.42578125" style="1" customWidth="1"/>
    <col min="3809" max="4042" width="9.140625" style="1"/>
    <col min="4043" max="4043" width="4" style="1" customWidth="1"/>
    <col min="4044" max="4044" width="20.28515625" style="1" customWidth="1"/>
    <col min="4045" max="4045" width="8.5703125" style="1" customWidth="1"/>
    <col min="4046" max="4046" width="10.28515625" style="1" bestFit="1" customWidth="1"/>
    <col min="4047" max="4048" width="11.28515625" style="1" bestFit="1" customWidth="1"/>
    <col min="4049" max="4049" width="9.140625" style="1"/>
    <col min="4050" max="4050" width="7.28515625" style="1" customWidth="1"/>
    <col min="4051" max="4052" width="7.85546875" style="1" customWidth="1"/>
    <col min="4053" max="4053" width="7.42578125" style="1" customWidth="1"/>
    <col min="4054" max="4054" width="9.5703125" style="1" customWidth="1"/>
    <col min="4055" max="4055" width="7.42578125" style="1" customWidth="1"/>
    <col min="4056" max="4056" width="7.5703125" style="1" customWidth="1"/>
    <col min="4057" max="4057" width="7.140625" style="1" customWidth="1"/>
    <col min="4058" max="4058" width="9.140625" style="1"/>
    <col min="4059" max="4059" width="8.28515625" style="1" customWidth="1"/>
    <col min="4060" max="4060" width="7.7109375" style="1" bestFit="1" customWidth="1"/>
    <col min="4061" max="4062" width="9.140625" style="1"/>
    <col min="4063" max="4063" width="5" style="1" customWidth="1"/>
    <col min="4064" max="4064" width="21.42578125" style="1" customWidth="1"/>
    <col min="4065" max="4298" width="9.140625" style="1"/>
    <col min="4299" max="4299" width="4" style="1" customWidth="1"/>
    <col min="4300" max="4300" width="20.28515625" style="1" customWidth="1"/>
    <col min="4301" max="4301" width="8.5703125" style="1" customWidth="1"/>
    <col min="4302" max="4302" width="10.28515625" style="1" bestFit="1" customWidth="1"/>
    <col min="4303" max="4304" width="11.28515625" style="1" bestFit="1" customWidth="1"/>
    <col min="4305" max="4305" width="9.140625" style="1"/>
    <col min="4306" max="4306" width="7.28515625" style="1" customWidth="1"/>
    <col min="4307" max="4308" width="7.85546875" style="1" customWidth="1"/>
    <col min="4309" max="4309" width="7.42578125" style="1" customWidth="1"/>
    <col min="4310" max="4310" width="9.5703125" style="1" customWidth="1"/>
    <col min="4311" max="4311" width="7.42578125" style="1" customWidth="1"/>
    <col min="4312" max="4312" width="7.5703125" style="1" customWidth="1"/>
    <col min="4313" max="4313" width="7.140625" style="1" customWidth="1"/>
    <col min="4314" max="4314" width="9.140625" style="1"/>
    <col min="4315" max="4315" width="8.28515625" style="1" customWidth="1"/>
    <col min="4316" max="4316" width="7.7109375" style="1" bestFit="1" customWidth="1"/>
    <col min="4317" max="4318" width="9.140625" style="1"/>
    <col min="4319" max="4319" width="5" style="1" customWidth="1"/>
    <col min="4320" max="4320" width="21.42578125" style="1" customWidth="1"/>
    <col min="4321" max="4554" width="9.140625" style="1"/>
    <col min="4555" max="4555" width="4" style="1" customWidth="1"/>
    <col min="4556" max="4556" width="20.28515625" style="1" customWidth="1"/>
    <col min="4557" max="4557" width="8.5703125" style="1" customWidth="1"/>
    <col min="4558" max="4558" width="10.28515625" style="1" bestFit="1" customWidth="1"/>
    <col min="4559" max="4560" width="11.28515625" style="1" bestFit="1" customWidth="1"/>
    <col min="4561" max="4561" width="9.140625" style="1"/>
    <col min="4562" max="4562" width="7.28515625" style="1" customWidth="1"/>
    <col min="4563" max="4564" width="7.85546875" style="1" customWidth="1"/>
    <col min="4565" max="4565" width="7.42578125" style="1" customWidth="1"/>
    <col min="4566" max="4566" width="9.5703125" style="1" customWidth="1"/>
    <col min="4567" max="4567" width="7.42578125" style="1" customWidth="1"/>
    <col min="4568" max="4568" width="7.5703125" style="1" customWidth="1"/>
    <col min="4569" max="4569" width="7.140625" style="1" customWidth="1"/>
    <col min="4570" max="4570" width="9.140625" style="1"/>
    <col min="4571" max="4571" width="8.28515625" style="1" customWidth="1"/>
    <col min="4572" max="4572" width="7.7109375" style="1" bestFit="1" customWidth="1"/>
    <col min="4573" max="4574" width="9.140625" style="1"/>
    <col min="4575" max="4575" width="5" style="1" customWidth="1"/>
    <col min="4576" max="4576" width="21.42578125" style="1" customWidth="1"/>
    <col min="4577" max="4810" width="9.140625" style="1"/>
    <col min="4811" max="4811" width="4" style="1" customWidth="1"/>
    <col min="4812" max="4812" width="20.28515625" style="1" customWidth="1"/>
    <col min="4813" max="4813" width="8.5703125" style="1" customWidth="1"/>
    <col min="4814" max="4814" width="10.28515625" style="1" bestFit="1" customWidth="1"/>
    <col min="4815" max="4816" width="11.28515625" style="1" bestFit="1" customWidth="1"/>
    <col min="4817" max="4817" width="9.140625" style="1"/>
    <col min="4818" max="4818" width="7.28515625" style="1" customWidth="1"/>
    <col min="4819" max="4820" width="7.85546875" style="1" customWidth="1"/>
    <col min="4821" max="4821" width="7.42578125" style="1" customWidth="1"/>
    <col min="4822" max="4822" width="9.5703125" style="1" customWidth="1"/>
    <col min="4823" max="4823" width="7.42578125" style="1" customWidth="1"/>
    <col min="4824" max="4824" width="7.5703125" style="1" customWidth="1"/>
    <col min="4825" max="4825" width="7.140625" style="1" customWidth="1"/>
    <col min="4826" max="4826" width="9.140625" style="1"/>
    <col min="4827" max="4827" width="8.28515625" style="1" customWidth="1"/>
    <col min="4828" max="4828" width="7.7109375" style="1" bestFit="1" customWidth="1"/>
    <col min="4829" max="4830" width="9.140625" style="1"/>
    <col min="4831" max="4831" width="5" style="1" customWidth="1"/>
    <col min="4832" max="4832" width="21.42578125" style="1" customWidth="1"/>
    <col min="4833" max="5066" width="9.140625" style="1"/>
    <col min="5067" max="5067" width="4" style="1" customWidth="1"/>
    <col min="5068" max="5068" width="20.28515625" style="1" customWidth="1"/>
    <col min="5069" max="5069" width="8.5703125" style="1" customWidth="1"/>
    <col min="5070" max="5070" width="10.28515625" style="1" bestFit="1" customWidth="1"/>
    <col min="5071" max="5072" width="11.28515625" style="1" bestFit="1" customWidth="1"/>
    <col min="5073" max="5073" width="9.140625" style="1"/>
    <col min="5074" max="5074" width="7.28515625" style="1" customWidth="1"/>
    <col min="5075" max="5076" width="7.85546875" style="1" customWidth="1"/>
    <col min="5077" max="5077" width="7.42578125" style="1" customWidth="1"/>
    <col min="5078" max="5078" width="9.5703125" style="1" customWidth="1"/>
    <col min="5079" max="5079" width="7.42578125" style="1" customWidth="1"/>
    <col min="5080" max="5080" width="7.5703125" style="1" customWidth="1"/>
    <col min="5081" max="5081" width="7.140625" style="1" customWidth="1"/>
    <col min="5082" max="5082" width="9.140625" style="1"/>
    <col min="5083" max="5083" width="8.28515625" style="1" customWidth="1"/>
    <col min="5084" max="5084" width="7.7109375" style="1" bestFit="1" customWidth="1"/>
    <col min="5085" max="5086" width="9.140625" style="1"/>
    <col min="5087" max="5087" width="5" style="1" customWidth="1"/>
    <col min="5088" max="5088" width="21.42578125" style="1" customWidth="1"/>
    <col min="5089" max="5322" width="9.140625" style="1"/>
    <col min="5323" max="5323" width="4" style="1" customWidth="1"/>
    <col min="5324" max="5324" width="20.28515625" style="1" customWidth="1"/>
    <col min="5325" max="5325" width="8.5703125" style="1" customWidth="1"/>
    <col min="5326" max="5326" width="10.28515625" style="1" bestFit="1" customWidth="1"/>
    <col min="5327" max="5328" width="11.28515625" style="1" bestFit="1" customWidth="1"/>
    <col min="5329" max="5329" width="9.140625" style="1"/>
    <col min="5330" max="5330" width="7.28515625" style="1" customWidth="1"/>
    <col min="5331" max="5332" width="7.85546875" style="1" customWidth="1"/>
    <col min="5333" max="5333" width="7.42578125" style="1" customWidth="1"/>
    <col min="5334" max="5334" width="9.5703125" style="1" customWidth="1"/>
    <col min="5335" max="5335" width="7.42578125" style="1" customWidth="1"/>
    <col min="5336" max="5336" width="7.5703125" style="1" customWidth="1"/>
    <col min="5337" max="5337" width="7.140625" style="1" customWidth="1"/>
    <col min="5338" max="5338" width="9.140625" style="1"/>
    <col min="5339" max="5339" width="8.28515625" style="1" customWidth="1"/>
    <col min="5340" max="5340" width="7.7109375" style="1" bestFit="1" customWidth="1"/>
    <col min="5341" max="5342" width="9.140625" style="1"/>
    <col min="5343" max="5343" width="5" style="1" customWidth="1"/>
    <col min="5344" max="5344" width="21.42578125" style="1" customWidth="1"/>
    <col min="5345" max="5578" width="9.140625" style="1"/>
    <col min="5579" max="5579" width="4" style="1" customWidth="1"/>
    <col min="5580" max="5580" width="20.28515625" style="1" customWidth="1"/>
    <col min="5581" max="5581" width="8.5703125" style="1" customWidth="1"/>
    <col min="5582" max="5582" width="10.28515625" style="1" bestFit="1" customWidth="1"/>
    <col min="5583" max="5584" width="11.28515625" style="1" bestFit="1" customWidth="1"/>
    <col min="5585" max="5585" width="9.140625" style="1"/>
    <col min="5586" max="5586" width="7.28515625" style="1" customWidth="1"/>
    <col min="5587" max="5588" width="7.85546875" style="1" customWidth="1"/>
    <col min="5589" max="5589" width="7.42578125" style="1" customWidth="1"/>
    <col min="5590" max="5590" width="9.5703125" style="1" customWidth="1"/>
    <col min="5591" max="5591" width="7.42578125" style="1" customWidth="1"/>
    <col min="5592" max="5592" width="7.5703125" style="1" customWidth="1"/>
    <col min="5593" max="5593" width="7.140625" style="1" customWidth="1"/>
    <col min="5594" max="5594" width="9.140625" style="1"/>
    <col min="5595" max="5595" width="8.28515625" style="1" customWidth="1"/>
    <col min="5596" max="5596" width="7.7109375" style="1" bestFit="1" customWidth="1"/>
    <col min="5597" max="5598" width="9.140625" style="1"/>
    <col min="5599" max="5599" width="5" style="1" customWidth="1"/>
    <col min="5600" max="5600" width="21.42578125" style="1" customWidth="1"/>
    <col min="5601" max="5834" width="9.140625" style="1"/>
    <col min="5835" max="5835" width="4" style="1" customWidth="1"/>
    <col min="5836" max="5836" width="20.28515625" style="1" customWidth="1"/>
    <col min="5837" max="5837" width="8.5703125" style="1" customWidth="1"/>
    <col min="5838" max="5838" width="10.28515625" style="1" bestFit="1" customWidth="1"/>
    <col min="5839" max="5840" width="11.28515625" style="1" bestFit="1" customWidth="1"/>
    <col min="5841" max="5841" width="9.140625" style="1"/>
    <col min="5842" max="5842" width="7.28515625" style="1" customWidth="1"/>
    <col min="5843" max="5844" width="7.85546875" style="1" customWidth="1"/>
    <col min="5845" max="5845" width="7.42578125" style="1" customWidth="1"/>
    <col min="5846" max="5846" width="9.5703125" style="1" customWidth="1"/>
    <col min="5847" max="5847" width="7.42578125" style="1" customWidth="1"/>
    <col min="5848" max="5848" width="7.5703125" style="1" customWidth="1"/>
    <col min="5849" max="5849" width="7.140625" style="1" customWidth="1"/>
    <col min="5850" max="5850" width="9.140625" style="1"/>
    <col min="5851" max="5851" width="8.28515625" style="1" customWidth="1"/>
    <col min="5852" max="5852" width="7.7109375" style="1" bestFit="1" customWidth="1"/>
    <col min="5853" max="5854" width="9.140625" style="1"/>
    <col min="5855" max="5855" width="5" style="1" customWidth="1"/>
    <col min="5856" max="5856" width="21.42578125" style="1" customWidth="1"/>
    <col min="5857" max="6090" width="9.140625" style="1"/>
    <col min="6091" max="6091" width="4" style="1" customWidth="1"/>
    <col min="6092" max="6092" width="20.28515625" style="1" customWidth="1"/>
    <col min="6093" max="6093" width="8.5703125" style="1" customWidth="1"/>
    <col min="6094" max="6094" width="10.28515625" style="1" bestFit="1" customWidth="1"/>
    <col min="6095" max="6096" width="11.28515625" style="1" bestFit="1" customWidth="1"/>
    <col min="6097" max="6097" width="9.140625" style="1"/>
    <col min="6098" max="6098" width="7.28515625" style="1" customWidth="1"/>
    <col min="6099" max="6100" width="7.85546875" style="1" customWidth="1"/>
    <col min="6101" max="6101" width="7.42578125" style="1" customWidth="1"/>
    <col min="6102" max="6102" width="9.5703125" style="1" customWidth="1"/>
    <col min="6103" max="6103" width="7.42578125" style="1" customWidth="1"/>
    <col min="6104" max="6104" width="7.5703125" style="1" customWidth="1"/>
    <col min="6105" max="6105" width="7.140625" style="1" customWidth="1"/>
    <col min="6106" max="6106" width="9.140625" style="1"/>
    <col min="6107" max="6107" width="8.28515625" style="1" customWidth="1"/>
    <col min="6108" max="6108" width="7.7109375" style="1" bestFit="1" customWidth="1"/>
    <col min="6109" max="6110" width="9.140625" style="1"/>
    <col min="6111" max="6111" width="5" style="1" customWidth="1"/>
    <col min="6112" max="6112" width="21.42578125" style="1" customWidth="1"/>
    <col min="6113" max="6346" width="9.140625" style="1"/>
    <col min="6347" max="6347" width="4" style="1" customWidth="1"/>
    <col min="6348" max="6348" width="20.28515625" style="1" customWidth="1"/>
    <col min="6349" max="6349" width="8.5703125" style="1" customWidth="1"/>
    <col min="6350" max="6350" width="10.28515625" style="1" bestFit="1" customWidth="1"/>
    <col min="6351" max="6352" width="11.28515625" style="1" bestFit="1" customWidth="1"/>
    <col min="6353" max="6353" width="9.140625" style="1"/>
    <col min="6354" max="6354" width="7.28515625" style="1" customWidth="1"/>
    <col min="6355" max="6356" width="7.85546875" style="1" customWidth="1"/>
    <col min="6357" max="6357" width="7.42578125" style="1" customWidth="1"/>
    <col min="6358" max="6358" width="9.5703125" style="1" customWidth="1"/>
    <col min="6359" max="6359" width="7.42578125" style="1" customWidth="1"/>
    <col min="6360" max="6360" width="7.5703125" style="1" customWidth="1"/>
    <col min="6361" max="6361" width="7.140625" style="1" customWidth="1"/>
    <col min="6362" max="6362" width="9.140625" style="1"/>
    <col min="6363" max="6363" width="8.28515625" style="1" customWidth="1"/>
    <col min="6364" max="6364" width="7.7109375" style="1" bestFit="1" customWidth="1"/>
    <col min="6365" max="6366" width="9.140625" style="1"/>
    <col min="6367" max="6367" width="5" style="1" customWidth="1"/>
    <col min="6368" max="6368" width="21.42578125" style="1" customWidth="1"/>
    <col min="6369" max="6602" width="9.140625" style="1"/>
    <col min="6603" max="6603" width="4" style="1" customWidth="1"/>
    <col min="6604" max="6604" width="20.28515625" style="1" customWidth="1"/>
    <col min="6605" max="6605" width="8.5703125" style="1" customWidth="1"/>
    <col min="6606" max="6606" width="10.28515625" style="1" bestFit="1" customWidth="1"/>
    <col min="6607" max="6608" width="11.28515625" style="1" bestFit="1" customWidth="1"/>
    <col min="6609" max="6609" width="9.140625" style="1"/>
    <col min="6610" max="6610" width="7.28515625" style="1" customWidth="1"/>
    <col min="6611" max="6612" width="7.85546875" style="1" customWidth="1"/>
    <col min="6613" max="6613" width="7.42578125" style="1" customWidth="1"/>
    <col min="6614" max="6614" width="9.5703125" style="1" customWidth="1"/>
    <col min="6615" max="6615" width="7.42578125" style="1" customWidth="1"/>
    <col min="6616" max="6616" width="7.5703125" style="1" customWidth="1"/>
    <col min="6617" max="6617" width="7.140625" style="1" customWidth="1"/>
    <col min="6618" max="6618" width="9.140625" style="1"/>
    <col min="6619" max="6619" width="8.28515625" style="1" customWidth="1"/>
    <col min="6620" max="6620" width="7.7109375" style="1" bestFit="1" customWidth="1"/>
    <col min="6621" max="6622" width="9.140625" style="1"/>
    <col min="6623" max="6623" width="5" style="1" customWidth="1"/>
    <col min="6624" max="6624" width="21.42578125" style="1" customWidth="1"/>
    <col min="6625" max="6858" width="9.140625" style="1"/>
    <col min="6859" max="6859" width="4" style="1" customWidth="1"/>
    <col min="6860" max="6860" width="20.28515625" style="1" customWidth="1"/>
    <col min="6861" max="6861" width="8.5703125" style="1" customWidth="1"/>
    <col min="6862" max="6862" width="10.28515625" style="1" bestFit="1" customWidth="1"/>
    <col min="6863" max="6864" width="11.28515625" style="1" bestFit="1" customWidth="1"/>
    <col min="6865" max="6865" width="9.140625" style="1"/>
    <col min="6866" max="6866" width="7.28515625" style="1" customWidth="1"/>
    <col min="6867" max="6868" width="7.85546875" style="1" customWidth="1"/>
    <col min="6869" max="6869" width="7.42578125" style="1" customWidth="1"/>
    <col min="6870" max="6870" width="9.5703125" style="1" customWidth="1"/>
    <col min="6871" max="6871" width="7.42578125" style="1" customWidth="1"/>
    <col min="6872" max="6872" width="7.5703125" style="1" customWidth="1"/>
    <col min="6873" max="6873" width="7.140625" style="1" customWidth="1"/>
    <col min="6874" max="6874" width="9.140625" style="1"/>
    <col min="6875" max="6875" width="8.28515625" style="1" customWidth="1"/>
    <col min="6876" max="6876" width="7.7109375" style="1" bestFit="1" customWidth="1"/>
    <col min="6877" max="6878" width="9.140625" style="1"/>
    <col min="6879" max="6879" width="5" style="1" customWidth="1"/>
    <col min="6880" max="6880" width="21.42578125" style="1" customWidth="1"/>
    <col min="6881" max="7114" width="9.140625" style="1"/>
    <col min="7115" max="7115" width="4" style="1" customWidth="1"/>
    <col min="7116" max="7116" width="20.28515625" style="1" customWidth="1"/>
    <col min="7117" max="7117" width="8.5703125" style="1" customWidth="1"/>
    <col min="7118" max="7118" width="10.28515625" style="1" bestFit="1" customWidth="1"/>
    <col min="7119" max="7120" width="11.28515625" style="1" bestFit="1" customWidth="1"/>
    <col min="7121" max="7121" width="9.140625" style="1"/>
    <col min="7122" max="7122" width="7.28515625" style="1" customWidth="1"/>
    <col min="7123" max="7124" width="7.85546875" style="1" customWidth="1"/>
    <col min="7125" max="7125" width="7.42578125" style="1" customWidth="1"/>
    <col min="7126" max="7126" width="9.5703125" style="1" customWidth="1"/>
    <col min="7127" max="7127" width="7.42578125" style="1" customWidth="1"/>
    <col min="7128" max="7128" width="7.5703125" style="1" customWidth="1"/>
    <col min="7129" max="7129" width="7.140625" style="1" customWidth="1"/>
    <col min="7130" max="7130" width="9.140625" style="1"/>
    <col min="7131" max="7131" width="8.28515625" style="1" customWidth="1"/>
    <col min="7132" max="7132" width="7.7109375" style="1" bestFit="1" customWidth="1"/>
    <col min="7133" max="7134" width="9.140625" style="1"/>
    <col min="7135" max="7135" width="5" style="1" customWidth="1"/>
    <col min="7136" max="7136" width="21.42578125" style="1" customWidth="1"/>
    <col min="7137" max="7370" width="9.140625" style="1"/>
    <col min="7371" max="7371" width="4" style="1" customWidth="1"/>
    <col min="7372" max="7372" width="20.28515625" style="1" customWidth="1"/>
    <col min="7373" max="7373" width="8.5703125" style="1" customWidth="1"/>
    <col min="7374" max="7374" width="10.28515625" style="1" bestFit="1" customWidth="1"/>
    <col min="7375" max="7376" width="11.28515625" style="1" bestFit="1" customWidth="1"/>
    <col min="7377" max="7377" width="9.140625" style="1"/>
    <col min="7378" max="7378" width="7.28515625" style="1" customWidth="1"/>
    <col min="7379" max="7380" width="7.85546875" style="1" customWidth="1"/>
    <col min="7381" max="7381" width="7.42578125" style="1" customWidth="1"/>
    <col min="7382" max="7382" width="9.5703125" style="1" customWidth="1"/>
    <col min="7383" max="7383" width="7.42578125" style="1" customWidth="1"/>
    <col min="7384" max="7384" width="7.5703125" style="1" customWidth="1"/>
    <col min="7385" max="7385" width="7.140625" style="1" customWidth="1"/>
    <col min="7386" max="7386" width="9.140625" style="1"/>
    <col min="7387" max="7387" width="8.28515625" style="1" customWidth="1"/>
    <col min="7388" max="7388" width="7.7109375" style="1" bestFit="1" customWidth="1"/>
    <col min="7389" max="7390" width="9.140625" style="1"/>
    <col min="7391" max="7391" width="5" style="1" customWidth="1"/>
    <col min="7392" max="7392" width="21.42578125" style="1" customWidth="1"/>
    <col min="7393" max="7626" width="9.140625" style="1"/>
    <col min="7627" max="7627" width="4" style="1" customWidth="1"/>
    <col min="7628" max="7628" width="20.28515625" style="1" customWidth="1"/>
    <col min="7629" max="7629" width="8.5703125" style="1" customWidth="1"/>
    <col min="7630" max="7630" width="10.28515625" style="1" bestFit="1" customWidth="1"/>
    <col min="7631" max="7632" width="11.28515625" style="1" bestFit="1" customWidth="1"/>
    <col min="7633" max="7633" width="9.140625" style="1"/>
    <col min="7634" max="7634" width="7.28515625" style="1" customWidth="1"/>
    <col min="7635" max="7636" width="7.85546875" style="1" customWidth="1"/>
    <col min="7637" max="7637" width="7.42578125" style="1" customWidth="1"/>
    <col min="7638" max="7638" width="9.5703125" style="1" customWidth="1"/>
    <col min="7639" max="7639" width="7.42578125" style="1" customWidth="1"/>
    <col min="7640" max="7640" width="7.5703125" style="1" customWidth="1"/>
    <col min="7641" max="7641" width="7.140625" style="1" customWidth="1"/>
    <col min="7642" max="7642" width="9.140625" style="1"/>
    <col min="7643" max="7643" width="8.28515625" style="1" customWidth="1"/>
    <col min="7644" max="7644" width="7.7109375" style="1" bestFit="1" customWidth="1"/>
    <col min="7645" max="7646" width="9.140625" style="1"/>
    <col min="7647" max="7647" width="5" style="1" customWidth="1"/>
    <col min="7648" max="7648" width="21.42578125" style="1" customWidth="1"/>
    <col min="7649" max="7882" width="9.140625" style="1"/>
    <col min="7883" max="7883" width="4" style="1" customWidth="1"/>
    <col min="7884" max="7884" width="20.28515625" style="1" customWidth="1"/>
    <col min="7885" max="7885" width="8.5703125" style="1" customWidth="1"/>
    <col min="7886" max="7886" width="10.28515625" style="1" bestFit="1" customWidth="1"/>
    <col min="7887" max="7888" width="11.28515625" style="1" bestFit="1" customWidth="1"/>
    <col min="7889" max="7889" width="9.140625" style="1"/>
    <col min="7890" max="7890" width="7.28515625" style="1" customWidth="1"/>
    <col min="7891" max="7892" width="7.85546875" style="1" customWidth="1"/>
    <col min="7893" max="7893" width="7.42578125" style="1" customWidth="1"/>
    <col min="7894" max="7894" width="9.5703125" style="1" customWidth="1"/>
    <col min="7895" max="7895" width="7.42578125" style="1" customWidth="1"/>
    <col min="7896" max="7896" width="7.5703125" style="1" customWidth="1"/>
    <col min="7897" max="7897" width="7.140625" style="1" customWidth="1"/>
    <col min="7898" max="7898" width="9.140625" style="1"/>
    <col min="7899" max="7899" width="8.28515625" style="1" customWidth="1"/>
    <col min="7900" max="7900" width="7.7109375" style="1" bestFit="1" customWidth="1"/>
    <col min="7901" max="7902" width="9.140625" style="1"/>
    <col min="7903" max="7903" width="5" style="1" customWidth="1"/>
    <col min="7904" max="7904" width="21.42578125" style="1" customWidth="1"/>
    <col min="7905" max="8138" width="9.140625" style="1"/>
    <col min="8139" max="8139" width="4" style="1" customWidth="1"/>
    <col min="8140" max="8140" width="20.28515625" style="1" customWidth="1"/>
    <col min="8141" max="8141" width="8.5703125" style="1" customWidth="1"/>
    <col min="8142" max="8142" width="10.28515625" style="1" bestFit="1" customWidth="1"/>
    <col min="8143" max="8144" width="11.28515625" style="1" bestFit="1" customWidth="1"/>
    <col min="8145" max="8145" width="9.140625" style="1"/>
    <col min="8146" max="8146" width="7.28515625" style="1" customWidth="1"/>
    <col min="8147" max="8148" width="7.85546875" style="1" customWidth="1"/>
    <col min="8149" max="8149" width="7.42578125" style="1" customWidth="1"/>
    <col min="8150" max="8150" width="9.5703125" style="1" customWidth="1"/>
    <col min="8151" max="8151" width="7.42578125" style="1" customWidth="1"/>
    <col min="8152" max="8152" width="7.5703125" style="1" customWidth="1"/>
    <col min="8153" max="8153" width="7.140625" style="1" customWidth="1"/>
    <col min="8154" max="8154" width="9.140625" style="1"/>
    <col min="8155" max="8155" width="8.28515625" style="1" customWidth="1"/>
    <col min="8156" max="8156" width="7.7109375" style="1" bestFit="1" customWidth="1"/>
    <col min="8157" max="8158" width="9.140625" style="1"/>
    <col min="8159" max="8159" width="5" style="1" customWidth="1"/>
    <col min="8160" max="8160" width="21.42578125" style="1" customWidth="1"/>
    <col min="8161" max="8394" width="9.140625" style="1"/>
    <col min="8395" max="8395" width="4" style="1" customWidth="1"/>
    <col min="8396" max="8396" width="20.28515625" style="1" customWidth="1"/>
    <col min="8397" max="8397" width="8.5703125" style="1" customWidth="1"/>
    <col min="8398" max="8398" width="10.28515625" style="1" bestFit="1" customWidth="1"/>
    <col min="8399" max="8400" width="11.28515625" style="1" bestFit="1" customWidth="1"/>
    <col min="8401" max="8401" width="9.140625" style="1"/>
    <col min="8402" max="8402" width="7.28515625" style="1" customWidth="1"/>
    <col min="8403" max="8404" width="7.85546875" style="1" customWidth="1"/>
    <col min="8405" max="8405" width="7.42578125" style="1" customWidth="1"/>
    <col min="8406" max="8406" width="9.5703125" style="1" customWidth="1"/>
    <col min="8407" max="8407" width="7.42578125" style="1" customWidth="1"/>
    <col min="8408" max="8408" width="7.5703125" style="1" customWidth="1"/>
    <col min="8409" max="8409" width="7.140625" style="1" customWidth="1"/>
    <col min="8410" max="8410" width="9.140625" style="1"/>
    <col min="8411" max="8411" width="8.28515625" style="1" customWidth="1"/>
    <col min="8412" max="8412" width="7.7109375" style="1" bestFit="1" customWidth="1"/>
    <col min="8413" max="8414" width="9.140625" style="1"/>
    <col min="8415" max="8415" width="5" style="1" customWidth="1"/>
    <col min="8416" max="8416" width="21.42578125" style="1" customWidth="1"/>
    <col min="8417" max="8650" width="9.140625" style="1"/>
    <col min="8651" max="8651" width="4" style="1" customWidth="1"/>
    <col min="8652" max="8652" width="20.28515625" style="1" customWidth="1"/>
    <col min="8653" max="8653" width="8.5703125" style="1" customWidth="1"/>
    <col min="8654" max="8654" width="10.28515625" style="1" bestFit="1" customWidth="1"/>
    <col min="8655" max="8656" width="11.28515625" style="1" bestFit="1" customWidth="1"/>
    <col min="8657" max="8657" width="9.140625" style="1"/>
    <col min="8658" max="8658" width="7.28515625" style="1" customWidth="1"/>
    <col min="8659" max="8660" width="7.85546875" style="1" customWidth="1"/>
    <col min="8661" max="8661" width="7.42578125" style="1" customWidth="1"/>
    <col min="8662" max="8662" width="9.5703125" style="1" customWidth="1"/>
    <col min="8663" max="8663" width="7.42578125" style="1" customWidth="1"/>
    <col min="8664" max="8664" width="7.5703125" style="1" customWidth="1"/>
    <col min="8665" max="8665" width="7.140625" style="1" customWidth="1"/>
    <col min="8666" max="8666" width="9.140625" style="1"/>
    <col min="8667" max="8667" width="8.28515625" style="1" customWidth="1"/>
    <col min="8668" max="8668" width="7.7109375" style="1" bestFit="1" customWidth="1"/>
    <col min="8669" max="8670" width="9.140625" style="1"/>
    <col min="8671" max="8671" width="5" style="1" customWidth="1"/>
    <col min="8672" max="8672" width="21.42578125" style="1" customWidth="1"/>
    <col min="8673" max="8906" width="9.140625" style="1"/>
    <col min="8907" max="8907" width="4" style="1" customWidth="1"/>
    <col min="8908" max="8908" width="20.28515625" style="1" customWidth="1"/>
    <col min="8909" max="8909" width="8.5703125" style="1" customWidth="1"/>
    <col min="8910" max="8910" width="10.28515625" style="1" bestFit="1" customWidth="1"/>
    <col min="8911" max="8912" width="11.28515625" style="1" bestFit="1" customWidth="1"/>
    <col min="8913" max="8913" width="9.140625" style="1"/>
    <col min="8914" max="8914" width="7.28515625" style="1" customWidth="1"/>
    <col min="8915" max="8916" width="7.85546875" style="1" customWidth="1"/>
    <col min="8917" max="8917" width="7.42578125" style="1" customWidth="1"/>
    <col min="8918" max="8918" width="9.5703125" style="1" customWidth="1"/>
    <col min="8919" max="8919" width="7.42578125" style="1" customWidth="1"/>
    <col min="8920" max="8920" width="7.5703125" style="1" customWidth="1"/>
    <col min="8921" max="8921" width="7.140625" style="1" customWidth="1"/>
    <col min="8922" max="8922" width="9.140625" style="1"/>
    <col min="8923" max="8923" width="8.28515625" style="1" customWidth="1"/>
    <col min="8924" max="8924" width="7.7109375" style="1" bestFit="1" customWidth="1"/>
    <col min="8925" max="8926" width="9.140625" style="1"/>
    <col min="8927" max="8927" width="5" style="1" customWidth="1"/>
    <col min="8928" max="8928" width="21.42578125" style="1" customWidth="1"/>
    <col min="8929" max="9162" width="9.140625" style="1"/>
    <col min="9163" max="9163" width="4" style="1" customWidth="1"/>
    <col min="9164" max="9164" width="20.28515625" style="1" customWidth="1"/>
    <col min="9165" max="9165" width="8.5703125" style="1" customWidth="1"/>
    <col min="9166" max="9166" width="10.28515625" style="1" bestFit="1" customWidth="1"/>
    <col min="9167" max="9168" width="11.28515625" style="1" bestFit="1" customWidth="1"/>
    <col min="9169" max="9169" width="9.140625" style="1"/>
    <col min="9170" max="9170" width="7.28515625" style="1" customWidth="1"/>
    <col min="9171" max="9172" width="7.85546875" style="1" customWidth="1"/>
    <col min="9173" max="9173" width="7.42578125" style="1" customWidth="1"/>
    <col min="9174" max="9174" width="9.5703125" style="1" customWidth="1"/>
    <col min="9175" max="9175" width="7.42578125" style="1" customWidth="1"/>
    <col min="9176" max="9176" width="7.5703125" style="1" customWidth="1"/>
    <col min="9177" max="9177" width="7.140625" style="1" customWidth="1"/>
    <col min="9178" max="9178" width="9.140625" style="1"/>
    <col min="9179" max="9179" width="8.28515625" style="1" customWidth="1"/>
    <col min="9180" max="9180" width="7.7109375" style="1" bestFit="1" customWidth="1"/>
    <col min="9181" max="9182" width="9.140625" style="1"/>
    <col min="9183" max="9183" width="5" style="1" customWidth="1"/>
    <col min="9184" max="9184" width="21.42578125" style="1" customWidth="1"/>
    <col min="9185" max="9418" width="9.140625" style="1"/>
    <col min="9419" max="9419" width="4" style="1" customWidth="1"/>
    <col min="9420" max="9420" width="20.28515625" style="1" customWidth="1"/>
    <col min="9421" max="9421" width="8.5703125" style="1" customWidth="1"/>
    <col min="9422" max="9422" width="10.28515625" style="1" bestFit="1" customWidth="1"/>
    <col min="9423" max="9424" width="11.28515625" style="1" bestFit="1" customWidth="1"/>
    <col min="9425" max="9425" width="9.140625" style="1"/>
    <col min="9426" max="9426" width="7.28515625" style="1" customWidth="1"/>
    <col min="9427" max="9428" width="7.85546875" style="1" customWidth="1"/>
    <col min="9429" max="9429" width="7.42578125" style="1" customWidth="1"/>
    <col min="9430" max="9430" width="9.5703125" style="1" customWidth="1"/>
    <col min="9431" max="9431" width="7.42578125" style="1" customWidth="1"/>
    <col min="9432" max="9432" width="7.5703125" style="1" customWidth="1"/>
    <col min="9433" max="9433" width="7.140625" style="1" customWidth="1"/>
    <col min="9434" max="9434" width="9.140625" style="1"/>
    <col min="9435" max="9435" width="8.28515625" style="1" customWidth="1"/>
    <col min="9436" max="9436" width="7.7109375" style="1" bestFit="1" customWidth="1"/>
    <col min="9437" max="9438" width="9.140625" style="1"/>
    <col min="9439" max="9439" width="5" style="1" customWidth="1"/>
    <col min="9440" max="9440" width="21.42578125" style="1" customWidth="1"/>
    <col min="9441" max="9674" width="9.140625" style="1"/>
    <col min="9675" max="9675" width="4" style="1" customWidth="1"/>
    <col min="9676" max="9676" width="20.28515625" style="1" customWidth="1"/>
    <col min="9677" max="9677" width="8.5703125" style="1" customWidth="1"/>
    <col min="9678" max="9678" width="10.28515625" style="1" bestFit="1" customWidth="1"/>
    <col min="9679" max="9680" width="11.28515625" style="1" bestFit="1" customWidth="1"/>
    <col min="9681" max="9681" width="9.140625" style="1"/>
    <col min="9682" max="9682" width="7.28515625" style="1" customWidth="1"/>
    <col min="9683" max="9684" width="7.85546875" style="1" customWidth="1"/>
    <col min="9685" max="9685" width="7.42578125" style="1" customWidth="1"/>
    <col min="9686" max="9686" width="9.5703125" style="1" customWidth="1"/>
    <col min="9687" max="9687" width="7.42578125" style="1" customWidth="1"/>
    <col min="9688" max="9688" width="7.5703125" style="1" customWidth="1"/>
    <col min="9689" max="9689" width="7.140625" style="1" customWidth="1"/>
    <col min="9690" max="9690" width="9.140625" style="1"/>
    <col min="9691" max="9691" width="8.28515625" style="1" customWidth="1"/>
    <col min="9692" max="9692" width="7.7109375" style="1" bestFit="1" customWidth="1"/>
    <col min="9693" max="9694" width="9.140625" style="1"/>
    <col min="9695" max="9695" width="5" style="1" customWidth="1"/>
    <col min="9696" max="9696" width="21.42578125" style="1" customWidth="1"/>
    <col min="9697" max="9930" width="9.140625" style="1"/>
    <col min="9931" max="9931" width="4" style="1" customWidth="1"/>
    <col min="9932" max="9932" width="20.28515625" style="1" customWidth="1"/>
    <col min="9933" max="9933" width="8.5703125" style="1" customWidth="1"/>
    <col min="9934" max="9934" width="10.28515625" style="1" bestFit="1" customWidth="1"/>
    <col min="9935" max="9936" width="11.28515625" style="1" bestFit="1" customWidth="1"/>
    <col min="9937" max="9937" width="9.140625" style="1"/>
    <col min="9938" max="9938" width="7.28515625" style="1" customWidth="1"/>
    <col min="9939" max="9940" width="7.85546875" style="1" customWidth="1"/>
    <col min="9941" max="9941" width="7.42578125" style="1" customWidth="1"/>
    <col min="9942" max="9942" width="9.5703125" style="1" customWidth="1"/>
    <col min="9943" max="9943" width="7.42578125" style="1" customWidth="1"/>
    <col min="9944" max="9944" width="7.5703125" style="1" customWidth="1"/>
    <col min="9945" max="9945" width="7.140625" style="1" customWidth="1"/>
    <col min="9946" max="9946" width="9.140625" style="1"/>
    <col min="9947" max="9947" width="8.28515625" style="1" customWidth="1"/>
    <col min="9948" max="9948" width="7.7109375" style="1" bestFit="1" customWidth="1"/>
    <col min="9949" max="9950" width="9.140625" style="1"/>
    <col min="9951" max="9951" width="5" style="1" customWidth="1"/>
    <col min="9952" max="9952" width="21.42578125" style="1" customWidth="1"/>
    <col min="9953" max="10186" width="9.140625" style="1"/>
    <col min="10187" max="10187" width="4" style="1" customWidth="1"/>
    <col min="10188" max="10188" width="20.28515625" style="1" customWidth="1"/>
    <col min="10189" max="10189" width="8.5703125" style="1" customWidth="1"/>
    <col min="10190" max="10190" width="10.28515625" style="1" bestFit="1" customWidth="1"/>
    <col min="10191" max="10192" width="11.28515625" style="1" bestFit="1" customWidth="1"/>
    <col min="10193" max="10193" width="9.140625" style="1"/>
    <col min="10194" max="10194" width="7.28515625" style="1" customWidth="1"/>
    <col min="10195" max="10196" width="7.85546875" style="1" customWidth="1"/>
    <col min="10197" max="10197" width="7.42578125" style="1" customWidth="1"/>
    <col min="10198" max="10198" width="9.5703125" style="1" customWidth="1"/>
    <col min="10199" max="10199" width="7.42578125" style="1" customWidth="1"/>
    <col min="10200" max="10200" width="7.5703125" style="1" customWidth="1"/>
    <col min="10201" max="10201" width="7.140625" style="1" customWidth="1"/>
    <col min="10202" max="10202" width="9.140625" style="1"/>
    <col min="10203" max="10203" width="8.28515625" style="1" customWidth="1"/>
    <col min="10204" max="10204" width="7.7109375" style="1" bestFit="1" customWidth="1"/>
    <col min="10205" max="10206" width="9.140625" style="1"/>
    <col min="10207" max="10207" width="5" style="1" customWidth="1"/>
    <col min="10208" max="10208" width="21.42578125" style="1" customWidth="1"/>
    <col min="10209" max="10442" width="9.140625" style="1"/>
    <col min="10443" max="10443" width="4" style="1" customWidth="1"/>
    <col min="10444" max="10444" width="20.28515625" style="1" customWidth="1"/>
    <col min="10445" max="10445" width="8.5703125" style="1" customWidth="1"/>
    <col min="10446" max="10446" width="10.28515625" style="1" bestFit="1" customWidth="1"/>
    <col min="10447" max="10448" width="11.28515625" style="1" bestFit="1" customWidth="1"/>
    <col min="10449" max="10449" width="9.140625" style="1"/>
    <col min="10450" max="10450" width="7.28515625" style="1" customWidth="1"/>
    <col min="10451" max="10452" width="7.85546875" style="1" customWidth="1"/>
    <col min="10453" max="10453" width="7.42578125" style="1" customWidth="1"/>
    <col min="10454" max="10454" width="9.5703125" style="1" customWidth="1"/>
    <col min="10455" max="10455" width="7.42578125" style="1" customWidth="1"/>
    <col min="10456" max="10456" width="7.5703125" style="1" customWidth="1"/>
    <col min="10457" max="10457" width="7.140625" style="1" customWidth="1"/>
    <col min="10458" max="10458" width="9.140625" style="1"/>
    <col min="10459" max="10459" width="8.28515625" style="1" customWidth="1"/>
    <col min="10460" max="10460" width="7.7109375" style="1" bestFit="1" customWidth="1"/>
    <col min="10461" max="10462" width="9.140625" style="1"/>
    <col min="10463" max="10463" width="5" style="1" customWidth="1"/>
    <col min="10464" max="10464" width="21.42578125" style="1" customWidth="1"/>
    <col min="10465" max="10698" width="9.140625" style="1"/>
    <col min="10699" max="10699" width="4" style="1" customWidth="1"/>
    <col min="10700" max="10700" width="20.28515625" style="1" customWidth="1"/>
    <col min="10701" max="10701" width="8.5703125" style="1" customWidth="1"/>
    <col min="10702" max="10702" width="10.28515625" style="1" bestFit="1" customWidth="1"/>
    <col min="10703" max="10704" width="11.28515625" style="1" bestFit="1" customWidth="1"/>
    <col min="10705" max="10705" width="9.140625" style="1"/>
    <col min="10706" max="10706" width="7.28515625" style="1" customWidth="1"/>
    <col min="10707" max="10708" width="7.85546875" style="1" customWidth="1"/>
    <col min="10709" max="10709" width="7.42578125" style="1" customWidth="1"/>
    <col min="10710" max="10710" width="9.5703125" style="1" customWidth="1"/>
    <col min="10711" max="10711" width="7.42578125" style="1" customWidth="1"/>
    <col min="10712" max="10712" width="7.5703125" style="1" customWidth="1"/>
    <col min="10713" max="10713" width="7.140625" style="1" customWidth="1"/>
    <col min="10714" max="10714" width="9.140625" style="1"/>
    <col min="10715" max="10715" width="8.28515625" style="1" customWidth="1"/>
    <col min="10716" max="10716" width="7.7109375" style="1" bestFit="1" customWidth="1"/>
    <col min="10717" max="10718" width="9.140625" style="1"/>
    <col min="10719" max="10719" width="5" style="1" customWidth="1"/>
    <col min="10720" max="10720" width="21.42578125" style="1" customWidth="1"/>
    <col min="10721" max="10954" width="9.140625" style="1"/>
    <col min="10955" max="10955" width="4" style="1" customWidth="1"/>
    <col min="10956" max="10956" width="20.28515625" style="1" customWidth="1"/>
    <col min="10957" max="10957" width="8.5703125" style="1" customWidth="1"/>
    <col min="10958" max="10958" width="10.28515625" style="1" bestFit="1" customWidth="1"/>
    <col min="10959" max="10960" width="11.28515625" style="1" bestFit="1" customWidth="1"/>
    <col min="10961" max="10961" width="9.140625" style="1"/>
    <col min="10962" max="10962" width="7.28515625" style="1" customWidth="1"/>
    <col min="10963" max="10964" width="7.85546875" style="1" customWidth="1"/>
    <col min="10965" max="10965" width="7.42578125" style="1" customWidth="1"/>
    <col min="10966" max="10966" width="9.5703125" style="1" customWidth="1"/>
    <col min="10967" max="10967" width="7.42578125" style="1" customWidth="1"/>
    <col min="10968" max="10968" width="7.5703125" style="1" customWidth="1"/>
    <col min="10969" max="10969" width="7.140625" style="1" customWidth="1"/>
    <col min="10970" max="10970" width="9.140625" style="1"/>
    <col min="10971" max="10971" width="8.28515625" style="1" customWidth="1"/>
    <col min="10972" max="10972" width="7.7109375" style="1" bestFit="1" customWidth="1"/>
    <col min="10973" max="10974" width="9.140625" style="1"/>
    <col min="10975" max="10975" width="5" style="1" customWidth="1"/>
    <col min="10976" max="10976" width="21.42578125" style="1" customWidth="1"/>
    <col min="10977" max="11210" width="9.140625" style="1"/>
    <col min="11211" max="11211" width="4" style="1" customWidth="1"/>
    <col min="11212" max="11212" width="20.28515625" style="1" customWidth="1"/>
    <col min="11213" max="11213" width="8.5703125" style="1" customWidth="1"/>
    <col min="11214" max="11214" width="10.28515625" style="1" bestFit="1" customWidth="1"/>
    <col min="11215" max="11216" width="11.28515625" style="1" bestFit="1" customWidth="1"/>
    <col min="11217" max="11217" width="9.140625" style="1"/>
    <col min="11218" max="11218" width="7.28515625" style="1" customWidth="1"/>
    <col min="11219" max="11220" width="7.85546875" style="1" customWidth="1"/>
    <col min="11221" max="11221" width="7.42578125" style="1" customWidth="1"/>
    <col min="11222" max="11222" width="9.5703125" style="1" customWidth="1"/>
    <col min="11223" max="11223" width="7.42578125" style="1" customWidth="1"/>
    <col min="11224" max="11224" width="7.5703125" style="1" customWidth="1"/>
    <col min="11225" max="11225" width="7.140625" style="1" customWidth="1"/>
    <col min="11226" max="11226" width="9.140625" style="1"/>
    <col min="11227" max="11227" width="8.28515625" style="1" customWidth="1"/>
    <col min="11228" max="11228" width="7.7109375" style="1" bestFit="1" customWidth="1"/>
    <col min="11229" max="11230" width="9.140625" style="1"/>
    <col min="11231" max="11231" width="5" style="1" customWidth="1"/>
    <col min="11232" max="11232" width="21.42578125" style="1" customWidth="1"/>
    <col min="11233" max="11466" width="9.140625" style="1"/>
    <col min="11467" max="11467" width="4" style="1" customWidth="1"/>
    <col min="11468" max="11468" width="20.28515625" style="1" customWidth="1"/>
    <col min="11469" max="11469" width="8.5703125" style="1" customWidth="1"/>
    <col min="11470" max="11470" width="10.28515625" style="1" bestFit="1" customWidth="1"/>
    <col min="11471" max="11472" width="11.28515625" style="1" bestFit="1" customWidth="1"/>
    <col min="11473" max="11473" width="9.140625" style="1"/>
    <col min="11474" max="11474" width="7.28515625" style="1" customWidth="1"/>
    <col min="11475" max="11476" width="7.85546875" style="1" customWidth="1"/>
    <col min="11477" max="11477" width="7.42578125" style="1" customWidth="1"/>
    <col min="11478" max="11478" width="9.5703125" style="1" customWidth="1"/>
    <col min="11479" max="11479" width="7.42578125" style="1" customWidth="1"/>
    <col min="11480" max="11480" width="7.5703125" style="1" customWidth="1"/>
    <col min="11481" max="11481" width="7.140625" style="1" customWidth="1"/>
    <col min="11482" max="11482" width="9.140625" style="1"/>
    <col min="11483" max="11483" width="8.28515625" style="1" customWidth="1"/>
    <col min="11484" max="11484" width="7.7109375" style="1" bestFit="1" customWidth="1"/>
    <col min="11485" max="11486" width="9.140625" style="1"/>
    <col min="11487" max="11487" width="5" style="1" customWidth="1"/>
    <col min="11488" max="11488" width="21.42578125" style="1" customWidth="1"/>
    <col min="11489" max="11722" width="9.140625" style="1"/>
    <col min="11723" max="11723" width="4" style="1" customWidth="1"/>
    <col min="11724" max="11724" width="20.28515625" style="1" customWidth="1"/>
    <col min="11725" max="11725" width="8.5703125" style="1" customWidth="1"/>
    <col min="11726" max="11726" width="10.28515625" style="1" bestFit="1" customWidth="1"/>
    <col min="11727" max="11728" width="11.28515625" style="1" bestFit="1" customWidth="1"/>
    <col min="11729" max="11729" width="9.140625" style="1"/>
    <col min="11730" max="11730" width="7.28515625" style="1" customWidth="1"/>
    <col min="11731" max="11732" width="7.85546875" style="1" customWidth="1"/>
    <col min="11733" max="11733" width="7.42578125" style="1" customWidth="1"/>
    <col min="11734" max="11734" width="9.5703125" style="1" customWidth="1"/>
    <col min="11735" max="11735" width="7.42578125" style="1" customWidth="1"/>
    <col min="11736" max="11736" width="7.5703125" style="1" customWidth="1"/>
    <col min="11737" max="11737" width="7.140625" style="1" customWidth="1"/>
    <col min="11738" max="11738" width="9.140625" style="1"/>
    <col min="11739" max="11739" width="8.28515625" style="1" customWidth="1"/>
    <col min="11740" max="11740" width="7.7109375" style="1" bestFit="1" customWidth="1"/>
    <col min="11741" max="11742" width="9.140625" style="1"/>
    <col min="11743" max="11743" width="5" style="1" customWidth="1"/>
    <col min="11744" max="11744" width="21.42578125" style="1" customWidth="1"/>
    <col min="11745" max="11978" width="9.140625" style="1"/>
    <col min="11979" max="11979" width="4" style="1" customWidth="1"/>
    <col min="11980" max="11980" width="20.28515625" style="1" customWidth="1"/>
    <col min="11981" max="11981" width="8.5703125" style="1" customWidth="1"/>
    <col min="11982" max="11982" width="10.28515625" style="1" bestFit="1" customWidth="1"/>
    <col min="11983" max="11984" width="11.28515625" style="1" bestFit="1" customWidth="1"/>
    <col min="11985" max="11985" width="9.140625" style="1"/>
    <col min="11986" max="11986" width="7.28515625" style="1" customWidth="1"/>
    <col min="11987" max="11988" width="7.85546875" style="1" customWidth="1"/>
    <col min="11989" max="11989" width="7.42578125" style="1" customWidth="1"/>
    <col min="11990" max="11990" width="9.5703125" style="1" customWidth="1"/>
    <col min="11991" max="11991" width="7.42578125" style="1" customWidth="1"/>
    <col min="11992" max="11992" width="7.5703125" style="1" customWidth="1"/>
    <col min="11993" max="11993" width="7.140625" style="1" customWidth="1"/>
    <col min="11994" max="11994" width="9.140625" style="1"/>
    <col min="11995" max="11995" width="8.28515625" style="1" customWidth="1"/>
    <col min="11996" max="11996" width="7.7109375" style="1" bestFit="1" customWidth="1"/>
    <col min="11997" max="11998" width="9.140625" style="1"/>
    <col min="11999" max="11999" width="5" style="1" customWidth="1"/>
    <col min="12000" max="12000" width="21.42578125" style="1" customWidth="1"/>
    <col min="12001" max="12234" width="9.140625" style="1"/>
    <col min="12235" max="12235" width="4" style="1" customWidth="1"/>
    <col min="12236" max="12236" width="20.28515625" style="1" customWidth="1"/>
    <col min="12237" max="12237" width="8.5703125" style="1" customWidth="1"/>
    <col min="12238" max="12238" width="10.28515625" style="1" bestFit="1" customWidth="1"/>
    <col min="12239" max="12240" width="11.28515625" style="1" bestFit="1" customWidth="1"/>
    <col min="12241" max="12241" width="9.140625" style="1"/>
    <col min="12242" max="12242" width="7.28515625" style="1" customWidth="1"/>
    <col min="12243" max="12244" width="7.85546875" style="1" customWidth="1"/>
    <col min="12245" max="12245" width="7.42578125" style="1" customWidth="1"/>
    <col min="12246" max="12246" width="9.5703125" style="1" customWidth="1"/>
    <col min="12247" max="12247" width="7.42578125" style="1" customWidth="1"/>
    <col min="12248" max="12248" width="7.5703125" style="1" customWidth="1"/>
    <col min="12249" max="12249" width="7.140625" style="1" customWidth="1"/>
    <col min="12250" max="12250" width="9.140625" style="1"/>
    <col min="12251" max="12251" width="8.28515625" style="1" customWidth="1"/>
    <col min="12252" max="12252" width="7.7109375" style="1" bestFit="1" customWidth="1"/>
    <col min="12253" max="12254" width="9.140625" style="1"/>
    <col min="12255" max="12255" width="5" style="1" customWidth="1"/>
    <col min="12256" max="12256" width="21.42578125" style="1" customWidth="1"/>
    <col min="12257" max="12490" width="9.140625" style="1"/>
    <col min="12491" max="12491" width="4" style="1" customWidth="1"/>
    <col min="12492" max="12492" width="20.28515625" style="1" customWidth="1"/>
    <col min="12493" max="12493" width="8.5703125" style="1" customWidth="1"/>
    <col min="12494" max="12494" width="10.28515625" style="1" bestFit="1" customWidth="1"/>
    <col min="12495" max="12496" width="11.28515625" style="1" bestFit="1" customWidth="1"/>
    <col min="12497" max="12497" width="9.140625" style="1"/>
    <col min="12498" max="12498" width="7.28515625" style="1" customWidth="1"/>
    <col min="12499" max="12500" width="7.85546875" style="1" customWidth="1"/>
    <col min="12501" max="12501" width="7.42578125" style="1" customWidth="1"/>
    <col min="12502" max="12502" width="9.5703125" style="1" customWidth="1"/>
    <col min="12503" max="12503" width="7.42578125" style="1" customWidth="1"/>
    <col min="12504" max="12504" width="7.5703125" style="1" customWidth="1"/>
    <col min="12505" max="12505" width="7.140625" style="1" customWidth="1"/>
    <col min="12506" max="12506" width="9.140625" style="1"/>
    <col min="12507" max="12507" width="8.28515625" style="1" customWidth="1"/>
    <col min="12508" max="12508" width="7.7109375" style="1" bestFit="1" customWidth="1"/>
    <col min="12509" max="12510" width="9.140625" style="1"/>
    <col min="12511" max="12511" width="5" style="1" customWidth="1"/>
    <col min="12512" max="12512" width="21.42578125" style="1" customWidth="1"/>
    <col min="12513" max="12746" width="9.140625" style="1"/>
    <col min="12747" max="12747" width="4" style="1" customWidth="1"/>
    <col min="12748" max="12748" width="20.28515625" style="1" customWidth="1"/>
    <col min="12749" max="12749" width="8.5703125" style="1" customWidth="1"/>
    <col min="12750" max="12750" width="10.28515625" style="1" bestFit="1" customWidth="1"/>
    <col min="12751" max="12752" width="11.28515625" style="1" bestFit="1" customWidth="1"/>
    <col min="12753" max="12753" width="9.140625" style="1"/>
    <col min="12754" max="12754" width="7.28515625" style="1" customWidth="1"/>
    <col min="12755" max="12756" width="7.85546875" style="1" customWidth="1"/>
    <col min="12757" max="12757" width="7.42578125" style="1" customWidth="1"/>
    <col min="12758" max="12758" width="9.5703125" style="1" customWidth="1"/>
    <col min="12759" max="12759" width="7.42578125" style="1" customWidth="1"/>
    <col min="12760" max="12760" width="7.5703125" style="1" customWidth="1"/>
    <col min="12761" max="12761" width="7.140625" style="1" customWidth="1"/>
    <col min="12762" max="12762" width="9.140625" style="1"/>
    <col min="12763" max="12763" width="8.28515625" style="1" customWidth="1"/>
    <col min="12764" max="12764" width="7.7109375" style="1" bestFit="1" customWidth="1"/>
    <col min="12765" max="12766" width="9.140625" style="1"/>
    <col min="12767" max="12767" width="5" style="1" customWidth="1"/>
    <col min="12768" max="12768" width="21.42578125" style="1" customWidth="1"/>
    <col min="12769" max="13002" width="9.140625" style="1"/>
    <col min="13003" max="13003" width="4" style="1" customWidth="1"/>
    <col min="13004" max="13004" width="20.28515625" style="1" customWidth="1"/>
    <col min="13005" max="13005" width="8.5703125" style="1" customWidth="1"/>
    <col min="13006" max="13006" width="10.28515625" style="1" bestFit="1" customWidth="1"/>
    <col min="13007" max="13008" width="11.28515625" style="1" bestFit="1" customWidth="1"/>
    <col min="13009" max="13009" width="9.140625" style="1"/>
    <col min="13010" max="13010" width="7.28515625" style="1" customWidth="1"/>
    <col min="13011" max="13012" width="7.85546875" style="1" customWidth="1"/>
    <col min="13013" max="13013" width="7.42578125" style="1" customWidth="1"/>
    <col min="13014" max="13014" width="9.5703125" style="1" customWidth="1"/>
    <col min="13015" max="13015" width="7.42578125" style="1" customWidth="1"/>
    <col min="13016" max="13016" width="7.5703125" style="1" customWidth="1"/>
    <col min="13017" max="13017" width="7.140625" style="1" customWidth="1"/>
    <col min="13018" max="13018" width="9.140625" style="1"/>
    <col min="13019" max="13019" width="8.28515625" style="1" customWidth="1"/>
    <col min="13020" max="13020" width="7.7109375" style="1" bestFit="1" customWidth="1"/>
    <col min="13021" max="13022" width="9.140625" style="1"/>
    <col min="13023" max="13023" width="5" style="1" customWidth="1"/>
    <col min="13024" max="13024" width="21.42578125" style="1" customWidth="1"/>
    <col min="13025" max="13258" width="9.140625" style="1"/>
    <col min="13259" max="13259" width="4" style="1" customWidth="1"/>
    <col min="13260" max="13260" width="20.28515625" style="1" customWidth="1"/>
    <col min="13261" max="13261" width="8.5703125" style="1" customWidth="1"/>
    <col min="13262" max="13262" width="10.28515625" style="1" bestFit="1" customWidth="1"/>
    <col min="13263" max="13264" width="11.28515625" style="1" bestFit="1" customWidth="1"/>
    <col min="13265" max="13265" width="9.140625" style="1"/>
    <col min="13266" max="13266" width="7.28515625" style="1" customWidth="1"/>
    <col min="13267" max="13268" width="7.85546875" style="1" customWidth="1"/>
    <col min="13269" max="13269" width="7.42578125" style="1" customWidth="1"/>
    <col min="13270" max="13270" width="9.5703125" style="1" customWidth="1"/>
    <col min="13271" max="13271" width="7.42578125" style="1" customWidth="1"/>
    <col min="13272" max="13272" width="7.5703125" style="1" customWidth="1"/>
    <col min="13273" max="13273" width="7.140625" style="1" customWidth="1"/>
    <col min="13274" max="13274" width="9.140625" style="1"/>
    <col min="13275" max="13275" width="8.28515625" style="1" customWidth="1"/>
    <col min="13276" max="13276" width="7.7109375" style="1" bestFit="1" customWidth="1"/>
    <col min="13277" max="13278" width="9.140625" style="1"/>
    <col min="13279" max="13279" width="5" style="1" customWidth="1"/>
    <col min="13280" max="13280" width="21.42578125" style="1" customWidth="1"/>
    <col min="13281" max="13514" width="9.140625" style="1"/>
    <col min="13515" max="13515" width="4" style="1" customWidth="1"/>
    <col min="13516" max="13516" width="20.28515625" style="1" customWidth="1"/>
    <col min="13517" max="13517" width="8.5703125" style="1" customWidth="1"/>
    <col min="13518" max="13518" width="10.28515625" style="1" bestFit="1" customWidth="1"/>
    <col min="13519" max="13520" width="11.28515625" style="1" bestFit="1" customWidth="1"/>
    <col min="13521" max="13521" width="9.140625" style="1"/>
    <col min="13522" max="13522" width="7.28515625" style="1" customWidth="1"/>
    <col min="13523" max="13524" width="7.85546875" style="1" customWidth="1"/>
    <col min="13525" max="13525" width="7.42578125" style="1" customWidth="1"/>
    <col min="13526" max="13526" width="9.5703125" style="1" customWidth="1"/>
    <col min="13527" max="13527" width="7.42578125" style="1" customWidth="1"/>
    <col min="13528" max="13528" width="7.5703125" style="1" customWidth="1"/>
    <col min="13529" max="13529" width="7.140625" style="1" customWidth="1"/>
    <col min="13530" max="13530" width="9.140625" style="1"/>
    <col min="13531" max="13531" width="8.28515625" style="1" customWidth="1"/>
    <col min="13532" max="13532" width="7.7109375" style="1" bestFit="1" customWidth="1"/>
    <col min="13533" max="13534" width="9.140625" style="1"/>
    <col min="13535" max="13535" width="5" style="1" customWidth="1"/>
    <col min="13536" max="13536" width="21.42578125" style="1" customWidth="1"/>
    <col min="13537" max="13770" width="9.140625" style="1"/>
    <col min="13771" max="13771" width="4" style="1" customWidth="1"/>
    <col min="13772" max="13772" width="20.28515625" style="1" customWidth="1"/>
    <col min="13773" max="13773" width="8.5703125" style="1" customWidth="1"/>
    <col min="13774" max="13774" width="10.28515625" style="1" bestFit="1" customWidth="1"/>
    <col min="13775" max="13776" width="11.28515625" style="1" bestFit="1" customWidth="1"/>
    <col min="13777" max="13777" width="9.140625" style="1"/>
    <col min="13778" max="13778" width="7.28515625" style="1" customWidth="1"/>
    <col min="13779" max="13780" width="7.85546875" style="1" customWidth="1"/>
    <col min="13781" max="13781" width="7.42578125" style="1" customWidth="1"/>
    <col min="13782" max="13782" width="9.5703125" style="1" customWidth="1"/>
    <col min="13783" max="13783" width="7.42578125" style="1" customWidth="1"/>
    <col min="13784" max="13784" width="7.5703125" style="1" customWidth="1"/>
    <col min="13785" max="13785" width="7.140625" style="1" customWidth="1"/>
    <col min="13786" max="13786" width="9.140625" style="1"/>
    <col min="13787" max="13787" width="8.28515625" style="1" customWidth="1"/>
    <col min="13788" max="13788" width="7.7109375" style="1" bestFit="1" customWidth="1"/>
    <col min="13789" max="13790" width="9.140625" style="1"/>
    <col min="13791" max="13791" width="5" style="1" customWidth="1"/>
    <col min="13792" max="13792" width="21.42578125" style="1" customWidth="1"/>
    <col min="13793" max="14026" width="9.140625" style="1"/>
    <col min="14027" max="14027" width="4" style="1" customWidth="1"/>
    <col min="14028" max="14028" width="20.28515625" style="1" customWidth="1"/>
    <col min="14029" max="14029" width="8.5703125" style="1" customWidth="1"/>
    <col min="14030" max="14030" width="10.28515625" style="1" bestFit="1" customWidth="1"/>
    <col min="14031" max="14032" width="11.28515625" style="1" bestFit="1" customWidth="1"/>
    <col min="14033" max="14033" width="9.140625" style="1"/>
    <col min="14034" max="14034" width="7.28515625" style="1" customWidth="1"/>
    <col min="14035" max="14036" width="7.85546875" style="1" customWidth="1"/>
    <col min="14037" max="14037" width="7.42578125" style="1" customWidth="1"/>
    <col min="14038" max="14038" width="9.5703125" style="1" customWidth="1"/>
    <col min="14039" max="14039" width="7.42578125" style="1" customWidth="1"/>
    <col min="14040" max="14040" width="7.5703125" style="1" customWidth="1"/>
    <col min="14041" max="14041" width="7.140625" style="1" customWidth="1"/>
    <col min="14042" max="14042" width="9.140625" style="1"/>
    <col min="14043" max="14043" width="8.28515625" style="1" customWidth="1"/>
    <col min="14044" max="14044" width="7.7109375" style="1" bestFit="1" customWidth="1"/>
    <col min="14045" max="14046" width="9.140625" style="1"/>
    <col min="14047" max="14047" width="5" style="1" customWidth="1"/>
    <col min="14048" max="14048" width="21.42578125" style="1" customWidth="1"/>
    <col min="14049" max="14282" width="9.140625" style="1"/>
    <col min="14283" max="14283" width="4" style="1" customWidth="1"/>
    <col min="14284" max="14284" width="20.28515625" style="1" customWidth="1"/>
    <col min="14285" max="14285" width="8.5703125" style="1" customWidth="1"/>
    <col min="14286" max="14286" width="10.28515625" style="1" bestFit="1" customWidth="1"/>
    <col min="14287" max="14288" width="11.28515625" style="1" bestFit="1" customWidth="1"/>
    <col min="14289" max="14289" width="9.140625" style="1"/>
    <col min="14290" max="14290" width="7.28515625" style="1" customWidth="1"/>
    <col min="14291" max="14292" width="7.85546875" style="1" customWidth="1"/>
    <col min="14293" max="14293" width="7.42578125" style="1" customWidth="1"/>
    <col min="14294" max="14294" width="9.5703125" style="1" customWidth="1"/>
    <col min="14295" max="14295" width="7.42578125" style="1" customWidth="1"/>
    <col min="14296" max="14296" width="7.5703125" style="1" customWidth="1"/>
    <col min="14297" max="14297" width="7.140625" style="1" customWidth="1"/>
    <col min="14298" max="14298" width="9.140625" style="1"/>
    <col min="14299" max="14299" width="8.28515625" style="1" customWidth="1"/>
    <col min="14300" max="14300" width="7.7109375" style="1" bestFit="1" customWidth="1"/>
    <col min="14301" max="14302" width="9.140625" style="1"/>
    <col min="14303" max="14303" width="5" style="1" customWidth="1"/>
    <col min="14304" max="14304" width="21.42578125" style="1" customWidth="1"/>
    <col min="14305" max="14538" width="9.140625" style="1"/>
    <col min="14539" max="14539" width="4" style="1" customWidth="1"/>
    <col min="14540" max="14540" width="20.28515625" style="1" customWidth="1"/>
    <col min="14541" max="14541" width="8.5703125" style="1" customWidth="1"/>
    <col min="14542" max="14542" width="10.28515625" style="1" bestFit="1" customWidth="1"/>
    <col min="14543" max="14544" width="11.28515625" style="1" bestFit="1" customWidth="1"/>
    <col min="14545" max="14545" width="9.140625" style="1"/>
    <col min="14546" max="14546" width="7.28515625" style="1" customWidth="1"/>
    <col min="14547" max="14548" width="7.85546875" style="1" customWidth="1"/>
    <col min="14549" max="14549" width="7.42578125" style="1" customWidth="1"/>
    <col min="14550" max="14550" width="9.5703125" style="1" customWidth="1"/>
    <col min="14551" max="14551" width="7.42578125" style="1" customWidth="1"/>
    <col min="14552" max="14552" width="7.5703125" style="1" customWidth="1"/>
    <col min="14553" max="14553" width="7.140625" style="1" customWidth="1"/>
    <col min="14554" max="14554" width="9.140625" style="1"/>
    <col min="14555" max="14555" width="8.28515625" style="1" customWidth="1"/>
    <col min="14556" max="14556" width="7.7109375" style="1" bestFit="1" customWidth="1"/>
    <col min="14557" max="14558" width="9.140625" style="1"/>
    <col min="14559" max="14559" width="5" style="1" customWidth="1"/>
    <col min="14560" max="14560" width="21.42578125" style="1" customWidth="1"/>
    <col min="14561" max="14794" width="9.140625" style="1"/>
    <col min="14795" max="14795" width="4" style="1" customWidth="1"/>
    <col min="14796" max="14796" width="20.28515625" style="1" customWidth="1"/>
    <col min="14797" max="14797" width="8.5703125" style="1" customWidth="1"/>
    <col min="14798" max="14798" width="10.28515625" style="1" bestFit="1" customWidth="1"/>
    <col min="14799" max="14800" width="11.28515625" style="1" bestFit="1" customWidth="1"/>
    <col min="14801" max="14801" width="9.140625" style="1"/>
    <col min="14802" max="14802" width="7.28515625" style="1" customWidth="1"/>
    <col min="14803" max="14804" width="7.85546875" style="1" customWidth="1"/>
    <col min="14805" max="14805" width="7.42578125" style="1" customWidth="1"/>
    <col min="14806" max="14806" width="9.5703125" style="1" customWidth="1"/>
    <col min="14807" max="14807" width="7.42578125" style="1" customWidth="1"/>
    <col min="14808" max="14808" width="7.5703125" style="1" customWidth="1"/>
    <col min="14809" max="14809" width="7.140625" style="1" customWidth="1"/>
    <col min="14810" max="14810" width="9.140625" style="1"/>
    <col min="14811" max="14811" width="8.28515625" style="1" customWidth="1"/>
    <col min="14812" max="14812" width="7.7109375" style="1" bestFit="1" customWidth="1"/>
    <col min="14813" max="14814" width="9.140625" style="1"/>
    <col min="14815" max="14815" width="5" style="1" customWidth="1"/>
    <col min="14816" max="14816" width="21.42578125" style="1" customWidth="1"/>
    <col min="14817" max="15050" width="9.140625" style="1"/>
    <col min="15051" max="15051" width="4" style="1" customWidth="1"/>
    <col min="15052" max="15052" width="20.28515625" style="1" customWidth="1"/>
    <col min="15053" max="15053" width="8.5703125" style="1" customWidth="1"/>
    <col min="15054" max="15054" width="10.28515625" style="1" bestFit="1" customWidth="1"/>
    <col min="15055" max="15056" width="11.28515625" style="1" bestFit="1" customWidth="1"/>
    <col min="15057" max="15057" width="9.140625" style="1"/>
    <col min="15058" max="15058" width="7.28515625" style="1" customWidth="1"/>
    <col min="15059" max="15060" width="7.85546875" style="1" customWidth="1"/>
    <col min="15061" max="15061" width="7.42578125" style="1" customWidth="1"/>
    <col min="15062" max="15062" width="9.5703125" style="1" customWidth="1"/>
    <col min="15063" max="15063" width="7.42578125" style="1" customWidth="1"/>
    <col min="15064" max="15064" width="7.5703125" style="1" customWidth="1"/>
    <col min="15065" max="15065" width="7.140625" style="1" customWidth="1"/>
    <col min="15066" max="15066" width="9.140625" style="1"/>
    <col min="15067" max="15067" width="8.28515625" style="1" customWidth="1"/>
    <col min="15068" max="15068" width="7.7109375" style="1" bestFit="1" customWidth="1"/>
    <col min="15069" max="15070" width="9.140625" style="1"/>
    <col min="15071" max="15071" width="5" style="1" customWidth="1"/>
    <col min="15072" max="15072" width="21.42578125" style="1" customWidth="1"/>
    <col min="15073" max="15306" width="9.140625" style="1"/>
    <col min="15307" max="15307" width="4" style="1" customWidth="1"/>
    <col min="15308" max="15308" width="20.28515625" style="1" customWidth="1"/>
    <col min="15309" max="15309" width="8.5703125" style="1" customWidth="1"/>
    <col min="15310" max="15310" width="10.28515625" style="1" bestFit="1" customWidth="1"/>
    <col min="15311" max="15312" width="11.28515625" style="1" bestFit="1" customWidth="1"/>
    <col min="15313" max="15313" width="9.140625" style="1"/>
    <col min="15314" max="15314" width="7.28515625" style="1" customWidth="1"/>
    <col min="15315" max="15316" width="7.85546875" style="1" customWidth="1"/>
    <col min="15317" max="15317" width="7.42578125" style="1" customWidth="1"/>
    <col min="15318" max="15318" width="9.5703125" style="1" customWidth="1"/>
    <col min="15319" max="15319" width="7.42578125" style="1" customWidth="1"/>
    <col min="15320" max="15320" width="7.5703125" style="1" customWidth="1"/>
    <col min="15321" max="15321" width="7.140625" style="1" customWidth="1"/>
    <col min="15322" max="15322" width="9.140625" style="1"/>
    <col min="15323" max="15323" width="8.28515625" style="1" customWidth="1"/>
    <col min="15324" max="15324" width="7.7109375" style="1" bestFit="1" customWidth="1"/>
    <col min="15325" max="15326" width="9.140625" style="1"/>
    <col min="15327" max="15327" width="5" style="1" customWidth="1"/>
    <col min="15328" max="15328" width="21.42578125" style="1" customWidth="1"/>
    <col min="15329" max="15562" width="9.140625" style="1"/>
    <col min="15563" max="15563" width="4" style="1" customWidth="1"/>
    <col min="15564" max="15564" width="20.28515625" style="1" customWidth="1"/>
    <col min="15565" max="15565" width="8.5703125" style="1" customWidth="1"/>
    <col min="15566" max="15566" width="10.28515625" style="1" bestFit="1" customWidth="1"/>
    <col min="15567" max="15568" width="11.28515625" style="1" bestFit="1" customWidth="1"/>
    <col min="15569" max="15569" width="9.140625" style="1"/>
    <col min="15570" max="15570" width="7.28515625" style="1" customWidth="1"/>
    <col min="15571" max="15572" width="7.85546875" style="1" customWidth="1"/>
    <col min="15573" max="15573" width="7.42578125" style="1" customWidth="1"/>
    <col min="15574" max="15574" width="9.5703125" style="1" customWidth="1"/>
    <col min="15575" max="15575" width="7.42578125" style="1" customWidth="1"/>
    <col min="15576" max="15576" width="7.5703125" style="1" customWidth="1"/>
    <col min="15577" max="15577" width="7.140625" style="1" customWidth="1"/>
    <col min="15578" max="15578" width="9.140625" style="1"/>
    <col min="15579" max="15579" width="8.28515625" style="1" customWidth="1"/>
    <col min="15580" max="15580" width="7.7109375" style="1" bestFit="1" customWidth="1"/>
    <col min="15581" max="15582" width="9.140625" style="1"/>
    <col min="15583" max="15583" width="5" style="1" customWidth="1"/>
    <col min="15584" max="15584" width="21.42578125" style="1" customWidth="1"/>
    <col min="15585" max="15818" width="9.140625" style="1"/>
    <col min="15819" max="15819" width="4" style="1" customWidth="1"/>
    <col min="15820" max="15820" width="20.28515625" style="1" customWidth="1"/>
    <col min="15821" max="15821" width="8.5703125" style="1" customWidth="1"/>
    <col min="15822" max="15822" width="10.28515625" style="1" bestFit="1" customWidth="1"/>
    <col min="15823" max="15824" width="11.28515625" style="1" bestFit="1" customWidth="1"/>
    <col min="15825" max="15825" width="9.140625" style="1"/>
    <col min="15826" max="15826" width="7.28515625" style="1" customWidth="1"/>
    <col min="15827" max="15828" width="7.85546875" style="1" customWidth="1"/>
    <col min="15829" max="15829" width="7.42578125" style="1" customWidth="1"/>
    <col min="15830" max="15830" width="9.5703125" style="1" customWidth="1"/>
    <col min="15831" max="15831" width="7.42578125" style="1" customWidth="1"/>
    <col min="15832" max="15832" width="7.5703125" style="1" customWidth="1"/>
    <col min="15833" max="15833" width="7.140625" style="1" customWidth="1"/>
    <col min="15834" max="15834" width="9.140625" style="1"/>
    <col min="15835" max="15835" width="8.28515625" style="1" customWidth="1"/>
    <col min="15836" max="15836" width="7.7109375" style="1" bestFit="1" customWidth="1"/>
    <col min="15837" max="15838" width="9.140625" style="1"/>
    <col min="15839" max="15839" width="5" style="1" customWidth="1"/>
    <col min="15840" max="15840" width="21.42578125" style="1" customWidth="1"/>
    <col min="15841" max="16074" width="9.140625" style="1"/>
    <col min="16075" max="16075" width="4" style="1" customWidth="1"/>
    <col min="16076" max="16076" width="20.28515625" style="1" customWidth="1"/>
    <col min="16077" max="16077" width="8.5703125" style="1" customWidth="1"/>
    <col min="16078" max="16078" width="10.28515625" style="1" bestFit="1" customWidth="1"/>
    <col min="16079" max="16080" width="11.28515625" style="1" bestFit="1" customWidth="1"/>
    <col min="16081" max="16081" width="9.140625" style="1"/>
    <col min="16082" max="16082" width="7.28515625" style="1" customWidth="1"/>
    <col min="16083" max="16084" width="7.85546875" style="1" customWidth="1"/>
    <col min="16085" max="16085" width="7.42578125" style="1" customWidth="1"/>
    <col min="16086" max="16086" width="9.5703125" style="1" customWidth="1"/>
    <col min="16087" max="16087" width="7.42578125" style="1" customWidth="1"/>
    <col min="16088" max="16088" width="7.5703125" style="1" customWidth="1"/>
    <col min="16089" max="16089" width="7.140625" style="1" customWidth="1"/>
    <col min="16090" max="16090" width="9.140625" style="1"/>
    <col min="16091" max="16091" width="8.28515625" style="1" customWidth="1"/>
    <col min="16092" max="16092" width="7.7109375" style="1" bestFit="1" customWidth="1"/>
    <col min="16093" max="16094" width="9.140625" style="1"/>
    <col min="16095" max="16095" width="5" style="1" customWidth="1"/>
    <col min="16096" max="16096" width="21.42578125" style="1" customWidth="1"/>
    <col min="16097" max="16384" width="9.140625" style="1"/>
  </cols>
  <sheetData>
    <row r="1" spans="1:9" x14ac:dyDescent="0.25">
      <c r="A1" s="282" t="s">
        <v>100</v>
      </c>
      <c r="B1" s="282"/>
      <c r="C1" s="282"/>
      <c r="D1" s="282"/>
      <c r="E1" s="282"/>
      <c r="F1" s="282"/>
      <c r="G1" s="282"/>
      <c r="H1" s="282"/>
      <c r="I1" s="282"/>
    </row>
    <row r="2" spans="1:9" x14ac:dyDescent="0.25">
      <c r="A2" s="282" t="s">
        <v>54</v>
      </c>
      <c r="B2" s="282"/>
      <c r="C2" s="282"/>
      <c r="D2" s="282"/>
      <c r="E2" s="282"/>
      <c r="F2" s="282"/>
      <c r="G2" s="282"/>
      <c r="H2" s="282"/>
      <c r="I2" s="282"/>
    </row>
    <row r="3" spans="1:9" x14ac:dyDescent="0.25">
      <c r="A3" s="87"/>
      <c r="B3" s="87"/>
      <c r="C3" s="87"/>
      <c r="D3" s="87"/>
      <c r="E3" s="87" t="s">
        <v>50</v>
      </c>
      <c r="F3" s="87" t="s">
        <v>50</v>
      </c>
      <c r="G3" s="87"/>
      <c r="H3" s="87"/>
      <c r="I3" s="87"/>
    </row>
    <row r="4" spans="1:9" x14ac:dyDescent="0.25">
      <c r="A4" s="3"/>
    </row>
    <row r="5" spans="1:9" x14ac:dyDescent="0.25">
      <c r="A5" s="4" t="s">
        <v>2</v>
      </c>
      <c r="B5" s="4" t="s">
        <v>3</v>
      </c>
      <c r="C5" s="4" t="s">
        <v>56</v>
      </c>
      <c r="D5" s="40" t="s">
        <v>57</v>
      </c>
      <c r="E5" s="34" t="s">
        <v>12</v>
      </c>
      <c r="F5" s="34" t="s">
        <v>15</v>
      </c>
      <c r="G5" s="34" t="s">
        <v>16</v>
      </c>
      <c r="H5" s="34" t="s">
        <v>17</v>
      </c>
      <c r="I5" s="6" t="s">
        <v>4</v>
      </c>
    </row>
    <row r="6" spans="1:9" x14ac:dyDescent="0.25">
      <c r="A6" s="8"/>
      <c r="B6" s="8"/>
      <c r="C6" s="22"/>
      <c r="D6" s="41"/>
      <c r="E6" s="21"/>
      <c r="F6" s="21"/>
      <c r="G6" s="21"/>
      <c r="H6" s="21"/>
      <c r="I6" s="35"/>
    </row>
    <row r="7" spans="1:9" x14ac:dyDescent="0.25">
      <c r="A7" s="47">
        <v>1</v>
      </c>
      <c r="B7" s="47" t="s">
        <v>22</v>
      </c>
      <c r="C7" s="42">
        <f>[7]produktivitas!C8</f>
        <v>63.54</v>
      </c>
      <c r="D7" s="42">
        <f>[7]produktivitas!D8</f>
        <v>63.62</v>
      </c>
      <c r="E7" s="42">
        <f>[7]produktivitas!E8</f>
        <v>64.52</v>
      </c>
      <c r="F7" s="42">
        <f>[7]produktivitas!F8</f>
        <v>62.52</v>
      </c>
      <c r="G7" s="42">
        <f>[7]produktivitas!H8</f>
        <v>62.42</v>
      </c>
      <c r="H7" s="42">
        <v>0</v>
      </c>
      <c r="I7" s="42" t="e">
        <f>#REF!/#REF!*10</f>
        <v>#REF!</v>
      </c>
    </row>
    <row r="8" spans="1:9" x14ac:dyDescent="0.25">
      <c r="A8" s="47">
        <v>2</v>
      </c>
      <c r="B8" s="47" t="s">
        <v>23</v>
      </c>
      <c r="C8" s="42">
        <f>[7]produktivitas!C9</f>
        <v>65.39</v>
      </c>
      <c r="D8" s="42">
        <f>[7]produktivitas!D9</f>
        <v>65.59</v>
      </c>
      <c r="E8" s="42">
        <f>[7]produktivitas!E9</f>
        <v>65.69</v>
      </c>
      <c r="F8" s="42">
        <f>[7]produktivitas!F9</f>
        <v>65.69</v>
      </c>
      <c r="G8" s="42">
        <f>[7]produktivitas!H9</f>
        <v>57.23</v>
      </c>
      <c r="H8" s="42">
        <f>[7]produktivitas!I9</f>
        <v>57.23</v>
      </c>
      <c r="I8" s="42" t="e">
        <f>#REF!/#REF!*10</f>
        <v>#REF!</v>
      </c>
    </row>
    <row r="9" spans="1:9" x14ac:dyDescent="0.25">
      <c r="A9" s="47">
        <v>3</v>
      </c>
      <c r="B9" s="47" t="s">
        <v>24</v>
      </c>
      <c r="C9" s="42">
        <f>[7]produktivitas!C10</f>
        <v>62.312887999999994</v>
      </c>
      <c r="D9" s="42">
        <f>[7]produktivitas!D10</f>
        <v>61.323658000000002</v>
      </c>
      <c r="E9" s="42">
        <f>[7]produktivitas!E10</f>
        <v>61.684941999999992</v>
      </c>
      <c r="F9" s="42">
        <f>[7]produktivitas!F10</f>
        <v>61.452687999999995</v>
      </c>
      <c r="G9" s="42">
        <f>[7]produktivitas!H10</f>
        <v>60.790334000000001</v>
      </c>
      <c r="H9" s="42">
        <f>[7]produktivitas!I10</f>
        <v>60.687109999999997</v>
      </c>
      <c r="I9" s="42" t="e">
        <f>#REF!/#REF!*10</f>
        <v>#REF!</v>
      </c>
    </row>
    <row r="10" spans="1:9" x14ac:dyDescent="0.25">
      <c r="A10" s="47">
        <v>4</v>
      </c>
      <c r="B10" s="47" t="s">
        <v>25</v>
      </c>
      <c r="C10" s="42">
        <f>[7]produktivitas!C11</f>
        <v>59.18</v>
      </c>
      <c r="D10" s="42">
        <f>[7]produktivitas!D11</f>
        <v>59.18</v>
      </c>
      <c r="E10" s="42">
        <f>[7]produktivitas!E11</f>
        <v>59.18</v>
      </c>
      <c r="F10" s="42">
        <f>[7]produktivitas!F11</f>
        <v>59.18</v>
      </c>
      <c r="G10" s="42">
        <f>[7]produktivitas!H11</f>
        <v>60.69</v>
      </c>
      <c r="H10" s="42">
        <v>0</v>
      </c>
      <c r="I10" s="42" t="e">
        <f>#REF!/#REF!*10</f>
        <v>#REF!</v>
      </c>
    </row>
    <row r="11" spans="1:9" x14ac:dyDescent="0.25">
      <c r="A11" s="47">
        <v>5</v>
      </c>
      <c r="B11" s="47" t="s">
        <v>26</v>
      </c>
      <c r="C11" s="42">
        <f>[7]produktivitas!C12</f>
        <v>69.11</v>
      </c>
      <c r="D11" s="42">
        <f>[7]produktivitas!D12</f>
        <v>69.09</v>
      </c>
      <c r="E11" s="42">
        <f>[7]produktivitas!E12</f>
        <v>69.150000000000006</v>
      </c>
      <c r="F11" s="42">
        <f>[7]produktivitas!F12</f>
        <v>69.209999999999994</v>
      </c>
      <c r="G11" s="42">
        <f>[7]produktivitas!H12</f>
        <v>69.319999999999993</v>
      </c>
      <c r="H11" s="42">
        <f>[7]produktivitas!I12</f>
        <v>69.39</v>
      </c>
      <c r="I11" s="42" t="e">
        <f>#REF!/#REF!*10</f>
        <v>#REF!</v>
      </c>
    </row>
    <row r="12" spans="1:9" x14ac:dyDescent="0.25">
      <c r="A12" s="47">
        <v>6</v>
      </c>
      <c r="B12" s="47" t="s">
        <v>27</v>
      </c>
      <c r="C12" s="42">
        <f>[7]produktivitas!C13</f>
        <v>69.709999999999994</v>
      </c>
      <c r="D12" s="42">
        <f>[7]produktivitas!D13</f>
        <v>69.709999999999994</v>
      </c>
      <c r="E12" s="42">
        <f>[7]produktivitas!E13</f>
        <v>69.709999999999994</v>
      </c>
      <c r="F12" s="42">
        <f>[7]produktivitas!F13</f>
        <v>69.709999999999994</v>
      </c>
      <c r="G12" s="42">
        <f>[7]produktivitas!H13</f>
        <v>73.150000000000006</v>
      </c>
      <c r="H12" s="42">
        <f>[7]produktivitas!I13</f>
        <v>73.150000000000006</v>
      </c>
      <c r="I12" s="42" t="e">
        <f>#REF!/#REF!*10</f>
        <v>#REF!</v>
      </c>
    </row>
    <row r="13" spans="1:9" x14ac:dyDescent="0.25">
      <c r="A13" s="47">
        <v>7</v>
      </c>
      <c r="B13" s="47" t="s">
        <v>28</v>
      </c>
      <c r="C13" s="42">
        <f>[7]produktivitas!C14</f>
        <v>65.81</v>
      </c>
      <c r="D13" s="42">
        <f>[7]produktivitas!D14</f>
        <v>66.319999999999993</v>
      </c>
      <c r="E13" s="42">
        <f>[7]produktivitas!E14</f>
        <v>64.89</v>
      </c>
      <c r="F13" s="42">
        <f>[7]produktivitas!F14</f>
        <v>64.099999999999994</v>
      </c>
      <c r="G13" s="42">
        <f>[7]produktivitas!H14</f>
        <v>63.81</v>
      </c>
      <c r="H13" s="42">
        <f>[7]produktivitas!I14</f>
        <v>64.3</v>
      </c>
      <c r="I13" s="42" t="e">
        <f>#REF!/#REF!*10</f>
        <v>#REF!</v>
      </c>
    </row>
    <row r="14" spans="1:9" x14ac:dyDescent="0.25">
      <c r="A14" s="47">
        <v>8</v>
      </c>
      <c r="B14" s="47" t="s">
        <v>29</v>
      </c>
      <c r="C14" s="42">
        <f>[7]produktivitas!C15</f>
        <v>62.98</v>
      </c>
      <c r="D14" s="42">
        <f>[7]produktivitas!D15</f>
        <v>62.58</v>
      </c>
      <c r="E14" s="42">
        <f>[7]produktivitas!E15</f>
        <v>62.78</v>
      </c>
      <c r="F14" s="42">
        <f>[7]produktivitas!F15</f>
        <v>62.78</v>
      </c>
      <c r="G14" s="42">
        <f>[7]produktivitas!H15</f>
        <v>62.67</v>
      </c>
      <c r="H14" s="42">
        <f>[7]produktivitas!I15</f>
        <v>62.28</v>
      </c>
      <c r="I14" s="42" t="e">
        <f>#REF!/#REF!*10</f>
        <v>#REF!</v>
      </c>
    </row>
    <row r="15" spans="1:9" x14ac:dyDescent="0.25">
      <c r="A15" s="47">
        <v>9</v>
      </c>
      <c r="B15" s="47" t="s">
        <v>30</v>
      </c>
      <c r="C15" s="42">
        <f>[7]produktivitas!C16</f>
        <v>61.72</v>
      </c>
      <c r="D15" s="42">
        <f>[7]produktivitas!D16</f>
        <v>63.97</v>
      </c>
      <c r="E15" s="42">
        <f>[7]produktivitas!E16</f>
        <v>61.58</v>
      </c>
      <c r="F15" s="42">
        <f>[7]produktivitas!F16</f>
        <v>58.06</v>
      </c>
      <c r="G15" s="42">
        <f>[7]produktivitas!H16</f>
        <v>55.2</v>
      </c>
      <c r="H15" s="42">
        <f>[7]produktivitas!I16</f>
        <v>55.2</v>
      </c>
      <c r="I15" s="42" t="e">
        <f>#REF!/#REF!*10</f>
        <v>#REF!</v>
      </c>
    </row>
    <row r="16" spans="1:9" x14ac:dyDescent="0.25">
      <c r="A16" s="47">
        <v>10</v>
      </c>
      <c r="B16" s="47" t="s">
        <v>31</v>
      </c>
      <c r="C16" s="42">
        <f>[7]produktivitas!C17</f>
        <v>67.13</v>
      </c>
      <c r="D16" s="42">
        <f>[7]produktivitas!D17</f>
        <v>66.930000000000007</v>
      </c>
      <c r="E16" s="42">
        <f>[7]produktivitas!E17</f>
        <v>66.900000000000006</v>
      </c>
      <c r="F16" s="42">
        <f>[7]produktivitas!F17</f>
        <v>66.77</v>
      </c>
      <c r="G16" s="42">
        <f>[7]produktivitas!H17</f>
        <v>66.52</v>
      </c>
      <c r="H16" s="42">
        <f>[7]produktivitas!I17</f>
        <v>65.819999999999993</v>
      </c>
      <c r="I16" s="42" t="e">
        <f>#REF!/#REF!*10</f>
        <v>#REF!</v>
      </c>
    </row>
    <row r="17" spans="1:9" x14ac:dyDescent="0.25">
      <c r="A17" s="47">
        <v>11</v>
      </c>
      <c r="B17" s="47" t="s">
        <v>32</v>
      </c>
      <c r="C17" s="42">
        <f>[7]produktivitas!C18</f>
        <v>65.082731999999993</v>
      </c>
      <c r="D17" s="42">
        <f>[7]produktivitas!D18</f>
        <v>63.044058</v>
      </c>
      <c r="E17" s="42">
        <f>[7]produktivitas!E18</f>
        <v>64.515000000000001</v>
      </c>
      <c r="F17" s="42">
        <f>[7]produktivitas!F18</f>
        <v>64.351562000000001</v>
      </c>
      <c r="G17" s="42">
        <f>[7]produktivitas!H18</f>
        <v>65.013915999999995</v>
      </c>
      <c r="H17" s="42">
        <v>0</v>
      </c>
      <c r="I17" s="42" t="e">
        <f>#REF!/#REF!*10</f>
        <v>#REF!</v>
      </c>
    </row>
    <row r="18" spans="1:9" x14ac:dyDescent="0.25">
      <c r="A18" s="47">
        <v>12</v>
      </c>
      <c r="B18" s="47" t="s">
        <v>33</v>
      </c>
      <c r="C18" s="42">
        <f>[7]produktivitas!C19</f>
        <v>55.310859999999998</v>
      </c>
      <c r="D18" s="42">
        <f>[7]produktivitas!D19</f>
        <v>60.127980000000001</v>
      </c>
      <c r="E18" s="42">
        <f>[7]produktivitas!E19</f>
        <v>58.373171999999997</v>
      </c>
      <c r="F18" s="42">
        <f>[7]produktivitas!F19</f>
        <v>57.968877999999997</v>
      </c>
      <c r="G18" s="42">
        <f>[7]produktivitas!H19</f>
        <v>56.781801999999999</v>
      </c>
      <c r="H18" s="42">
        <f>[7]produktivitas!I19</f>
        <v>37.934820000000002</v>
      </c>
      <c r="I18" s="42" t="e">
        <f>#REF!/#REF!*10</f>
        <v>#REF!</v>
      </c>
    </row>
    <row r="19" spans="1:9" x14ac:dyDescent="0.25">
      <c r="A19" s="47">
        <v>13</v>
      </c>
      <c r="B19" s="47" t="s">
        <v>34</v>
      </c>
      <c r="C19" s="42">
        <f>[7]produktivitas!C20</f>
        <v>65.5</v>
      </c>
      <c r="D19" s="42">
        <f>[7]produktivitas!D20</f>
        <v>65.75</v>
      </c>
      <c r="E19" s="42">
        <f>[7]produktivitas!E20</f>
        <v>66.819999999999993</v>
      </c>
      <c r="F19" s="42">
        <f>[7]produktivitas!F20</f>
        <v>71.94</v>
      </c>
      <c r="G19" s="42">
        <f>[7]produktivitas!H20</f>
        <v>69.23</v>
      </c>
      <c r="H19" s="42">
        <v>0</v>
      </c>
      <c r="I19" s="42" t="e">
        <f>#REF!/#REF!*10</f>
        <v>#REF!</v>
      </c>
    </row>
    <row r="20" spans="1:9" x14ac:dyDescent="0.25">
      <c r="A20" s="47">
        <v>14</v>
      </c>
      <c r="B20" s="47" t="s">
        <v>35</v>
      </c>
      <c r="C20" s="42">
        <f>[7]produktivitas!C21</f>
        <v>55.32</v>
      </c>
      <c r="D20" s="42">
        <f>[7]produktivitas!D21</f>
        <v>55.32</v>
      </c>
      <c r="E20" s="42">
        <f>[7]produktivitas!E21</f>
        <v>55.32</v>
      </c>
      <c r="F20" s="42">
        <f>[7]produktivitas!F21</f>
        <v>55.32</v>
      </c>
      <c r="G20" s="42">
        <f>[7]produktivitas!H21</f>
        <v>54.93</v>
      </c>
      <c r="H20" s="42">
        <f>[7]produktivitas!I21</f>
        <v>54.93</v>
      </c>
      <c r="I20" s="42" t="e">
        <f>#REF!/#REF!*10</f>
        <v>#REF!</v>
      </c>
    </row>
    <row r="21" spans="1:9" x14ac:dyDescent="0.25">
      <c r="A21" s="47">
        <v>15</v>
      </c>
      <c r="B21" s="47" t="s">
        <v>36</v>
      </c>
      <c r="C21" s="42">
        <f>[7]produktivitas!C22</f>
        <v>59.98</v>
      </c>
      <c r="D21" s="42">
        <f>[7]produktivitas!D22</f>
        <v>59.98</v>
      </c>
      <c r="E21" s="42">
        <f>[7]produktivitas!E22</f>
        <v>59.98</v>
      </c>
      <c r="F21" s="42">
        <f>[7]produktivitas!F22</f>
        <v>59.98</v>
      </c>
      <c r="G21" s="42">
        <f>[7]produktivitas!H22</f>
        <v>61.15</v>
      </c>
      <c r="H21" s="42">
        <v>0</v>
      </c>
      <c r="I21" s="42" t="e">
        <f>#REF!/#REF!*10</f>
        <v>#REF!</v>
      </c>
    </row>
    <row r="22" spans="1:9" x14ac:dyDescent="0.25">
      <c r="A22" s="47">
        <v>16</v>
      </c>
      <c r="B22" s="47" t="s">
        <v>37</v>
      </c>
      <c r="C22" s="42">
        <f>[7]produktivitas!C23</f>
        <v>54.17</v>
      </c>
      <c r="D22" s="42">
        <f>[7]produktivitas!D23</f>
        <v>54.17</v>
      </c>
      <c r="E22" s="42">
        <f>[7]produktivitas!E23</f>
        <v>54.17</v>
      </c>
      <c r="F22" s="42">
        <f>[7]produktivitas!F23</f>
        <v>54.17</v>
      </c>
      <c r="G22" s="42">
        <f>[7]produktivitas!H23</f>
        <v>54.17</v>
      </c>
      <c r="H22" s="42">
        <f>[7]produktivitas!I23</f>
        <v>54.17</v>
      </c>
      <c r="I22" s="42" t="e">
        <f>#REF!/#REF!*10</f>
        <v>#REF!</v>
      </c>
    </row>
    <row r="23" spans="1:9" x14ac:dyDescent="0.25">
      <c r="A23" s="47">
        <v>17</v>
      </c>
      <c r="B23" s="47" t="s">
        <v>38</v>
      </c>
      <c r="C23" s="42">
        <f>[7]produktivitas!C24</f>
        <v>67.03</v>
      </c>
      <c r="D23" s="42">
        <f>[7]produktivitas!D24</f>
        <v>67.03</v>
      </c>
      <c r="E23" s="42">
        <f>[7]produktivitas!E24</f>
        <v>67.03</v>
      </c>
      <c r="F23" s="42">
        <f>[7]produktivitas!F24</f>
        <v>67.03</v>
      </c>
      <c r="G23" s="42">
        <v>0</v>
      </c>
      <c r="H23" s="42">
        <v>0</v>
      </c>
      <c r="I23" s="42" t="e">
        <f>#REF!/#REF!*10</f>
        <v>#REF!</v>
      </c>
    </row>
    <row r="24" spans="1:9" x14ac:dyDescent="0.25">
      <c r="A24" s="47">
        <v>18</v>
      </c>
      <c r="B24" s="53" t="s">
        <v>39</v>
      </c>
      <c r="C24" s="42">
        <f>[7]produktivitas!C25</f>
        <v>60.72</v>
      </c>
      <c r="D24" s="42">
        <f>[7]produktivitas!D25</f>
        <v>62.28</v>
      </c>
      <c r="E24" s="42">
        <f>[7]produktivitas!E25</f>
        <v>59.5</v>
      </c>
      <c r="F24" s="42">
        <f>[7]produktivitas!F25</f>
        <v>52.34</v>
      </c>
      <c r="G24" s="42">
        <v>0</v>
      </c>
      <c r="H24" s="42">
        <v>0</v>
      </c>
      <c r="I24" s="42" t="e">
        <f>#REF!/#REF!*10</f>
        <v>#REF!</v>
      </c>
    </row>
    <row r="25" spans="1:9" x14ac:dyDescent="0.25">
      <c r="A25" s="47">
        <v>19</v>
      </c>
      <c r="B25" s="47" t="s">
        <v>40</v>
      </c>
      <c r="C25" s="42">
        <f>[7]produktivitas!C26</f>
        <v>59.6</v>
      </c>
      <c r="D25" s="42">
        <f>[7]produktivitas!D26</f>
        <v>59.6</v>
      </c>
      <c r="E25" s="42">
        <f>[7]produktivitas!E26</f>
        <v>59.6</v>
      </c>
      <c r="F25" s="42">
        <f>[7]produktivitas!F26</f>
        <v>59.6</v>
      </c>
      <c r="G25" s="42">
        <f>[7]produktivitas!H26</f>
        <v>61.61</v>
      </c>
      <c r="H25" s="42">
        <f>[7]produktivitas!I26</f>
        <v>61.61</v>
      </c>
      <c r="I25" s="42" t="e">
        <f>#REF!/#REF!*10</f>
        <v>#REF!</v>
      </c>
    </row>
    <row r="26" spans="1:9" x14ac:dyDescent="0.25">
      <c r="A26" s="47">
        <v>20</v>
      </c>
      <c r="B26" s="47" t="s">
        <v>41</v>
      </c>
      <c r="C26" s="42">
        <f>[7]produktivitas!C27</f>
        <v>59.48</v>
      </c>
      <c r="D26" s="42">
        <f>[7]produktivitas!D27</f>
        <v>59.48</v>
      </c>
      <c r="E26" s="42">
        <f>[7]produktivitas!E27</f>
        <v>59.48</v>
      </c>
      <c r="F26" s="42">
        <f>[7]produktivitas!F27</f>
        <v>59.48</v>
      </c>
      <c r="G26" s="42">
        <f>[7]produktivitas!H27</f>
        <v>58.55</v>
      </c>
      <c r="H26" s="42">
        <f>[7]produktivitas!I27</f>
        <v>58.55</v>
      </c>
      <c r="I26" s="42" t="e">
        <f>#REF!/#REF!*10</f>
        <v>#REF!</v>
      </c>
    </row>
    <row r="27" spans="1:9" x14ac:dyDescent="0.25">
      <c r="A27" s="47">
        <v>21</v>
      </c>
      <c r="B27" s="47" t="s">
        <v>42</v>
      </c>
      <c r="C27" s="42">
        <f>[7]produktivitas!C28</f>
        <v>63.71</v>
      </c>
      <c r="D27" s="42">
        <f>[7]produktivitas!D28</f>
        <v>63.71</v>
      </c>
      <c r="E27" s="42">
        <f>[7]produktivitas!E28</f>
        <v>63.71</v>
      </c>
      <c r="F27" s="42">
        <f>[7]produktivitas!F28</f>
        <v>63.71</v>
      </c>
      <c r="G27" s="42">
        <f>[7]produktivitas!H28</f>
        <v>66.790000000000006</v>
      </c>
      <c r="H27" s="42">
        <f>[7]produktivitas!I28</f>
        <v>66.790000000000006</v>
      </c>
      <c r="I27" s="42" t="e">
        <f>#REF!/#REF!*10</f>
        <v>#REF!</v>
      </c>
    </row>
    <row r="28" spans="1:9" x14ac:dyDescent="0.25">
      <c r="A28" s="47">
        <v>22</v>
      </c>
      <c r="B28" s="47" t="s">
        <v>43</v>
      </c>
      <c r="C28" s="42">
        <f>[7]produktivitas!C29</f>
        <v>60</v>
      </c>
      <c r="D28" s="42">
        <f>[7]produktivitas!D29</f>
        <v>60</v>
      </c>
      <c r="E28" s="42">
        <f>[7]produktivitas!E29</f>
        <v>40</v>
      </c>
      <c r="F28" s="42">
        <f>[7]produktivitas!F29</f>
        <v>40</v>
      </c>
      <c r="G28" s="42">
        <f>[7]produktivitas!H29</f>
        <v>40</v>
      </c>
      <c r="H28" s="42">
        <f>[7]produktivitas!I29</f>
        <v>45</v>
      </c>
      <c r="I28" s="42" t="e">
        <f>#REF!/#REF!*10</f>
        <v>#REF!</v>
      </c>
    </row>
    <row r="29" spans="1:9" x14ac:dyDescent="0.25">
      <c r="A29" s="47">
        <v>23</v>
      </c>
      <c r="B29" s="47" t="s">
        <v>44</v>
      </c>
      <c r="C29" s="42">
        <f>[7]produktivitas!C30</f>
        <v>63.72</v>
      </c>
      <c r="D29" s="42">
        <f>[7]produktivitas!D30</f>
        <v>63.72</v>
      </c>
      <c r="E29" s="42">
        <f>[7]produktivitas!E30</f>
        <v>63.72</v>
      </c>
      <c r="F29" s="42">
        <f>[7]produktivitas!F30</f>
        <v>63.72</v>
      </c>
      <c r="G29" s="42">
        <f>[7]produktivitas!H30</f>
        <v>56.31</v>
      </c>
      <c r="H29" s="42">
        <f>[7]produktivitas!I30</f>
        <v>56.31</v>
      </c>
      <c r="I29" s="42" t="e">
        <f>#REF!/#REF!*10</f>
        <v>#REF!</v>
      </c>
    </row>
    <row r="30" spans="1:9" x14ac:dyDescent="0.25">
      <c r="A30" s="47">
        <v>24</v>
      </c>
      <c r="B30" s="47" t="s">
        <v>45</v>
      </c>
      <c r="C30" s="42">
        <f>[7]produktivitas!C31</f>
        <v>59.26</v>
      </c>
      <c r="D30" s="42">
        <f>[7]produktivitas!D31</f>
        <v>59.26</v>
      </c>
      <c r="E30" s="42">
        <f>[7]produktivitas!E31</f>
        <v>59.26</v>
      </c>
      <c r="F30" s="42">
        <f>[7]produktivitas!F31</f>
        <v>59.26</v>
      </c>
      <c r="G30" s="42">
        <f>[7]produktivitas!H31</f>
        <v>57.67</v>
      </c>
      <c r="H30" s="42">
        <f>[7]produktivitas!I31</f>
        <v>57.67</v>
      </c>
      <c r="I30" s="42" t="e">
        <f>#REF!/#REF!*10</f>
        <v>#REF!</v>
      </c>
    </row>
    <row r="31" spans="1:9" x14ac:dyDescent="0.25">
      <c r="A31" s="47">
        <v>25</v>
      </c>
      <c r="B31" s="47" t="s">
        <v>46</v>
      </c>
      <c r="C31" s="42">
        <f>[7]produktivitas!C32</f>
        <v>66.510000000000005</v>
      </c>
      <c r="D31" s="42">
        <f>[7]produktivitas!D32</f>
        <v>66.510000000000005</v>
      </c>
      <c r="E31" s="42">
        <f>[7]produktivitas!E32</f>
        <v>66.510000000000005</v>
      </c>
      <c r="F31" s="42">
        <f>[7]produktivitas!F32</f>
        <v>66.510000000000005</v>
      </c>
      <c r="G31" s="42">
        <f>[7]produktivitas!H32</f>
        <v>64.37</v>
      </c>
      <c r="H31" s="42">
        <v>0</v>
      </c>
      <c r="I31" s="42" t="e">
        <f>#REF!/#REF!*10</f>
        <v>#REF!</v>
      </c>
    </row>
    <row r="32" spans="1:9" x14ac:dyDescent="0.25">
      <c r="A32" s="47">
        <v>26</v>
      </c>
      <c r="B32" s="47" t="s">
        <v>47</v>
      </c>
      <c r="C32" s="42">
        <f>[7]produktivitas!C33</f>
        <v>62.84</v>
      </c>
      <c r="D32" s="42">
        <f>[7]produktivitas!D33</f>
        <v>63.01</v>
      </c>
      <c r="E32" s="42">
        <f>[7]produktivitas!E33</f>
        <v>63.24</v>
      </c>
      <c r="F32" s="42">
        <f>[7]produktivitas!F33</f>
        <v>63</v>
      </c>
      <c r="G32" s="42">
        <f>[7]produktivitas!H33</f>
        <v>54.5</v>
      </c>
      <c r="H32" s="42">
        <v>0</v>
      </c>
      <c r="I32" s="42" t="e">
        <f>#REF!/#REF!*10</f>
        <v>#REF!</v>
      </c>
    </row>
    <row r="33" spans="1:9" x14ac:dyDescent="0.25">
      <c r="A33" s="47">
        <v>27</v>
      </c>
      <c r="B33" s="47" t="s">
        <v>48</v>
      </c>
      <c r="C33" s="42">
        <f>[7]produktivitas!C34</f>
        <v>61.9</v>
      </c>
      <c r="D33" s="42">
        <f>[7]produktivitas!D34</f>
        <v>62.8</v>
      </c>
      <c r="E33" s="42">
        <f>[7]produktivitas!E34</f>
        <v>62.8</v>
      </c>
      <c r="F33" s="42">
        <f>[7]produktivitas!F34</f>
        <v>62.8</v>
      </c>
      <c r="G33" s="42">
        <f>[7]produktivitas!H34</f>
        <v>58.01</v>
      </c>
      <c r="H33" s="42">
        <f>[7]produktivitas!I34</f>
        <v>58.01</v>
      </c>
      <c r="I33" s="42" t="e">
        <f>#REF!/#REF!*10</f>
        <v>#REF!</v>
      </c>
    </row>
    <row r="34" spans="1:9" x14ac:dyDescent="0.25">
      <c r="A34" s="326" t="s">
        <v>49</v>
      </c>
      <c r="B34" s="327"/>
      <c r="C34" s="42" t="e">
        <f>#REF!/#REF!*10</f>
        <v>#REF!</v>
      </c>
      <c r="D34" s="42" t="e">
        <f>#REF!/#REF!*10</f>
        <v>#REF!</v>
      </c>
      <c r="E34" s="42" t="e">
        <f>#REF!/#REF!*10</f>
        <v>#REF!</v>
      </c>
      <c r="F34" s="42" t="e">
        <f>#REF!/#REF!*10</f>
        <v>#REF!</v>
      </c>
      <c r="G34" s="42" t="e">
        <f>#REF!/#REF!*10</f>
        <v>#REF!</v>
      </c>
      <c r="H34" s="42" t="e">
        <f>#REF!/#REF!*10</f>
        <v>#REF!</v>
      </c>
      <c r="I34" s="42" t="e">
        <f>#REF!/#REF!*10</f>
        <v>#REF!</v>
      </c>
    </row>
    <row r="35" spans="1:9" x14ac:dyDescent="0.25">
      <c r="C35" s="46"/>
      <c r="E35" s="46"/>
      <c r="F35" s="46"/>
      <c r="G35" s="46"/>
      <c r="H35" s="46"/>
      <c r="I35" s="46"/>
    </row>
    <row r="36" spans="1:9" x14ac:dyDescent="0.25">
      <c r="A36" s="282" t="s">
        <v>99</v>
      </c>
      <c r="B36" s="282"/>
      <c r="C36" s="282"/>
      <c r="D36" s="282"/>
      <c r="E36" s="282"/>
      <c r="F36" s="282"/>
      <c r="G36" s="282"/>
      <c r="H36" s="282"/>
      <c r="I36" s="282"/>
    </row>
    <row r="37" spans="1:9" x14ac:dyDescent="0.25">
      <c r="A37" s="282" t="s">
        <v>54</v>
      </c>
      <c r="B37" s="282"/>
      <c r="C37" s="282"/>
      <c r="D37" s="282"/>
      <c r="E37" s="282"/>
      <c r="F37" s="282"/>
      <c r="G37" s="282"/>
      <c r="H37" s="282"/>
      <c r="I37" s="282"/>
    </row>
    <row r="40" spans="1:9" x14ac:dyDescent="0.25">
      <c r="A40" s="4" t="s">
        <v>2</v>
      </c>
      <c r="B40" s="4" t="s">
        <v>3</v>
      </c>
      <c r="C40" s="4" t="s">
        <v>56</v>
      </c>
      <c r="D40" s="40" t="s">
        <v>57</v>
      </c>
      <c r="E40" s="34" t="s">
        <v>12</v>
      </c>
      <c r="F40" s="34" t="s">
        <v>15</v>
      </c>
      <c r="G40" s="34" t="s">
        <v>16</v>
      </c>
      <c r="H40" s="34" t="s">
        <v>17</v>
      </c>
      <c r="I40" s="6" t="s">
        <v>4</v>
      </c>
    </row>
    <row r="41" spans="1:9" x14ac:dyDescent="0.25">
      <c r="A41" s="8"/>
      <c r="B41" s="8"/>
      <c r="C41" s="22"/>
      <c r="D41" s="41"/>
      <c r="E41" s="21"/>
      <c r="F41" s="21"/>
      <c r="G41" s="21"/>
      <c r="H41" s="21"/>
      <c r="I41" s="35"/>
    </row>
    <row r="42" spans="1:9" x14ac:dyDescent="0.25">
      <c r="A42" s="15">
        <v>1</v>
      </c>
      <c r="B42" s="15" t="s">
        <v>22</v>
      </c>
      <c r="C42" s="43">
        <f>[7]produktivitas!C47</f>
        <v>33.54</v>
      </c>
      <c r="D42" s="43">
        <f>[7]produktivitas!D47</f>
        <v>33.11</v>
      </c>
      <c r="E42" s="43">
        <f>[7]produktivitas!E47</f>
        <v>34.21</v>
      </c>
      <c r="F42" s="43">
        <f>[7]produktivitas!F47</f>
        <v>33.340000000000003</v>
      </c>
      <c r="G42" s="43">
        <f>[7]produktivitas!H47</f>
        <v>33.340000000000003</v>
      </c>
      <c r="H42" s="43">
        <v>0</v>
      </c>
      <c r="I42" s="43" t="e">
        <f>#REF!/#REF!*10</f>
        <v>#REF!</v>
      </c>
    </row>
    <row r="43" spans="1:9" x14ac:dyDescent="0.25">
      <c r="A43" s="8">
        <v>2</v>
      </c>
      <c r="B43" s="8" t="s">
        <v>23</v>
      </c>
      <c r="C43" s="43">
        <f>[7]produktivitas!C48</f>
        <v>38.81</v>
      </c>
      <c r="D43" s="43">
        <f>[7]produktivitas!D48</f>
        <v>38.67</v>
      </c>
      <c r="E43" s="43">
        <f>[7]produktivitas!E48</f>
        <v>39.01</v>
      </c>
      <c r="F43" s="43">
        <f>[7]produktivitas!F48</f>
        <v>39.01</v>
      </c>
      <c r="G43" s="43">
        <f>[7]produktivitas!H48</f>
        <v>40.799999999999997</v>
      </c>
      <c r="H43" s="43">
        <f>[7]produktivitas!I48</f>
        <v>40.799999999999997</v>
      </c>
      <c r="I43" s="43" t="e">
        <f>#REF!/#REF!*10</f>
        <v>#REF!</v>
      </c>
    </row>
    <row r="44" spans="1:9" x14ac:dyDescent="0.25">
      <c r="A44" s="8">
        <v>3</v>
      </c>
      <c r="B44" s="8" t="s">
        <v>24</v>
      </c>
      <c r="C44" s="43">
        <f>[7]produktivitas!C49</f>
        <v>34.880000000000003</v>
      </c>
      <c r="D44" s="43">
        <f>[7]produktivitas!D49</f>
        <v>40.08</v>
      </c>
      <c r="E44" s="43">
        <f>[7]produktivitas!E49</f>
        <v>35.94</v>
      </c>
      <c r="F44" s="43">
        <f>[7]produktivitas!F49</f>
        <v>34.74</v>
      </c>
      <c r="G44" s="43">
        <f>[7]produktivitas!H49</f>
        <v>34.78</v>
      </c>
      <c r="H44" s="43">
        <f>[7]produktivitas!I49</f>
        <v>0</v>
      </c>
      <c r="I44" s="43" t="e">
        <f>#REF!/#REF!*10</f>
        <v>#REF!</v>
      </c>
    </row>
    <row r="45" spans="1:9" x14ac:dyDescent="0.25">
      <c r="A45" s="8">
        <v>4</v>
      </c>
      <c r="B45" s="8" t="s">
        <v>25</v>
      </c>
      <c r="C45" s="43">
        <f>[7]produktivitas!C50</f>
        <v>44.17</v>
      </c>
      <c r="D45" s="43">
        <f>[7]produktivitas!D50</f>
        <v>44.17</v>
      </c>
      <c r="E45" s="43">
        <f>[7]produktivitas!E50</f>
        <v>44.17</v>
      </c>
      <c r="F45" s="43">
        <f>[7]produktivitas!F50</f>
        <v>44.17</v>
      </c>
      <c r="G45" s="43">
        <f>[7]produktivitas!H50</f>
        <v>43.22</v>
      </c>
      <c r="H45" s="43">
        <v>0</v>
      </c>
      <c r="I45" s="43" t="e">
        <f>#REF!/#REF!*10</f>
        <v>#REF!</v>
      </c>
    </row>
    <row r="46" spans="1:9" x14ac:dyDescent="0.25">
      <c r="A46" s="8">
        <v>5</v>
      </c>
      <c r="B46" s="8" t="s">
        <v>26</v>
      </c>
      <c r="C46" s="43">
        <f>[7]produktivitas!C51</f>
        <v>42.83</v>
      </c>
      <c r="D46" s="43">
        <f>[7]produktivitas!D51</f>
        <v>42.79</v>
      </c>
      <c r="E46" s="43">
        <f>[7]produktivitas!E51</f>
        <v>42.84</v>
      </c>
      <c r="F46" s="43">
        <f>[7]produktivitas!F51</f>
        <v>42.95</v>
      </c>
      <c r="G46" s="43">
        <f>[7]produktivitas!H51</f>
        <v>43.06</v>
      </c>
      <c r="H46" s="43">
        <f>[7]produktivitas!I51</f>
        <v>43.12</v>
      </c>
      <c r="I46" s="43" t="e">
        <f>#REF!/#REF!*10</f>
        <v>#REF!</v>
      </c>
    </row>
    <row r="47" spans="1:9" x14ac:dyDescent="0.25">
      <c r="A47" s="8">
        <v>6</v>
      </c>
      <c r="B47" s="8" t="s">
        <v>27</v>
      </c>
      <c r="C47" s="43">
        <f>[7]produktivitas!C52</f>
        <v>50.04</v>
      </c>
      <c r="D47" s="43">
        <f>[7]produktivitas!D52</f>
        <v>50.04</v>
      </c>
      <c r="E47" s="43">
        <f>[7]produktivitas!E52</f>
        <v>50.04</v>
      </c>
      <c r="F47" s="43">
        <f>[7]produktivitas!F52</f>
        <v>50.04</v>
      </c>
      <c r="G47" s="43">
        <f>[7]produktivitas!H52</f>
        <v>43.52</v>
      </c>
      <c r="H47" s="43">
        <f>[7]produktivitas!I52</f>
        <v>43.52</v>
      </c>
      <c r="I47" s="43" t="e">
        <f>#REF!/#REF!*10</f>
        <v>#REF!</v>
      </c>
    </row>
    <row r="48" spans="1:9" x14ac:dyDescent="0.25">
      <c r="A48" s="8">
        <v>7</v>
      </c>
      <c r="B48" s="8" t="s">
        <v>28</v>
      </c>
      <c r="C48" s="43">
        <f>[7]produktivitas!C53</f>
        <v>33.5</v>
      </c>
      <c r="D48" s="43">
        <f>[7]produktivitas!D53</f>
        <v>30.95</v>
      </c>
      <c r="E48" s="43">
        <f>[7]produktivitas!E53</f>
        <v>34.39</v>
      </c>
      <c r="F48" s="43">
        <f>[7]produktivitas!F53</f>
        <v>33.33</v>
      </c>
      <c r="G48" s="43">
        <f>[7]produktivitas!H53</f>
        <v>0</v>
      </c>
      <c r="H48" s="43">
        <f>[7]produktivitas!I53</f>
        <v>0</v>
      </c>
      <c r="I48" s="43" t="e">
        <f>#REF!/#REF!*10</f>
        <v>#REF!</v>
      </c>
    </row>
    <row r="49" spans="1:9" x14ac:dyDescent="0.25">
      <c r="A49" s="8">
        <v>8</v>
      </c>
      <c r="B49" s="8" t="s">
        <v>29</v>
      </c>
      <c r="C49" s="43">
        <f>[7]produktivitas!C54</f>
        <v>33.33</v>
      </c>
      <c r="D49" s="43">
        <f>[7]produktivitas!D54</f>
        <v>40.69</v>
      </c>
      <c r="E49" s="43">
        <f>[7]produktivitas!E54</f>
        <v>53.02</v>
      </c>
      <c r="F49" s="43">
        <f>[7]produktivitas!F54</f>
        <v>33</v>
      </c>
      <c r="G49" s="43">
        <f>[7]produktivitas!H54</f>
        <v>0</v>
      </c>
      <c r="H49" s="43">
        <f>[7]produktivitas!I54</f>
        <v>0</v>
      </c>
      <c r="I49" s="43" t="e">
        <f>#REF!/#REF!*10</f>
        <v>#REF!</v>
      </c>
    </row>
    <row r="50" spans="1:9" x14ac:dyDescent="0.25">
      <c r="A50" s="8">
        <v>9</v>
      </c>
      <c r="B50" s="8" t="s">
        <v>30</v>
      </c>
      <c r="C50" s="43">
        <f>[7]produktivitas!C55</f>
        <v>0</v>
      </c>
      <c r="D50" s="43">
        <f>[7]produktivitas!D55</f>
        <v>47.17</v>
      </c>
      <c r="E50" s="43">
        <f>[7]produktivitas!E55</f>
        <v>0</v>
      </c>
      <c r="F50" s="43">
        <f>[7]produktivitas!F55</f>
        <v>0</v>
      </c>
      <c r="G50" s="43">
        <f>[7]produktivitas!H55</f>
        <v>0</v>
      </c>
      <c r="H50" s="43">
        <f>[7]produktivitas!I55</f>
        <v>0</v>
      </c>
      <c r="I50" s="43" t="e">
        <f>#REF!/#REF!*10</f>
        <v>#REF!</v>
      </c>
    </row>
    <row r="51" spans="1:9" x14ac:dyDescent="0.25">
      <c r="A51" s="8">
        <v>10</v>
      </c>
      <c r="B51" s="8" t="s">
        <v>31</v>
      </c>
      <c r="C51" s="43">
        <f>[7]produktivitas!C56</f>
        <v>41.18</v>
      </c>
      <c r="D51" s="43">
        <f>[7]produktivitas!D56</f>
        <v>40.549999999999997</v>
      </c>
      <c r="E51" s="43">
        <f>[7]produktivitas!E56</f>
        <v>40.32</v>
      </c>
      <c r="F51" s="43">
        <f>[7]produktivitas!F56</f>
        <v>0</v>
      </c>
      <c r="G51" s="43">
        <f>[7]produktivitas!H56</f>
        <v>41.06</v>
      </c>
      <c r="H51" s="43">
        <f>[7]produktivitas!I56</f>
        <v>41.08</v>
      </c>
      <c r="I51" s="43" t="e">
        <f>#REF!/#REF!*10</f>
        <v>#REF!</v>
      </c>
    </row>
    <row r="52" spans="1:9" x14ac:dyDescent="0.25">
      <c r="A52" s="8">
        <v>11</v>
      </c>
      <c r="B52" s="8" t="s">
        <v>32</v>
      </c>
      <c r="C52" s="43">
        <f>[7]produktivitas!C57</f>
        <v>37.08</v>
      </c>
      <c r="D52" s="43">
        <f>[7]produktivitas!D57</f>
        <v>39.46</v>
      </c>
      <c r="E52" s="43">
        <f>[7]produktivitas!E57</f>
        <v>41</v>
      </c>
      <c r="F52" s="43">
        <f>[7]produktivitas!F57</f>
        <v>38.979999999999997</v>
      </c>
      <c r="G52" s="43">
        <f>[7]produktivitas!H57</f>
        <v>39</v>
      </c>
      <c r="H52" s="43">
        <v>0</v>
      </c>
      <c r="I52" s="43" t="e">
        <f>#REF!/#REF!*10</f>
        <v>#REF!</v>
      </c>
    </row>
    <row r="53" spans="1:9" x14ac:dyDescent="0.25">
      <c r="A53" s="8">
        <v>12</v>
      </c>
      <c r="B53" s="8" t="s">
        <v>33</v>
      </c>
      <c r="C53" s="43">
        <f>[7]produktivitas!C58</f>
        <v>0</v>
      </c>
      <c r="D53" s="43">
        <f>[7]produktivitas!D58</f>
        <v>66.69</v>
      </c>
      <c r="E53" s="43">
        <f>[7]produktivitas!E58</f>
        <v>62.38</v>
      </c>
      <c r="F53" s="43">
        <f>[7]produktivitas!F58</f>
        <v>0</v>
      </c>
      <c r="G53" s="43">
        <f>[7]produktivitas!H58</f>
        <v>35</v>
      </c>
      <c r="H53" s="43">
        <f>[7]produktivitas!I58</f>
        <v>43.28</v>
      </c>
      <c r="I53" s="43" t="e">
        <f>#REF!/#REF!*10</f>
        <v>#REF!</v>
      </c>
    </row>
    <row r="54" spans="1:9" x14ac:dyDescent="0.25">
      <c r="A54" s="8">
        <v>13</v>
      </c>
      <c r="B54" s="8" t="s">
        <v>34</v>
      </c>
      <c r="C54" s="43">
        <f>[7]produktivitas!C59</f>
        <v>41.49</v>
      </c>
      <c r="D54" s="43">
        <f>[7]produktivitas!D59</f>
        <v>42</v>
      </c>
      <c r="E54" s="43">
        <f>[7]produktivitas!E59</f>
        <v>0</v>
      </c>
      <c r="F54" s="43">
        <f>[7]produktivitas!F59</f>
        <v>30.85</v>
      </c>
      <c r="G54" s="43">
        <f>[7]produktivitas!H59</f>
        <v>30.83</v>
      </c>
      <c r="H54" s="43">
        <v>0</v>
      </c>
      <c r="I54" s="43" t="e">
        <f>#REF!/#REF!*10</f>
        <v>#REF!</v>
      </c>
    </row>
    <row r="55" spans="1:9" x14ac:dyDescent="0.25">
      <c r="A55" s="8">
        <v>14</v>
      </c>
      <c r="B55" s="8" t="s">
        <v>35</v>
      </c>
      <c r="C55" s="43">
        <f>[7]produktivitas!C60</f>
        <v>47</v>
      </c>
      <c r="D55" s="43">
        <f>[7]produktivitas!D60</f>
        <v>47</v>
      </c>
      <c r="E55" s="43">
        <f>[7]produktivitas!E60</f>
        <v>47</v>
      </c>
      <c r="F55" s="43">
        <f>[7]produktivitas!F60</f>
        <v>47</v>
      </c>
      <c r="G55" s="43">
        <f>[7]produktivitas!H60</f>
        <v>40.93</v>
      </c>
      <c r="H55" s="43">
        <f>[7]produktivitas!I60</f>
        <v>40.93</v>
      </c>
      <c r="I55" s="43" t="e">
        <f>#REF!/#REF!*10</f>
        <v>#REF!</v>
      </c>
    </row>
    <row r="56" spans="1:9" x14ac:dyDescent="0.25">
      <c r="A56" s="8">
        <v>15</v>
      </c>
      <c r="B56" s="8" t="s">
        <v>36</v>
      </c>
      <c r="C56" s="43">
        <f>[7]produktivitas!C61</f>
        <v>46.65</v>
      </c>
      <c r="D56" s="43">
        <f>[7]produktivitas!D61</f>
        <v>46.65</v>
      </c>
      <c r="E56" s="43">
        <f>[7]produktivitas!E61</f>
        <v>46.65</v>
      </c>
      <c r="F56" s="43">
        <f>[7]produktivitas!F61</f>
        <v>46.65</v>
      </c>
      <c r="G56" s="43">
        <f>[7]produktivitas!H61</f>
        <v>47.83</v>
      </c>
      <c r="H56" s="43">
        <v>0</v>
      </c>
      <c r="I56" s="43" t="e">
        <f>#REF!/#REF!*10</f>
        <v>#REF!</v>
      </c>
    </row>
    <row r="57" spans="1:9" x14ac:dyDescent="0.25">
      <c r="A57" s="8">
        <v>16</v>
      </c>
      <c r="B57" s="8" t="s">
        <v>37</v>
      </c>
      <c r="C57" s="43">
        <f>[7]produktivitas!C62</f>
        <v>39.67</v>
      </c>
      <c r="D57" s="43">
        <f>[7]produktivitas!D62</f>
        <v>0</v>
      </c>
      <c r="E57" s="43">
        <f>[7]produktivitas!E62</f>
        <v>0</v>
      </c>
      <c r="F57" s="43">
        <f>[7]produktivitas!F62</f>
        <v>0</v>
      </c>
      <c r="G57" s="43">
        <v>0</v>
      </c>
      <c r="H57" s="43">
        <v>0</v>
      </c>
      <c r="I57" s="43" t="e">
        <f>#REF!/#REF!*10</f>
        <v>#REF!</v>
      </c>
    </row>
    <row r="58" spans="1:9" x14ac:dyDescent="0.25">
      <c r="A58" s="8">
        <v>17</v>
      </c>
      <c r="B58" s="8" t="s">
        <v>38</v>
      </c>
      <c r="C58" s="43">
        <f>[7]produktivitas!C63</f>
        <v>45.56</v>
      </c>
      <c r="D58" s="43">
        <f>[7]produktivitas!D63</f>
        <v>45.56</v>
      </c>
      <c r="E58" s="43">
        <f>[7]produktivitas!E63</f>
        <v>45.56</v>
      </c>
      <c r="F58" s="43">
        <f>[7]produktivitas!F63</f>
        <v>45.56</v>
      </c>
      <c r="G58" s="43">
        <v>0</v>
      </c>
      <c r="H58" s="43">
        <v>0</v>
      </c>
      <c r="I58" s="43" t="e">
        <f>#REF!/#REF!*10</f>
        <v>#REF!</v>
      </c>
    </row>
    <row r="59" spans="1:9" x14ac:dyDescent="0.25">
      <c r="A59" s="8">
        <v>18</v>
      </c>
      <c r="B59" s="44" t="s">
        <v>39</v>
      </c>
      <c r="C59" s="43">
        <f>[7]produktivitas!C64</f>
        <v>0</v>
      </c>
      <c r="D59" s="43">
        <f>[7]produktivitas!D64</f>
        <v>46</v>
      </c>
      <c r="E59" s="43">
        <f>[7]produktivitas!E64</f>
        <v>33.33</v>
      </c>
      <c r="F59" s="43">
        <f>[7]produktivitas!F64</f>
        <v>40</v>
      </c>
      <c r="G59" s="43">
        <v>0</v>
      </c>
      <c r="H59" s="43">
        <v>0</v>
      </c>
      <c r="I59" s="43" t="e">
        <f>#REF!/#REF!*10</f>
        <v>#REF!</v>
      </c>
    </row>
    <row r="60" spans="1:9" x14ac:dyDescent="0.25">
      <c r="A60" s="8">
        <v>19</v>
      </c>
      <c r="B60" s="8" t="s">
        <v>40</v>
      </c>
      <c r="C60" s="43">
        <f>[7]produktivitas!C65</f>
        <v>0</v>
      </c>
      <c r="D60" s="43">
        <f>[7]produktivitas!D65</f>
        <v>0</v>
      </c>
      <c r="E60" s="43">
        <f>[7]produktivitas!E65</f>
        <v>0</v>
      </c>
      <c r="F60" s="43">
        <f>[7]produktivitas!F65</f>
        <v>0</v>
      </c>
      <c r="G60" s="43">
        <f>[7]produktivitas!H65</f>
        <v>0</v>
      </c>
      <c r="H60" s="43">
        <f>[7]produktivitas!I65</f>
        <v>0</v>
      </c>
      <c r="I60" s="43">
        <v>0</v>
      </c>
    </row>
    <row r="61" spans="1:9" x14ac:dyDescent="0.25">
      <c r="A61" s="8">
        <v>20</v>
      </c>
      <c r="B61" s="8" t="s">
        <v>41</v>
      </c>
      <c r="C61" s="43">
        <f>[7]produktivitas!C66</f>
        <v>0</v>
      </c>
      <c r="D61" s="43">
        <f>[7]produktivitas!D66</f>
        <v>0</v>
      </c>
      <c r="E61" s="43">
        <f>[7]produktivitas!E66</f>
        <v>0</v>
      </c>
      <c r="F61" s="43">
        <f>[7]produktivitas!F66</f>
        <v>0</v>
      </c>
      <c r="G61" s="43">
        <f>[7]produktivitas!H66</f>
        <v>0</v>
      </c>
      <c r="H61" s="43">
        <f>[7]produktivitas!I66</f>
        <v>0</v>
      </c>
      <c r="I61" s="43">
        <v>0</v>
      </c>
    </row>
    <row r="62" spans="1:9" x14ac:dyDescent="0.25">
      <c r="A62" s="8">
        <v>21</v>
      </c>
      <c r="B62" s="8" t="s">
        <v>42</v>
      </c>
      <c r="C62" s="43">
        <f>[7]produktivitas!C67</f>
        <v>0</v>
      </c>
      <c r="D62" s="43">
        <f>[7]produktivitas!D67</f>
        <v>0</v>
      </c>
      <c r="E62" s="43">
        <f>[7]produktivitas!E67</f>
        <v>0</v>
      </c>
      <c r="F62" s="43">
        <f>[7]produktivitas!F67</f>
        <v>0</v>
      </c>
      <c r="G62" s="43">
        <f>[7]produktivitas!H67</f>
        <v>0</v>
      </c>
      <c r="H62" s="43">
        <f>[7]produktivitas!I67</f>
        <v>0</v>
      </c>
      <c r="I62" s="43">
        <v>0</v>
      </c>
    </row>
    <row r="63" spans="1:9" x14ac:dyDescent="0.25">
      <c r="A63" s="8">
        <v>22</v>
      </c>
      <c r="B63" s="8" t="s">
        <v>43</v>
      </c>
      <c r="C63" s="43">
        <f>[7]produktivitas!C68</f>
        <v>34.15</v>
      </c>
      <c r="D63" s="43">
        <f>[7]produktivitas!D68</f>
        <v>0</v>
      </c>
      <c r="E63" s="43">
        <f>[7]produktivitas!E68</f>
        <v>0</v>
      </c>
      <c r="F63" s="43">
        <f>[7]produktivitas!F68</f>
        <v>0</v>
      </c>
      <c r="G63" s="43">
        <f>[7]produktivitas!H68</f>
        <v>0</v>
      </c>
      <c r="H63" s="43">
        <f>[7]produktivitas!I68</f>
        <v>0</v>
      </c>
      <c r="I63" s="43" t="e">
        <f>#REF!/#REF!*10</f>
        <v>#REF!</v>
      </c>
    </row>
    <row r="64" spans="1:9" x14ac:dyDescent="0.25">
      <c r="A64" s="8">
        <v>23</v>
      </c>
      <c r="B64" s="8" t="s">
        <v>44</v>
      </c>
      <c r="C64" s="43">
        <f>[7]produktivitas!C69</f>
        <v>0</v>
      </c>
      <c r="D64" s="43">
        <f>[7]produktivitas!D69</f>
        <v>0</v>
      </c>
      <c r="E64" s="43">
        <f>[7]produktivitas!E69</f>
        <v>0</v>
      </c>
      <c r="F64" s="43">
        <f>[7]produktivitas!F69</f>
        <v>0</v>
      </c>
      <c r="G64" s="43">
        <f>[7]produktivitas!H69</f>
        <v>0</v>
      </c>
      <c r="H64" s="43">
        <f>[7]produktivitas!I69</f>
        <v>0</v>
      </c>
      <c r="I64" s="43">
        <v>0</v>
      </c>
    </row>
    <row r="65" spans="1:9" x14ac:dyDescent="0.25">
      <c r="A65" s="8">
        <v>24</v>
      </c>
      <c r="B65" s="8" t="s">
        <v>45</v>
      </c>
      <c r="C65" s="43">
        <f>[7]produktivitas!C70</f>
        <v>0</v>
      </c>
      <c r="D65" s="43">
        <f>[7]produktivitas!D70</f>
        <v>0</v>
      </c>
      <c r="E65" s="43">
        <f>[7]produktivitas!E70</f>
        <v>0</v>
      </c>
      <c r="F65" s="43">
        <f>[7]produktivitas!F70</f>
        <v>0</v>
      </c>
      <c r="G65" s="43">
        <f>[7]produktivitas!H70</f>
        <v>0</v>
      </c>
      <c r="H65" s="43">
        <f>[7]produktivitas!I70</f>
        <v>0</v>
      </c>
      <c r="I65" s="43">
        <v>0</v>
      </c>
    </row>
    <row r="66" spans="1:9" x14ac:dyDescent="0.25">
      <c r="A66" s="8">
        <v>25</v>
      </c>
      <c r="B66" s="8" t="s">
        <v>46</v>
      </c>
      <c r="C66" s="43">
        <f>[7]produktivitas!C71</f>
        <v>0</v>
      </c>
      <c r="D66" s="43">
        <f>[7]produktivitas!D71</f>
        <v>0</v>
      </c>
      <c r="E66" s="43">
        <f>[7]produktivitas!E71</f>
        <v>0</v>
      </c>
      <c r="F66" s="43">
        <f>[7]produktivitas!F71</f>
        <v>0</v>
      </c>
      <c r="G66" s="43">
        <f>[7]produktivitas!H71</f>
        <v>0</v>
      </c>
      <c r="H66" s="43">
        <v>0</v>
      </c>
      <c r="I66" s="43">
        <v>0</v>
      </c>
    </row>
    <row r="67" spans="1:9" x14ac:dyDescent="0.25">
      <c r="A67" s="8">
        <v>26</v>
      </c>
      <c r="B67" s="8" t="s">
        <v>47</v>
      </c>
      <c r="C67" s="43">
        <f>[7]produktivitas!C72</f>
        <v>0</v>
      </c>
      <c r="D67" s="43">
        <f>[7]produktivitas!D72</f>
        <v>0</v>
      </c>
      <c r="E67" s="43">
        <f>[7]produktivitas!E72</f>
        <v>0</v>
      </c>
      <c r="F67" s="43">
        <f>[7]produktivitas!F72</f>
        <v>0</v>
      </c>
      <c r="G67" s="43">
        <f>[7]produktivitas!H72</f>
        <v>0</v>
      </c>
      <c r="H67" s="43">
        <v>0</v>
      </c>
      <c r="I67" s="43">
        <v>0</v>
      </c>
    </row>
    <row r="68" spans="1:9" x14ac:dyDescent="0.25">
      <c r="A68" s="8">
        <v>27</v>
      </c>
      <c r="B68" s="22" t="s">
        <v>48</v>
      </c>
      <c r="C68" s="43">
        <f>[7]produktivitas!C73</f>
        <v>0</v>
      </c>
      <c r="D68" s="43">
        <f>[7]produktivitas!D73</f>
        <v>0</v>
      </c>
      <c r="E68" s="43">
        <f>[7]produktivitas!E73</f>
        <v>0</v>
      </c>
      <c r="F68" s="43">
        <f>[7]produktivitas!F73</f>
        <v>0</v>
      </c>
      <c r="G68" s="43">
        <f>[7]produktivitas!H73</f>
        <v>0</v>
      </c>
      <c r="H68" s="43">
        <f>[7]produktivitas!I73</f>
        <v>0</v>
      </c>
      <c r="I68" s="43">
        <v>0</v>
      </c>
    </row>
    <row r="69" spans="1:9" x14ac:dyDescent="0.25">
      <c r="A69" s="22"/>
      <c r="B69" s="13" t="s">
        <v>49</v>
      </c>
      <c r="C69" s="43" t="e">
        <f>#REF!/#REF!*10</f>
        <v>#REF!</v>
      </c>
      <c r="D69" s="43" t="e">
        <f>#REF!/#REF!*10</f>
        <v>#REF!</v>
      </c>
      <c r="E69" s="43" t="e">
        <f>#REF!/#REF!*10</f>
        <v>#REF!</v>
      </c>
      <c r="F69" s="43" t="e">
        <f>#REF!/#REF!*10</f>
        <v>#REF!</v>
      </c>
      <c r="G69" s="43" t="e">
        <f>#REF!/#REF!*10</f>
        <v>#REF!</v>
      </c>
      <c r="H69" s="43" t="e">
        <f>#REF!/#REF!*10</f>
        <v>#REF!</v>
      </c>
      <c r="I69" s="43" t="e">
        <f>#REF!/#REF!*10</f>
        <v>#REF!</v>
      </c>
    </row>
    <row r="71" spans="1:9" x14ac:dyDescent="0.25">
      <c r="A71" s="282" t="s">
        <v>98</v>
      </c>
      <c r="B71" s="282"/>
      <c r="C71" s="282"/>
      <c r="D71" s="282"/>
      <c r="E71" s="282"/>
      <c r="F71" s="282"/>
      <c r="G71" s="282"/>
      <c r="H71" s="282"/>
      <c r="I71" s="282"/>
    </row>
    <row r="72" spans="1:9" x14ac:dyDescent="0.25">
      <c r="A72" s="282" t="s">
        <v>54</v>
      </c>
      <c r="B72" s="282"/>
      <c r="C72" s="282"/>
      <c r="D72" s="282"/>
      <c r="E72" s="282"/>
      <c r="F72" s="282"/>
      <c r="G72" s="282"/>
      <c r="H72" s="282"/>
      <c r="I72" s="282"/>
    </row>
    <row r="73" spans="1:9" x14ac:dyDescent="0.25">
      <c r="A73" s="87"/>
      <c r="B73" s="87"/>
      <c r="C73" s="87"/>
      <c r="D73" s="87"/>
      <c r="E73" s="87"/>
      <c r="F73" s="87"/>
      <c r="G73" s="87"/>
      <c r="H73" s="87"/>
      <c r="I73" s="87"/>
    </row>
    <row r="74" spans="1:9" x14ac:dyDescent="0.25">
      <c r="A74" s="87"/>
      <c r="B74" s="87"/>
      <c r="C74" s="87"/>
      <c r="D74" s="87"/>
      <c r="E74" s="87"/>
      <c r="F74" s="87"/>
      <c r="G74" s="87"/>
      <c r="H74" s="87"/>
      <c r="I74" s="87"/>
    </row>
    <row r="75" spans="1:9" x14ac:dyDescent="0.25">
      <c r="A75" s="4" t="s">
        <v>2</v>
      </c>
      <c r="B75" s="4" t="s">
        <v>3</v>
      </c>
      <c r="C75" s="4" t="s">
        <v>56</v>
      </c>
      <c r="D75" s="40" t="s">
        <v>57</v>
      </c>
      <c r="E75" s="34" t="s">
        <v>12</v>
      </c>
      <c r="F75" s="34" t="s">
        <v>15</v>
      </c>
      <c r="G75" s="34" t="s">
        <v>16</v>
      </c>
      <c r="H75" s="34" t="s">
        <v>17</v>
      </c>
      <c r="I75" s="6" t="s">
        <v>4</v>
      </c>
    </row>
    <row r="76" spans="1:9" x14ac:dyDescent="0.25">
      <c r="A76" s="8"/>
      <c r="B76" s="8"/>
      <c r="C76" s="22"/>
      <c r="D76" s="41"/>
      <c r="E76" s="21"/>
      <c r="F76" s="21"/>
      <c r="G76" s="21"/>
      <c r="H76" s="21"/>
      <c r="I76" s="35"/>
    </row>
    <row r="77" spans="1:9" x14ac:dyDescent="0.25">
      <c r="A77" s="47">
        <v>1</v>
      </c>
      <c r="B77" s="47" t="s">
        <v>22</v>
      </c>
      <c r="C77" s="45" t="e">
        <f>#REF!/#REF!*10</f>
        <v>#REF!</v>
      </c>
      <c r="D77" s="45" t="e">
        <f>#REF!/#REF!*10</f>
        <v>#REF!</v>
      </c>
      <c r="E77" s="45" t="e">
        <f>#REF!/#REF!*10</f>
        <v>#REF!</v>
      </c>
      <c r="F77" s="45" t="e">
        <f>#REF!/#REF!*10</f>
        <v>#REF!</v>
      </c>
      <c r="G77" s="45" t="e">
        <f>#REF!/#REF!*10</f>
        <v>#REF!</v>
      </c>
      <c r="H77" s="45">
        <v>0</v>
      </c>
      <c r="I77" s="45" t="e">
        <f>#REF!/#REF!*10</f>
        <v>#REF!</v>
      </c>
    </row>
    <row r="78" spans="1:9" x14ac:dyDescent="0.25">
      <c r="A78" s="47">
        <v>2</v>
      </c>
      <c r="B78" s="47" t="s">
        <v>23</v>
      </c>
      <c r="C78" s="45" t="e">
        <f>#REF!/#REF!*10</f>
        <v>#REF!</v>
      </c>
      <c r="D78" s="45" t="e">
        <f>#REF!/#REF!*10</f>
        <v>#REF!</v>
      </c>
      <c r="E78" s="45" t="e">
        <f>#REF!/#REF!*10</f>
        <v>#REF!</v>
      </c>
      <c r="F78" s="45" t="e">
        <f>#REF!/#REF!*10</f>
        <v>#REF!</v>
      </c>
      <c r="G78" s="45" t="e">
        <f>#REF!/#REF!*10</f>
        <v>#REF!</v>
      </c>
      <c r="H78" s="45" t="e">
        <f>#REF!/#REF!*10</f>
        <v>#REF!</v>
      </c>
      <c r="I78" s="45" t="e">
        <f>#REF!/#REF!*10</f>
        <v>#REF!</v>
      </c>
    </row>
    <row r="79" spans="1:9" x14ac:dyDescent="0.25">
      <c r="A79" s="47">
        <v>3</v>
      </c>
      <c r="B79" s="47" t="s">
        <v>24</v>
      </c>
      <c r="C79" s="45" t="e">
        <f>#REF!/#REF!*10</f>
        <v>#REF!</v>
      </c>
      <c r="D79" s="45" t="e">
        <f>#REF!/#REF!*10</f>
        <v>#REF!</v>
      </c>
      <c r="E79" s="45" t="e">
        <f>#REF!/#REF!*10</f>
        <v>#REF!</v>
      </c>
      <c r="F79" s="45" t="e">
        <f>#REF!/#REF!*10</f>
        <v>#REF!</v>
      </c>
      <c r="G79" s="45" t="e">
        <f>#REF!/#REF!*10</f>
        <v>#REF!</v>
      </c>
      <c r="H79" s="45" t="e">
        <f>#REF!/#REF!*10</f>
        <v>#REF!</v>
      </c>
      <c r="I79" s="45" t="e">
        <f>#REF!/#REF!*10</f>
        <v>#REF!</v>
      </c>
    </row>
    <row r="80" spans="1:9" x14ac:dyDescent="0.25">
      <c r="A80" s="47">
        <v>4</v>
      </c>
      <c r="B80" s="47" t="s">
        <v>25</v>
      </c>
      <c r="C80" s="45" t="e">
        <f>#REF!/#REF!*10</f>
        <v>#REF!</v>
      </c>
      <c r="D80" s="45" t="e">
        <f>#REF!/#REF!*10</f>
        <v>#REF!</v>
      </c>
      <c r="E80" s="45" t="e">
        <f>#REF!/#REF!*10</f>
        <v>#REF!</v>
      </c>
      <c r="F80" s="45" t="e">
        <f>#REF!/#REF!*10</f>
        <v>#REF!</v>
      </c>
      <c r="G80" s="45" t="e">
        <f>#REF!/#REF!*10</f>
        <v>#REF!</v>
      </c>
      <c r="H80" s="45">
        <v>0</v>
      </c>
      <c r="I80" s="45" t="e">
        <f>#REF!/#REF!*10</f>
        <v>#REF!</v>
      </c>
    </row>
    <row r="81" spans="1:9" x14ac:dyDescent="0.25">
      <c r="A81" s="47">
        <v>5</v>
      </c>
      <c r="B81" s="47" t="s">
        <v>26</v>
      </c>
      <c r="C81" s="45" t="e">
        <f>#REF!/#REF!*10</f>
        <v>#REF!</v>
      </c>
      <c r="D81" s="45" t="e">
        <f>#REF!/#REF!*10</f>
        <v>#REF!</v>
      </c>
      <c r="E81" s="45" t="e">
        <f>#REF!/#REF!*10</f>
        <v>#REF!</v>
      </c>
      <c r="F81" s="45" t="e">
        <f>#REF!/#REF!*10</f>
        <v>#REF!</v>
      </c>
      <c r="G81" s="45" t="e">
        <f>#REF!/#REF!*10</f>
        <v>#REF!</v>
      </c>
      <c r="H81" s="45" t="e">
        <f>#REF!/#REF!*10</f>
        <v>#REF!</v>
      </c>
      <c r="I81" s="45" t="e">
        <f>#REF!/#REF!*10</f>
        <v>#REF!</v>
      </c>
    </row>
    <row r="82" spans="1:9" x14ac:dyDescent="0.25">
      <c r="A82" s="47">
        <v>6</v>
      </c>
      <c r="B82" s="47" t="s">
        <v>27</v>
      </c>
      <c r="C82" s="45" t="e">
        <f>#REF!/#REF!*10</f>
        <v>#REF!</v>
      </c>
      <c r="D82" s="45" t="e">
        <f>#REF!/#REF!*10</f>
        <v>#REF!</v>
      </c>
      <c r="E82" s="45" t="e">
        <f>#REF!/#REF!*10</f>
        <v>#REF!</v>
      </c>
      <c r="F82" s="45" t="e">
        <f>#REF!/#REF!*10</f>
        <v>#REF!</v>
      </c>
      <c r="G82" s="45" t="e">
        <f>#REF!/#REF!*10</f>
        <v>#REF!</v>
      </c>
      <c r="H82" s="45" t="e">
        <f>#REF!/#REF!*10</f>
        <v>#REF!</v>
      </c>
      <c r="I82" s="45" t="e">
        <f>#REF!/#REF!*10</f>
        <v>#REF!</v>
      </c>
    </row>
    <row r="83" spans="1:9" x14ac:dyDescent="0.25">
      <c r="A83" s="47">
        <v>7</v>
      </c>
      <c r="B83" s="47" t="s">
        <v>28</v>
      </c>
      <c r="C83" s="45" t="e">
        <f>#REF!/#REF!*10</f>
        <v>#REF!</v>
      </c>
      <c r="D83" s="45" t="e">
        <f>#REF!/#REF!*10</f>
        <v>#REF!</v>
      </c>
      <c r="E83" s="45" t="e">
        <f>#REF!/#REF!*10</f>
        <v>#REF!</v>
      </c>
      <c r="F83" s="45" t="e">
        <f>#REF!/#REF!*10</f>
        <v>#REF!</v>
      </c>
      <c r="G83" s="45" t="e">
        <f>#REF!/#REF!*10</f>
        <v>#REF!</v>
      </c>
      <c r="H83" s="45" t="e">
        <f>#REF!/#REF!*10</f>
        <v>#REF!</v>
      </c>
      <c r="I83" s="45" t="e">
        <f>#REF!/#REF!*10</f>
        <v>#REF!</v>
      </c>
    </row>
    <row r="84" spans="1:9" x14ac:dyDescent="0.25">
      <c r="A84" s="47">
        <v>8</v>
      </c>
      <c r="B84" s="47" t="s">
        <v>29</v>
      </c>
      <c r="C84" s="45" t="e">
        <f>#REF!/#REF!*10</f>
        <v>#REF!</v>
      </c>
      <c r="D84" s="45" t="e">
        <f>#REF!/#REF!*10</f>
        <v>#REF!</v>
      </c>
      <c r="E84" s="45" t="e">
        <f>#REF!/#REF!*10</f>
        <v>#REF!</v>
      </c>
      <c r="F84" s="45" t="e">
        <f>#REF!/#REF!*10</f>
        <v>#REF!</v>
      </c>
      <c r="G84" s="45" t="e">
        <f>#REF!/#REF!*10</f>
        <v>#REF!</v>
      </c>
      <c r="H84" s="45" t="e">
        <f>#REF!/#REF!*10</f>
        <v>#REF!</v>
      </c>
      <c r="I84" s="45" t="e">
        <f>#REF!/#REF!*10</f>
        <v>#REF!</v>
      </c>
    </row>
    <row r="85" spans="1:9" x14ac:dyDescent="0.25">
      <c r="A85" s="47">
        <v>9</v>
      </c>
      <c r="B85" s="47" t="s">
        <v>30</v>
      </c>
      <c r="C85" s="45" t="e">
        <f>#REF!/#REF!*10</f>
        <v>#REF!</v>
      </c>
      <c r="D85" s="45" t="e">
        <f>#REF!/#REF!*10</f>
        <v>#REF!</v>
      </c>
      <c r="E85" s="45" t="e">
        <f>#REF!/#REF!*10</f>
        <v>#REF!</v>
      </c>
      <c r="F85" s="45" t="e">
        <f>#REF!/#REF!*10</f>
        <v>#REF!</v>
      </c>
      <c r="G85" s="45" t="e">
        <f>#REF!/#REF!*10</f>
        <v>#REF!</v>
      </c>
      <c r="H85" s="45" t="e">
        <f>#REF!/#REF!*10</f>
        <v>#REF!</v>
      </c>
      <c r="I85" s="45" t="e">
        <f>#REF!/#REF!*10</f>
        <v>#REF!</v>
      </c>
    </row>
    <row r="86" spans="1:9" x14ac:dyDescent="0.25">
      <c r="A86" s="47">
        <v>10</v>
      </c>
      <c r="B86" s="47" t="s">
        <v>31</v>
      </c>
      <c r="C86" s="45" t="e">
        <f>#REF!/#REF!*10</f>
        <v>#REF!</v>
      </c>
      <c r="D86" s="45" t="e">
        <f>#REF!/#REF!*10</f>
        <v>#REF!</v>
      </c>
      <c r="E86" s="45" t="e">
        <f>#REF!/#REF!*10</f>
        <v>#REF!</v>
      </c>
      <c r="F86" s="45" t="e">
        <f>#REF!/#REF!*10</f>
        <v>#REF!</v>
      </c>
      <c r="G86" s="45" t="e">
        <f>#REF!/#REF!*10</f>
        <v>#REF!</v>
      </c>
      <c r="H86" s="45" t="e">
        <f>#REF!/#REF!*10</f>
        <v>#REF!</v>
      </c>
      <c r="I86" s="45" t="e">
        <f>#REF!/#REF!*10</f>
        <v>#REF!</v>
      </c>
    </row>
    <row r="87" spans="1:9" x14ac:dyDescent="0.25">
      <c r="A87" s="47">
        <v>11</v>
      </c>
      <c r="B87" s="47" t="s">
        <v>32</v>
      </c>
      <c r="C87" s="45" t="e">
        <f>#REF!/#REF!*10</f>
        <v>#REF!</v>
      </c>
      <c r="D87" s="45" t="e">
        <f>#REF!/#REF!*10</f>
        <v>#REF!</v>
      </c>
      <c r="E87" s="45" t="e">
        <f>#REF!/#REF!*10</f>
        <v>#REF!</v>
      </c>
      <c r="F87" s="45" t="e">
        <f>#REF!/#REF!*10</f>
        <v>#REF!</v>
      </c>
      <c r="G87" s="45" t="e">
        <f>#REF!/#REF!*10</f>
        <v>#REF!</v>
      </c>
      <c r="H87" s="45">
        <v>0</v>
      </c>
      <c r="I87" s="45" t="e">
        <f>#REF!/#REF!*10</f>
        <v>#REF!</v>
      </c>
    </row>
    <row r="88" spans="1:9" x14ac:dyDescent="0.25">
      <c r="A88" s="47">
        <v>12</v>
      </c>
      <c r="B88" s="47" t="s">
        <v>33</v>
      </c>
      <c r="C88" s="45" t="e">
        <f>#REF!/#REF!*10</f>
        <v>#REF!</v>
      </c>
      <c r="D88" s="45" t="e">
        <f>#REF!/#REF!*10</f>
        <v>#REF!</v>
      </c>
      <c r="E88" s="45" t="e">
        <f>#REF!/#REF!*10</f>
        <v>#REF!</v>
      </c>
      <c r="F88" s="45" t="e">
        <f>#REF!/#REF!*10</f>
        <v>#REF!</v>
      </c>
      <c r="G88" s="45" t="e">
        <f>#REF!/#REF!*10</f>
        <v>#REF!</v>
      </c>
      <c r="H88" s="45" t="e">
        <f>#REF!/#REF!*10</f>
        <v>#REF!</v>
      </c>
      <c r="I88" s="45" t="e">
        <f>#REF!/#REF!*10</f>
        <v>#REF!</v>
      </c>
    </row>
    <row r="89" spans="1:9" x14ac:dyDescent="0.25">
      <c r="A89" s="47">
        <v>13</v>
      </c>
      <c r="B89" s="47" t="s">
        <v>34</v>
      </c>
      <c r="C89" s="45" t="e">
        <f>#REF!/#REF!*10</f>
        <v>#REF!</v>
      </c>
      <c r="D89" s="45" t="e">
        <f>#REF!/#REF!*10</f>
        <v>#REF!</v>
      </c>
      <c r="E89" s="45" t="e">
        <f>#REF!/#REF!*10</f>
        <v>#REF!</v>
      </c>
      <c r="F89" s="45" t="e">
        <f>#REF!/#REF!*10</f>
        <v>#REF!</v>
      </c>
      <c r="G89" s="45" t="e">
        <f>#REF!/#REF!*10</f>
        <v>#REF!</v>
      </c>
      <c r="H89" s="45">
        <v>0</v>
      </c>
      <c r="I89" s="45" t="e">
        <f>#REF!/#REF!*10</f>
        <v>#REF!</v>
      </c>
    </row>
    <row r="90" spans="1:9" x14ac:dyDescent="0.25">
      <c r="A90" s="47">
        <v>14</v>
      </c>
      <c r="B90" s="47" t="s">
        <v>35</v>
      </c>
      <c r="C90" s="45" t="e">
        <f>#REF!/#REF!*10</f>
        <v>#REF!</v>
      </c>
      <c r="D90" s="45" t="e">
        <f>#REF!/#REF!*10</f>
        <v>#REF!</v>
      </c>
      <c r="E90" s="45" t="e">
        <f>#REF!/#REF!*10</f>
        <v>#REF!</v>
      </c>
      <c r="F90" s="45" t="e">
        <f>#REF!/#REF!*10</f>
        <v>#REF!</v>
      </c>
      <c r="G90" s="45" t="e">
        <f>#REF!/#REF!*10</f>
        <v>#REF!</v>
      </c>
      <c r="H90" s="45" t="e">
        <f>#REF!/#REF!*10</f>
        <v>#REF!</v>
      </c>
      <c r="I90" s="45" t="e">
        <f>#REF!/#REF!*10</f>
        <v>#REF!</v>
      </c>
    </row>
    <row r="91" spans="1:9" x14ac:dyDescent="0.25">
      <c r="A91" s="47">
        <v>15</v>
      </c>
      <c r="B91" s="47" t="s">
        <v>36</v>
      </c>
      <c r="C91" s="45" t="e">
        <f>#REF!/#REF!*10</f>
        <v>#REF!</v>
      </c>
      <c r="D91" s="45" t="e">
        <f>#REF!/#REF!*10</f>
        <v>#REF!</v>
      </c>
      <c r="E91" s="45" t="e">
        <f>#REF!/#REF!*10</f>
        <v>#REF!</v>
      </c>
      <c r="F91" s="45" t="e">
        <f>#REF!/#REF!*10</f>
        <v>#REF!</v>
      </c>
      <c r="G91" s="45" t="e">
        <f>#REF!/#REF!*10</f>
        <v>#REF!</v>
      </c>
      <c r="H91" s="45">
        <v>0</v>
      </c>
      <c r="I91" s="45" t="e">
        <f>#REF!/#REF!*10</f>
        <v>#REF!</v>
      </c>
    </row>
    <row r="92" spans="1:9" x14ac:dyDescent="0.25">
      <c r="A92" s="47">
        <v>16</v>
      </c>
      <c r="B92" s="47" t="s">
        <v>37</v>
      </c>
      <c r="C92" s="45" t="e">
        <f>#REF!/#REF!*10</f>
        <v>#REF!</v>
      </c>
      <c r="D92" s="45" t="e">
        <f>#REF!/#REF!*10</f>
        <v>#REF!</v>
      </c>
      <c r="E92" s="45" t="e">
        <f>#REF!/#REF!*10</f>
        <v>#REF!</v>
      </c>
      <c r="F92" s="45" t="e">
        <f>#REF!/#REF!*10</f>
        <v>#REF!</v>
      </c>
      <c r="G92" s="45" t="e">
        <f>#REF!/#REF!*10</f>
        <v>#REF!</v>
      </c>
      <c r="H92" s="45" t="e">
        <f>#REF!/#REF!*10</f>
        <v>#REF!</v>
      </c>
      <c r="I92" s="45" t="e">
        <f>#REF!/#REF!*10</f>
        <v>#REF!</v>
      </c>
    </row>
    <row r="93" spans="1:9" x14ac:dyDescent="0.25">
      <c r="A93" s="47">
        <v>17</v>
      </c>
      <c r="B93" s="47" t="s">
        <v>38</v>
      </c>
      <c r="C93" s="45" t="e">
        <f>#REF!/#REF!*10</f>
        <v>#REF!</v>
      </c>
      <c r="D93" s="45" t="e">
        <f>#REF!/#REF!*10</f>
        <v>#REF!</v>
      </c>
      <c r="E93" s="45" t="e">
        <f>#REF!/#REF!*10</f>
        <v>#REF!</v>
      </c>
      <c r="F93" s="45" t="e">
        <f>#REF!/#REF!*10</f>
        <v>#REF!</v>
      </c>
      <c r="G93" s="45">
        <v>0</v>
      </c>
      <c r="H93" s="45">
        <v>0</v>
      </c>
      <c r="I93" s="45" t="e">
        <f>#REF!/#REF!*10</f>
        <v>#REF!</v>
      </c>
    </row>
    <row r="94" spans="1:9" x14ac:dyDescent="0.25">
      <c r="A94" s="47">
        <v>18</v>
      </c>
      <c r="B94" s="53" t="s">
        <v>39</v>
      </c>
      <c r="C94" s="45" t="e">
        <f>#REF!/#REF!*10</f>
        <v>#REF!</v>
      </c>
      <c r="D94" s="45" t="e">
        <f>#REF!/#REF!*10</f>
        <v>#REF!</v>
      </c>
      <c r="E94" s="45" t="e">
        <f>#REF!/#REF!*10</f>
        <v>#REF!</v>
      </c>
      <c r="F94" s="45" t="e">
        <f>#REF!/#REF!*10</f>
        <v>#REF!</v>
      </c>
      <c r="G94" s="45" t="e">
        <f>#REF!/#REF!*10</f>
        <v>#REF!</v>
      </c>
      <c r="H94" s="45">
        <v>0</v>
      </c>
      <c r="I94" s="45" t="e">
        <f>#REF!/#REF!*10</f>
        <v>#REF!</v>
      </c>
    </row>
    <row r="95" spans="1:9" x14ac:dyDescent="0.25">
      <c r="A95" s="47">
        <v>19</v>
      </c>
      <c r="B95" s="47" t="s">
        <v>40</v>
      </c>
      <c r="C95" s="45" t="e">
        <f>#REF!/#REF!*10</f>
        <v>#REF!</v>
      </c>
      <c r="D95" s="45" t="e">
        <f>#REF!/#REF!*10</f>
        <v>#REF!</v>
      </c>
      <c r="E95" s="45" t="e">
        <f>#REF!/#REF!*10</f>
        <v>#REF!</v>
      </c>
      <c r="F95" s="45" t="e">
        <f>#REF!/#REF!*10</f>
        <v>#REF!</v>
      </c>
      <c r="G95" s="45" t="e">
        <f>#REF!/#REF!*10</f>
        <v>#REF!</v>
      </c>
      <c r="H95" s="45" t="e">
        <f>#REF!/#REF!*10</f>
        <v>#REF!</v>
      </c>
      <c r="I95" s="45" t="e">
        <f>#REF!/#REF!*10</f>
        <v>#REF!</v>
      </c>
    </row>
    <row r="96" spans="1:9" x14ac:dyDescent="0.25">
      <c r="A96" s="47">
        <v>20</v>
      </c>
      <c r="B96" s="47" t="s">
        <v>41</v>
      </c>
      <c r="C96" s="45" t="e">
        <f>#REF!/#REF!*10</f>
        <v>#REF!</v>
      </c>
      <c r="D96" s="45" t="e">
        <f>#REF!/#REF!*10</f>
        <v>#REF!</v>
      </c>
      <c r="E96" s="45" t="e">
        <f>#REF!/#REF!*10</f>
        <v>#REF!</v>
      </c>
      <c r="F96" s="45" t="e">
        <f>#REF!/#REF!*10</f>
        <v>#REF!</v>
      </c>
      <c r="G96" s="45" t="e">
        <f>#REF!/#REF!*10</f>
        <v>#REF!</v>
      </c>
      <c r="H96" s="45" t="e">
        <f>#REF!/#REF!*10</f>
        <v>#REF!</v>
      </c>
      <c r="I96" s="45" t="e">
        <f>#REF!/#REF!*10</f>
        <v>#REF!</v>
      </c>
    </row>
    <row r="97" spans="1:9" x14ac:dyDescent="0.25">
      <c r="A97" s="47">
        <v>21</v>
      </c>
      <c r="B97" s="47" t="s">
        <v>42</v>
      </c>
      <c r="C97" s="45" t="e">
        <f>#REF!/#REF!*10</f>
        <v>#REF!</v>
      </c>
      <c r="D97" s="45" t="e">
        <f>#REF!/#REF!*10</f>
        <v>#REF!</v>
      </c>
      <c r="E97" s="45" t="e">
        <f>#REF!/#REF!*10</f>
        <v>#REF!</v>
      </c>
      <c r="F97" s="45" t="e">
        <f>#REF!/#REF!*10</f>
        <v>#REF!</v>
      </c>
      <c r="G97" s="45" t="e">
        <f>#REF!/#REF!*10</f>
        <v>#REF!</v>
      </c>
      <c r="H97" s="45" t="e">
        <f>#REF!/#REF!*10</f>
        <v>#REF!</v>
      </c>
      <c r="I97" s="45" t="e">
        <f>#REF!/#REF!*10</f>
        <v>#REF!</v>
      </c>
    </row>
    <row r="98" spans="1:9" x14ac:dyDescent="0.25">
      <c r="A98" s="47">
        <v>22</v>
      </c>
      <c r="B98" s="47" t="s">
        <v>43</v>
      </c>
      <c r="C98" s="45" t="e">
        <f>#REF!/#REF!*10</f>
        <v>#REF!</v>
      </c>
      <c r="D98" s="45" t="e">
        <f>#REF!/#REF!*10</f>
        <v>#REF!</v>
      </c>
      <c r="E98" s="45" t="e">
        <f>#REF!/#REF!*10</f>
        <v>#REF!</v>
      </c>
      <c r="F98" s="45" t="e">
        <f>#REF!/#REF!*10</f>
        <v>#REF!</v>
      </c>
      <c r="G98" s="45" t="e">
        <f>#REF!/#REF!*10</f>
        <v>#REF!</v>
      </c>
      <c r="H98" s="45" t="e">
        <f>#REF!/#REF!*10</f>
        <v>#REF!</v>
      </c>
      <c r="I98" s="45" t="e">
        <f>#REF!/#REF!*10</f>
        <v>#REF!</v>
      </c>
    </row>
    <row r="99" spans="1:9" x14ac:dyDescent="0.25">
      <c r="A99" s="47">
        <v>23</v>
      </c>
      <c r="B99" s="47" t="s">
        <v>44</v>
      </c>
      <c r="C99" s="45" t="e">
        <f>#REF!/#REF!*10</f>
        <v>#REF!</v>
      </c>
      <c r="D99" s="45" t="e">
        <f>#REF!/#REF!*10</f>
        <v>#REF!</v>
      </c>
      <c r="E99" s="45" t="e">
        <f>#REF!/#REF!*10</f>
        <v>#REF!</v>
      </c>
      <c r="F99" s="45" t="e">
        <f>#REF!/#REF!*10</f>
        <v>#REF!</v>
      </c>
      <c r="G99" s="45" t="e">
        <f>#REF!/#REF!*10</f>
        <v>#REF!</v>
      </c>
      <c r="H99" s="45" t="e">
        <f>#REF!/#REF!*10</f>
        <v>#REF!</v>
      </c>
      <c r="I99" s="45" t="e">
        <f>#REF!/#REF!*10</f>
        <v>#REF!</v>
      </c>
    </row>
    <row r="100" spans="1:9" x14ac:dyDescent="0.25">
      <c r="A100" s="47">
        <v>24</v>
      </c>
      <c r="B100" s="47" t="s">
        <v>45</v>
      </c>
      <c r="C100" s="45" t="e">
        <f>#REF!/#REF!*10</f>
        <v>#REF!</v>
      </c>
      <c r="D100" s="45" t="e">
        <f>#REF!/#REF!*10</f>
        <v>#REF!</v>
      </c>
      <c r="E100" s="45" t="e">
        <f>#REF!/#REF!*10</f>
        <v>#REF!</v>
      </c>
      <c r="F100" s="45" t="e">
        <f>#REF!/#REF!*10</f>
        <v>#REF!</v>
      </c>
      <c r="G100" s="45" t="e">
        <f>#REF!/#REF!*10</f>
        <v>#REF!</v>
      </c>
      <c r="H100" s="45" t="e">
        <f>#REF!/#REF!*10</f>
        <v>#REF!</v>
      </c>
      <c r="I100" s="45" t="e">
        <f>#REF!/#REF!*10</f>
        <v>#REF!</v>
      </c>
    </row>
    <row r="101" spans="1:9" x14ac:dyDescent="0.25">
      <c r="A101" s="47">
        <v>25</v>
      </c>
      <c r="B101" s="47" t="s">
        <v>46</v>
      </c>
      <c r="C101" s="45" t="e">
        <f>#REF!/#REF!*10</f>
        <v>#REF!</v>
      </c>
      <c r="D101" s="45" t="e">
        <f>#REF!/#REF!*10</f>
        <v>#REF!</v>
      </c>
      <c r="E101" s="45" t="e">
        <f>#REF!/#REF!*10</f>
        <v>#REF!</v>
      </c>
      <c r="F101" s="45" t="e">
        <f>#REF!/#REF!*10</f>
        <v>#REF!</v>
      </c>
      <c r="G101" s="45" t="e">
        <f>#REF!/#REF!*10</f>
        <v>#REF!</v>
      </c>
      <c r="H101" s="45">
        <v>0</v>
      </c>
      <c r="I101" s="45" t="e">
        <f>#REF!/#REF!*10</f>
        <v>#REF!</v>
      </c>
    </row>
    <row r="102" spans="1:9" x14ac:dyDescent="0.25">
      <c r="A102" s="47">
        <v>26</v>
      </c>
      <c r="B102" s="47" t="s">
        <v>47</v>
      </c>
      <c r="C102" s="45" t="e">
        <f>#REF!/#REF!*10</f>
        <v>#REF!</v>
      </c>
      <c r="D102" s="45" t="e">
        <f>#REF!/#REF!*10</f>
        <v>#REF!</v>
      </c>
      <c r="E102" s="45" t="e">
        <f>#REF!/#REF!*10</f>
        <v>#REF!</v>
      </c>
      <c r="F102" s="45" t="e">
        <f>#REF!/#REF!*10</f>
        <v>#REF!</v>
      </c>
      <c r="G102" s="45" t="e">
        <f>#REF!/#REF!*10</f>
        <v>#REF!</v>
      </c>
      <c r="H102" s="45" t="e">
        <f>#REF!/#REF!*10</f>
        <v>#REF!</v>
      </c>
      <c r="I102" s="45" t="e">
        <f>#REF!/#REF!*10</f>
        <v>#REF!</v>
      </c>
    </row>
    <row r="103" spans="1:9" x14ac:dyDescent="0.25">
      <c r="A103" s="47">
        <v>27</v>
      </c>
      <c r="B103" s="47" t="s">
        <v>48</v>
      </c>
      <c r="C103" s="45" t="e">
        <f>#REF!/#REF!*10</f>
        <v>#REF!</v>
      </c>
      <c r="D103" s="45" t="e">
        <f>#REF!/#REF!*10</f>
        <v>#REF!</v>
      </c>
      <c r="E103" s="45" t="e">
        <f>#REF!/#REF!*10</f>
        <v>#REF!</v>
      </c>
      <c r="F103" s="45" t="e">
        <f>#REF!/#REF!*10</f>
        <v>#REF!</v>
      </c>
      <c r="G103" s="45" t="e">
        <f>#REF!/#REF!*10</f>
        <v>#REF!</v>
      </c>
      <c r="H103" s="45" t="e">
        <f>#REF!/#REF!*10</f>
        <v>#REF!</v>
      </c>
      <c r="I103" s="45" t="e">
        <f>#REF!/#REF!*10</f>
        <v>#REF!</v>
      </c>
    </row>
    <row r="104" spans="1:9" x14ac:dyDescent="0.25">
      <c r="A104" s="47"/>
      <c r="B104" s="48" t="s">
        <v>49</v>
      </c>
      <c r="C104" s="45" t="e">
        <f>#REF!/#REF!*10</f>
        <v>#REF!</v>
      </c>
      <c r="D104" s="45" t="e">
        <f>#REF!/#REF!*10</f>
        <v>#REF!</v>
      </c>
      <c r="E104" s="45" t="e">
        <f>#REF!/#REF!*10</f>
        <v>#REF!</v>
      </c>
      <c r="F104" s="45" t="e">
        <f>#REF!/#REF!*10</f>
        <v>#REF!</v>
      </c>
      <c r="G104" s="45" t="e">
        <f>#REF!/#REF!*10</f>
        <v>#REF!</v>
      </c>
      <c r="H104" s="45" t="e">
        <f>#REF!/#REF!*10</f>
        <v>#REF!</v>
      </c>
      <c r="I104" s="45" t="e">
        <f>#REF!/#REF!*10</f>
        <v>#REF!</v>
      </c>
    </row>
  </sheetData>
  <mergeCells count="7">
    <mergeCell ref="A72:I72"/>
    <mergeCell ref="A1:I1"/>
    <mergeCell ref="A2:I2"/>
    <mergeCell ref="A34:B34"/>
    <mergeCell ref="A36:I36"/>
    <mergeCell ref="A37:I37"/>
    <mergeCell ref="A71:I71"/>
  </mergeCells>
  <pageMargins left="1.45" right="0" top="0.75" bottom="0.75" header="0.3" footer="0.3"/>
  <pageSetup paperSize="9" scale="95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Normal="100" workbookViewId="0">
      <selection activeCell="O7" sqref="O7"/>
    </sheetView>
  </sheetViews>
  <sheetFormatPr defaultRowHeight="15" x14ac:dyDescent="0.25"/>
  <cols>
    <col min="1" max="1" width="4.85546875" customWidth="1"/>
    <col min="2" max="2" width="20.140625" customWidth="1"/>
  </cols>
  <sheetData>
    <row r="1" spans="1:15" x14ac:dyDescent="0.25">
      <c r="A1" s="276" t="s">
        <v>228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</row>
    <row r="2" spans="1:15" x14ac:dyDescent="0.25">
      <c r="A2" s="276" t="s">
        <v>54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</row>
    <row r="3" spans="1:15" x14ac:dyDescent="0.25">
      <c r="A3" s="71"/>
      <c r="B3" s="71"/>
    </row>
    <row r="4" spans="1:15" x14ac:dyDescent="0.25">
      <c r="A4" s="69" t="s">
        <v>2</v>
      </c>
      <c r="B4" s="69" t="s">
        <v>3</v>
      </c>
      <c r="C4" s="69" t="s">
        <v>56</v>
      </c>
      <c r="D4" s="72" t="s">
        <v>57</v>
      </c>
      <c r="E4" s="72" t="s">
        <v>12</v>
      </c>
      <c r="F4" s="72" t="s">
        <v>15</v>
      </c>
      <c r="G4" s="72" t="s">
        <v>16</v>
      </c>
      <c r="H4" s="72" t="s">
        <v>17</v>
      </c>
      <c r="I4" s="72" t="s">
        <v>18</v>
      </c>
      <c r="J4" s="72" t="s">
        <v>19</v>
      </c>
      <c r="K4" s="72" t="s">
        <v>20</v>
      </c>
      <c r="L4" s="72" t="s">
        <v>6</v>
      </c>
      <c r="M4" s="72" t="s">
        <v>7</v>
      </c>
      <c r="N4" s="34" t="s">
        <v>8</v>
      </c>
      <c r="O4" s="6" t="s">
        <v>4</v>
      </c>
    </row>
    <row r="5" spans="1:15" x14ac:dyDescent="0.25">
      <c r="A5" s="73"/>
      <c r="B5" s="68"/>
      <c r="C5" s="68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4"/>
    </row>
    <row r="6" spans="1:15" x14ac:dyDescent="0.25">
      <c r="A6" s="67">
        <v>1</v>
      </c>
      <c r="B6" s="67" t="s">
        <v>22</v>
      </c>
      <c r="C6" s="77">
        <f>'[3]%'!C6</f>
        <v>100</v>
      </c>
      <c r="D6" s="77">
        <f>'[3]%'!D6</f>
        <v>100</v>
      </c>
      <c r="E6" s="77">
        <f>'[3]%'!E6</f>
        <v>100</v>
      </c>
      <c r="F6" s="77">
        <f>'[3]%'!F6</f>
        <v>100</v>
      </c>
      <c r="G6" s="77">
        <f>'[3]%'!G6</f>
        <v>100</v>
      </c>
      <c r="H6" s="77">
        <f>'[3]%'!H6</f>
        <v>100</v>
      </c>
      <c r="I6" s="77">
        <f>'[4]%'!I6</f>
        <v>100</v>
      </c>
      <c r="J6" s="77">
        <f>[3]rksp!A282</f>
        <v>100</v>
      </c>
      <c r="K6" s="77">
        <f>'[3]%'!K6</f>
        <v>100</v>
      </c>
      <c r="L6" s="77"/>
      <c r="M6" s="77"/>
      <c r="N6" s="77"/>
      <c r="O6" s="75">
        <f>AVERAGE(C6:N6)</f>
        <v>100</v>
      </c>
    </row>
    <row r="7" spans="1:15" x14ac:dyDescent="0.25">
      <c r="A7" s="67">
        <v>2</v>
      </c>
      <c r="B7" s="67" t="s">
        <v>23</v>
      </c>
      <c r="C7" s="77">
        <f>'[3]%'!C7</f>
        <v>100</v>
      </c>
      <c r="D7" s="77">
        <f>'[3]%'!D7</f>
        <v>100</v>
      </c>
      <c r="E7" s="77">
        <f>'[3]%'!E7</f>
        <v>100</v>
      </c>
      <c r="F7" s="77">
        <f>'[3]%'!F7</f>
        <v>100</v>
      </c>
      <c r="G7" s="77">
        <f>'[3]%'!G7</f>
        <v>100</v>
      </c>
      <c r="H7" s="77">
        <f>'[3]%'!H7</f>
        <v>100</v>
      </c>
      <c r="I7" s="77">
        <f>'[4]%'!I7</f>
        <v>100</v>
      </c>
      <c r="J7" s="77">
        <f>[3]rksp!A283</f>
        <v>100</v>
      </c>
      <c r="K7" s="77">
        <f>'[3]%'!K7</f>
        <v>100</v>
      </c>
      <c r="L7" s="77"/>
      <c r="M7" s="77"/>
      <c r="N7" s="77"/>
      <c r="O7" s="75">
        <f t="shared" ref="O7:O33" si="0">AVERAGE(C7:N7)</f>
        <v>100</v>
      </c>
    </row>
    <row r="8" spans="1:15" x14ac:dyDescent="0.25">
      <c r="A8" s="67">
        <v>3</v>
      </c>
      <c r="B8" s="67" t="s">
        <v>24</v>
      </c>
      <c r="C8" s="77">
        <f>'[3]%'!C8</f>
        <v>100</v>
      </c>
      <c r="D8" s="77">
        <f>'[3]%'!D8</f>
        <v>100</v>
      </c>
      <c r="E8" s="77">
        <f>'[3]%'!E8</f>
        <v>100</v>
      </c>
      <c r="F8" s="77">
        <f>'[3]%'!F8</f>
        <v>100</v>
      </c>
      <c r="G8" s="77">
        <f>'[3]%'!G8</f>
        <v>100</v>
      </c>
      <c r="H8" s="77">
        <f>'[3]%'!H8</f>
        <v>100</v>
      </c>
      <c r="I8" s="77">
        <f>'[4]%'!I8</f>
        <v>100</v>
      </c>
      <c r="J8" s="77">
        <f>[3]rksp!A284</f>
        <v>100</v>
      </c>
      <c r="K8" s="77">
        <f>'[3]%'!K8</f>
        <v>100</v>
      </c>
      <c r="L8" s="77"/>
      <c r="M8" s="77"/>
      <c r="N8" s="77"/>
      <c r="O8" s="75">
        <f t="shared" si="0"/>
        <v>100</v>
      </c>
    </row>
    <row r="9" spans="1:15" x14ac:dyDescent="0.25">
      <c r="A9" s="67">
        <v>4</v>
      </c>
      <c r="B9" s="67" t="s">
        <v>25</v>
      </c>
      <c r="C9" s="77">
        <f>'[3]%'!C9</f>
        <v>100</v>
      </c>
      <c r="D9" s="77">
        <f>'[3]%'!D9</f>
        <v>100</v>
      </c>
      <c r="E9" s="77">
        <f>'[3]%'!E9</f>
        <v>100</v>
      </c>
      <c r="F9" s="77">
        <f>'[3]%'!F9</f>
        <v>100</v>
      </c>
      <c r="G9" s="77">
        <f>'[3]%'!G9</f>
        <v>100</v>
      </c>
      <c r="H9" s="77">
        <f>'[3]%'!H9</f>
        <v>100</v>
      </c>
      <c r="I9" s="77">
        <f>'[4]%'!I9</f>
        <v>100</v>
      </c>
      <c r="J9" s="77">
        <f>[3]rksp!A285</f>
        <v>100</v>
      </c>
      <c r="K9" s="77">
        <f>'[3]%'!K9</f>
        <v>100</v>
      </c>
      <c r="L9" s="77"/>
      <c r="M9" s="77"/>
      <c r="N9" s="77"/>
      <c r="O9" s="75">
        <f t="shared" si="0"/>
        <v>100</v>
      </c>
    </row>
    <row r="10" spans="1:15" x14ac:dyDescent="0.25">
      <c r="A10" s="67">
        <v>5</v>
      </c>
      <c r="B10" s="67" t="s">
        <v>26</v>
      </c>
      <c r="C10" s="77">
        <f>'[3]%'!C10</f>
        <v>100</v>
      </c>
      <c r="D10" s="77">
        <f>'[3]%'!D10</f>
        <v>100</v>
      </c>
      <c r="E10" s="77">
        <f>'[3]%'!E10</f>
        <v>100</v>
      </c>
      <c r="F10" s="77">
        <f>'[3]%'!F10</f>
        <v>100</v>
      </c>
      <c r="G10" s="77">
        <f>'[3]%'!G10</f>
        <v>100</v>
      </c>
      <c r="H10" s="77">
        <f>'[3]%'!H10</f>
        <v>100</v>
      </c>
      <c r="I10" s="77">
        <f>'[4]%'!I10</f>
        <v>100</v>
      </c>
      <c r="J10" s="77">
        <f>[3]rksp!A286</f>
        <v>100</v>
      </c>
      <c r="K10" s="77">
        <f>'[3]%'!K10</f>
        <v>100</v>
      </c>
      <c r="L10" s="77"/>
      <c r="M10" s="77"/>
      <c r="N10" s="77"/>
      <c r="O10" s="75">
        <f t="shared" si="0"/>
        <v>100</v>
      </c>
    </row>
    <row r="11" spans="1:15" x14ac:dyDescent="0.25">
      <c r="A11" s="67">
        <v>6</v>
      </c>
      <c r="B11" s="67" t="s">
        <v>27</v>
      </c>
      <c r="C11" s="77">
        <f>'[3]%'!C11</f>
        <v>100</v>
      </c>
      <c r="D11" s="77">
        <f>'[3]%'!D11</f>
        <v>100</v>
      </c>
      <c r="E11" s="77">
        <f>'[3]%'!E11</f>
        <v>100</v>
      </c>
      <c r="F11" s="77">
        <f>'[3]%'!F11</f>
        <v>100</v>
      </c>
      <c r="G11" s="77">
        <f>'[3]%'!G11</f>
        <v>100</v>
      </c>
      <c r="H11" s="77">
        <f>'[3]%'!H11</f>
        <v>100</v>
      </c>
      <c r="I11" s="77">
        <f>'[4]%'!I11</f>
        <v>100</v>
      </c>
      <c r="J11" s="77">
        <f>[3]rksp!A287</f>
        <v>100</v>
      </c>
      <c r="K11" s="77">
        <f>'[3]%'!K11</f>
        <v>100</v>
      </c>
      <c r="L11" s="77"/>
      <c r="M11" s="77"/>
      <c r="N11" s="77"/>
      <c r="O11" s="75">
        <f t="shared" si="0"/>
        <v>100</v>
      </c>
    </row>
    <row r="12" spans="1:15" x14ac:dyDescent="0.25">
      <c r="A12" s="67">
        <v>7</v>
      </c>
      <c r="B12" s="67" t="s">
        <v>28</v>
      </c>
      <c r="C12" s="77">
        <f>'[3]%'!C12</f>
        <v>100</v>
      </c>
      <c r="D12" s="77">
        <f>'[3]%'!D12</f>
        <v>100</v>
      </c>
      <c r="E12" s="77">
        <f>'[3]%'!E12</f>
        <v>100</v>
      </c>
      <c r="F12" s="77">
        <f>'[3]%'!F12</f>
        <v>100</v>
      </c>
      <c r="G12" s="77">
        <f>'[3]%'!G12</f>
        <v>100</v>
      </c>
      <c r="H12" s="77">
        <f>'[3]%'!H12</f>
        <v>100</v>
      </c>
      <c r="I12" s="77">
        <f>'[4]%'!I12</f>
        <v>100</v>
      </c>
      <c r="J12" s="77">
        <f>[3]rksp!A288</f>
        <v>100</v>
      </c>
      <c r="K12" s="77">
        <f>'[3]%'!K12</f>
        <v>100</v>
      </c>
      <c r="L12" s="77"/>
      <c r="M12" s="77"/>
      <c r="N12" s="77"/>
      <c r="O12" s="75">
        <f t="shared" si="0"/>
        <v>100</v>
      </c>
    </row>
    <row r="13" spans="1:15" x14ac:dyDescent="0.25">
      <c r="A13" s="67">
        <v>8</v>
      </c>
      <c r="B13" s="67" t="s">
        <v>29</v>
      </c>
      <c r="C13" s="77">
        <f>'[3]%'!C13</f>
        <v>100</v>
      </c>
      <c r="D13" s="77">
        <f>'[3]%'!D13</f>
        <v>100</v>
      </c>
      <c r="E13" s="77">
        <f>'[3]%'!E13</f>
        <v>100</v>
      </c>
      <c r="F13" s="77">
        <f>'[3]%'!F13</f>
        <v>100</v>
      </c>
      <c r="G13" s="77">
        <f>'[3]%'!G13</f>
        <v>100</v>
      </c>
      <c r="H13" s="77">
        <f>'[3]%'!H13</f>
        <v>100</v>
      </c>
      <c r="I13" s="77">
        <f>'[4]%'!I13</f>
        <v>100</v>
      </c>
      <c r="J13" s="77">
        <f>[3]rksp!A289</f>
        <v>100</v>
      </c>
      <c r="K13" s="77">
        <f>'[3]%'!K13</f>
        <v>100</v>
      </c>
      <c r="L13" s="77"/>
      <c r="M13" s="77"/>
      <c r="N13" s="77"/>
      <c r="O13" s="75">
        <f t="shared" si="0"/>
        <v>100</v>
      </c>
    </row>
    <row r="14" spans="1:15" x14ac:dyDescent="0.25">
      <c r="A14" s="67">
        <v>9</v>
      </c>
      <c r="B14" s="67" t="s">
        <v>30</v>
      </c>
      <c r="C14" s="77">
        <f>'[3]%'!C14</f>
        <v>100</v>
      </c>
      <c r="D14" s="77">
        <f>'[3]%'!D14</f>
        <v>100</v>
      </c>
      <c r="E14" s="77">
        <f>'[3]%'!E14</f>
        <v>100</v>
      </c>
      <c r="F14" s="77">
        <f>'[3]%'!F14</f>
        <v>100</v>
      </c>
      <c r="G14" s="77">
        <f>'[3]%'!G14</f>
        <v>100</v>
      </c>
      <c r="H14" s="77">
        <f>'[3]%'!H14</f>
        <v>100</v>
      </c>
      <c r="I14" s="77">
        <f>'[4]%'!I14</f>
        <v>100</v>
      </c>
      <c r="J14" s="77">
        <f>[3]rksp!A290</f>
        <v>100</v>
      </c>
      <c r="K14" s="77">
        <f>'[3]%'!K14</f>
        <v>100</v>
      </c>
      <c r="L14" s="77"/>
      <c r="M14" s="77"/>
      <c r="N14" s="77"/>
      <c r="O14" s="75">
        <f t="shared" si="0"/>
        <v>100</v>
      </c>
    </row>
    <row r="15" spans="1:15" x14ac:dyDescent="0.25">
      <c r="A15" s="67">
        <v>10</v>
      </c>
      <c r="B15" s="67" t="s">
        <v>31</v>
      </c>
      <c r="C15" s="77">
        <f>'[3]%'!C15</f>
        <v>100</v>
      </c>
      <c r="D15" s="77">
        <f>'[3]%'!D15</f>
        <v>100</v>
      </c>
      <c r="E15" s="77">
        <f>'[3]%'!E15</f>
        <v>100</v>
      </c>
      <c r="F15" s="77">
        <f>'[3]%'!F15</f>
        <v>100</v>
      </c>
      <c r="G15" s="77">
        <f>'[3]%'!G15</f>
        <v>100</v>
      </c>
      <c r="H15" s="77">
        <f>'[3]%'!H15</f>
        <v>100</v>
      </c>
      <c r="I15" s="77">
        <f>'[4]%'!I15</f>
        <v>100</v>
      </c>
      <c r="J15" s="77">
        <f>[3]rksp!A291</f>
        <v>100</v>
      </c>
      <c r="K15" s="77">
        <f>'[3]%'!K15</f>
        <v>100</v>
      </c>
      <c r="L15" s="77"/>
      <c r="M15" s="77"/>
      <c r="N15" s="77"/>
      <c r="O15" s="75">
        <f t="shared" si="0"/>
        <v>100</v>
      </c>
    </row>
    <row r="16" spans="1:15" x14ac:dyDescent="0.25">
      <c r="A16" s="67">
        <v>11</v>
      </c>
      <c r="B16" s="67" t="s">
        <v>32</v>
      </c>
      <c r="C16" s="77">
        <f>'[3]%'!C16</f>
        <v>100</v>
      </c>
      <c r="D16" s="77">
        <f>'[3]%'!D16</f>
        <v>100</v>
      </c>
      <c r="E16" s="77">
        <f>'[3]%'!E16</f>
        <v>100</v>
      </c>
      <c r="F16" s="77">
        <f>'[3]%'!F16</f>
        <v>100</v>
      </c>
      <c r="G16" s="77">
        <f>'[3]%'!G16</f>
        <v>100</v>
      </c>
      <c r="H16" s="77">
        <f>'[3]%'!H16</f>
        <v>100</v>
      </c>
      <c r="I16" s="77">
        <f>'[4]%'!I16</f>
        <v>100</v>
      </c>
      <c r="J16" s="77">
        <f>[3]rksp!A292</f>
        <v>100</v>
      </c>
      <c r="K16" s="77">
        <f>'[3]%'!K16</f>
        <v>100</v>
      </c>
      <c r="L16" s="77"/>
      <c r="M16" s="77"/>
      <c r="N16" s="77"/>
      <c r="O16" s="75">
        <f t="shared" si="0"/>
        <v>100</v>
      </c>
    </row>
    <row r="17" spans="1:15" x14ac:dyDescent="0.25">
      <c r="A17" s="67">
        <v>12</v>
      </c>
      <c r="B17" s="67" t="s">
        <v>33</v>
      </c>
      <c r="C17" s="77">
        <f>'[3]%'!C17</f>
        <v>100</v>
      </c>
      <c r="D17" s="77">
        <f>'[3]%'!D17</f>
        <v>100</v>
      </c>
      <c r="E17" s="77">
        <f>'[3]%'!E17</f>
        <v>100</v>
      </c>
      <c r="F17" s="77">
        <f>'[3]%'!F17</f>
        <v>100</v>
      </c>
      <c r="G17" s="77">
        <f>'[3]%'!G17</f>
        <v>100</v>
      </c>
      <c r="H17" s="77">
        <f>'[3]%'!H17</f>
        <v>100</v>
      </c>
      <c r="I17" s="77">
        <f>'[4]%'!I17</f>
        <v>100</v>
      </c>
      <c r="J17" s="77">
        <f>[3]rksp!A293</f>
        <v>100</v>
      </c>
      <c r="K17" s="77">
        <f>'[3]%'!K17</f>
        <v>100</v>
      </c>
      <c r="L17" s="77"/>
      <c r="M17" s="77"/>
      <c r="N17" s="77"/>
      <c r="O17" s="75">
        <f t="shared" si="0"/>
        <v>100</v>
      </c>
    </row>
    <row r="18" spans="1:15" x14ac:dyDescent="0.25">
      <c r="A18" s="67">
        <v>13</v>
      </c>
      <c r="B18" s="67" t="s">
        <v>34</v>
      </c>
      <c r="C18" s="77">
        <f>'[3]%'!C18</f>
        <v>100</v>
      </c>
      <c r="D18" s="77">
        <f>'[3]%'!D18</f>
        <v>100</v>
      </c>
      <c r="E18" s="77">
        <f>'[3]%'!E18</f>
        <v>100</v>
      </c>
      <c r="F18" s="77">
        <f>'[3]%'!F18</f>
        <v>100</v>
      </c>
      <c r="G18" s="77">
        <f>'[3]%'!G18</f>
        <v>100</v>
      </c>
      <c r="H18" s="77">
        <f>'[3]%'!H18</f>
        <v>100</v>
      </c>
      <c r="I18" s="77">
        <f>'[4]%'!I18</f>
        <v>100</v>
      </c>
      <c r="J18" s="77">
        <f>[3]rksp!A294</f>
        <v>100</v>
      </c>
      <c r="K18" s="77">
        <f>'[3]%'!K18</f>
        <v>100</v>
      </c>
      <c r="L18" s="77"/>
      <c r="M18" s="77"/>
      <c r="N18" s="77"/>
      <c r="O18" s="75">
        <f t="shared" si="0"/>
        <v>100</v>
      </c>
    </row>
    <row r="19" spans="1:15" x14ac:dyDescent="0.25">
      <c r="A19" s="67">
        <v>14</v>
      </c>
      <c r="B19" s="67" t="s">
        <v>35</v>
      </c>
      <c r="C19" s="77">
        <f>'[3]%'!C19</f>
        <v>100</v>
      </c>
      <c r="D19" s="77">
        <f>'[3]%'!D19</f>
        <v>100</v>
      </c>
      <c r="E19" s="77">
        <f>'[3]%'!E19</f>
        <v>100</v>
      </c>
      <c r="F19" s="77">
        <f>'[3]%'!F19</f>
        <v>100</v>
      </c>
      <c r="G19" s="77">
        <f>'[3]%'!G19</f>
        <v>100</v>
      </c>
      <c r="H19" s="77">
        <f>'[3]%'!H19</f>
        <v>100</v>
      </c>
      <c r="I19" s="77">
        <f>'[4]%'!I19</f>
        <v>100</v>
      </c>
      <c r="J19" s="77">
        <f>[3]rksp!A295</f>
        <v>100</v>
      </c>
      <c r="K19" s="77">
        <f>'[3]%'!K19</f>
        <v>100</v>
      </c>
      <c r="L19" s="77"/>
      <c r="M19" s="77"/>
      <c r="N19" s="77"/>
      <c r="O19" s="75">
        <f t="shared" si="0"/>
        <v>100</v>
      </c>
    </row>
    <row r="20" spans="1:15" x14ac:dyDescent="0.25">
      <c r="A20" s="67">
        <v>15</v>
      </c>
      <c r="B20" s="67" t="s">
        <v>36</v>
      </c>
      <c r="C20" s="77">
        <f>'[3]%'!C20</f>
        <v>100</v>
      </c>
      <c r="D20" s="77">
        <f>'[3]%'!D20</f>
        <v>100</v>
      </c>
      <c r="E20" s="77">
        <f>'[3]%'!E20</f>
        <v>100</v>
      </c>
      <c r="F20" s="77">
        <f>'[3]%'!F20</f>
        <v>100</v>
      </c>
      <c r="G20" s="77">
        <f>'[3]%'!G20</f>
        <v>100</v>
      </c>
      <c r="H20" s="77">
        <f>'[3]%'!H20</f>
        <v>100</v>
      </c>
      <c r="I20" s="77">
        <f>'[4]%'!I20</f>
        <v>100</v>
      </c>
      <c r="J20" s="77">
        <f>[3]rksp!A296</f>
        <v>100</v>
      </c>
      <c r="K20" s="77">
        <f>'[3]%'!K20</f>
        <v>100</v>
      </c>
      <c r="L20" s="77"/>
      <c r="M20" s="77"/>
      <c r="N20" s="77"/>
      <c r="O20" s="75">
        <f t="shared" si="0"/>
        <v>100</v>
      </c>
    </row>
    <row r="21" spans="1:15" x14ac:dyDescent="0.25">
      <c r="A21" s="67">
        <v>16</v>
      </c>
      <c r="B21" s="67" t="s">
        <v>37</v>
      </c>
      <c r="C21" s="77">
        <f>'[3]%'!C21</f>
        <v>100</v>
      </c>
      <c r="D21" s="77">
        <f>'[3]%'!D21</f>
        <v>100</v>
      </c>
      <c r="E21" s="77">
        <f>'[3]%'!E21</f>
        <v>100</v>
      </c>
      <c r="F21" s="77">
        <f>'[3]%'!F21</f>
        <v>100</v>
      </c>
      <c r="G21" s="77">
        <f>'[3]%'!G21</f>
        <v>100</v>
      </c>
      <c r="H21" s="77">
        <f>'[3]%'!H21</f>
        <v>100</v>
      </c>
      <c r="I21" s="77">
        <f>'[4]%'!I21</f>
        <v>100</v>
      </c>
      <c r="J21" s="77">
        <f>[3]rksp!A297</f>
        <v>100</v>
      </c>
      <c r="K21" s="77">
        <f>'[3]%'!K21</f>
        <v>100</v>
      </c>
      <c r="L21" s="77"/>
      <c r="M21" s="77"/>
      <c r="N21" s="77"/>
      <c r="O21" s="75">
        <f t="shared" si="0"/>
        <v>100</v>
      </c>
    </row>
    <row r="22" spans="1:15" x14ac:dyDescent="0.25">
      <c r="A22" s="67">
        <v>17</v>
      </c>
      <c r="B22" s="67" t="s">
        <v>114</v>
      </c>
      <c r="C22" s="77">
        <f>'[3]%'!C22</f>
        <v>100</v>
      </c>
      <c r="D22" s="77">
        <f>'[3]%'!D22</f>
        <v>100</v>
      </c>
      <c r="E22" s="77">
        <f>'[3]%'!E22</f>
        <v>100</v>
      </c>
      <c r="F22" s="77">
        <f>'[3]%'!F22</f>
        <v>100</v>
      </c>
      <c r="G22" s="77">
        <f>'[3]%'!G22</f>
        <v>100</v>
      </c>
      <c r="H22" s="77">
        <f>'[3]%'!H22</f>
        <v>100</v>
      </c>
      <c r="I22" s="77">
        <f>'[4]%'!I22</f>
        <v>100</v>
      </c>
      <c r="J22" s="77">
        <f>[3]rksp!A298</f>
        <v>100</v>
      </c>
      <c r="K22" s="77">
        <f>'[3]%'!K22</f>
        <v>100</v>
      </c>
      <c r="L22" s="77"/>
      <c r="M22" s="77"/>
      <c r="N22" s="77"/>
      <c r="O22" s="75">
        <f t="shared" si="0"/>
        <v>100</v>
      </c>
    </row>
    <row r="23" spans="1:15" x14ac:dyDescent="0.25">
      <c r="A23" s="67">
        <v>18</v>
      </c>
      <c r="B23" s="67" t="s">
        <v>39</v>
      </c>
      <c r="C23" s="77">
        <f>'[3]%'!C23</f>
        <v>100</v>
      </c>
      <c r="D23" s="77">
        <f>'[3]%'!D23</f>
        <v>100</v>
      </c>
      <c r="E23" s="77">
        <f>'[3]%'!E23</f>
        <v>100</v>
      </c>
      <c r="F23" s="77">
        <f>'[3]%'!F23</f>
        <v>100</v>
      </c>
      <c r="G23" s="77">
        <f>'[3]%'!G23</f>
        <v>100</v>
      </c>
      <c r="H23" s="77">
        <f>'[3]%'!H23</f>
        <v>100</v>
      </c>
      <c r="I23" s="77">
        <f>'[4]%'!I23</f>
        <v>100</v>
      </c>
      <c r="J23" s="77">
        <f>[3]rksp!A299</f>
        <v>100</v>
      </c>
      <c r="K23" s="77">
        <f>'[3]%'!K23</f>
        <v>100</v>
      </c>
      <c r="L23" s="77"/>
      <c r="M23" s="77"/>
      <c r="N23" s="77"/>
      <c r="O23" s="75">
        <f t="shared" si="0"/>
        <v>100</v>
      </c>
    </row>
    <row r="24" spans="1:15" x14ac:dyDescent="0.25">
      <c r="A24" s="67">
        <v>19</v>
      </c>
      <c r="B24" s="67" t="s">
        <v>115</v>
      </c>
      <c r="C24" s="77">
        <f>'[3]%'!C24</f>
        <v>100</v>
      </c>
      <c r="D24" s="77">
        <f>'[3]%'!D24</f>
        <v>100</v>
      </c>
      <c r="E24" s="77">
        <f>'[3]%'!E24</f>
        <v>100</v>
      </c>
      <c r="F24" s="77">
        <f>'[3]%'!F24</f>
        <v>100</v>
      </c>
      <c r="G24" s="77">
        <f>'[3]%'!G24</f>
        <v>100</v>
      </c>
      <c r="H24" s="77">
        <f>'[3]%'!H24</f>
        <v>100</v>
      </c>
      <c r="I24" s="77">
        <f>'[4]%'!I24</f>
        <v>100</v>
      </c>
      <c r="J24" s="77">
        <f>[3]rksp!A300</f>
        <v>100</v>
      </c>
      <c r="K24" s="77">
        <f>'[3]%'!K24</f>
        <v>100</v>
      </c>
      <c r="L24" s="77"/>
      <c r="M24" s="77"/>
      <c r="N24" s="77"/>
      <c r="O24" s="75">
        <f t="shared" si="0"/>
        <v>100</v>
      </c>
    </row>
    <row r="25" spans="1:15" x14ac:dyDescent="0.25">
      <c r="A25" s="67">
        <v>20</v>
      </c>
      <c r="B25" s="67" t="s">
        <v>116</v>
      </c>
      <c r="C25" s="77">
        <f>'[3]%'!C25</f>
        <v>100</v>
      </c>
      <c r="D25" s="77">
        <f>'[3]%'!D25</f>
        <v>100</v>
      </c>
      <c r="E25" s="77">
        <f>'[3]%'!E25</f>
        <v>100</v>
      </c>
      <c r="F25" s="77">
        <f>'[3]%'!F25</f>
        <v>100</v>
      </c>
      <c r="G25" s="77">
        <f>'[3]%'!G25</f>
        <v>100</v>
      </c>
      <c r="H25" s="77">
        <f>'[3]%'!H25</f>
        <v>100</v>
      </c>
      <c r="I25" s="77">
        <f>'[4]%'!I25</f>
        <v>100</v>
      </c>
      <c r="J25" s="77">
        <f>[3]rksp!A301</f>
        <v>100</v>
      </c>
      <c r="K25" s="77">
        <f>'[3]%'!K25</f>
        <v>100</v>
      </c>
      <c r="L25" s="77"/>
      <c r="M25" s="77"/>
      <c r="N25" s="77"/>
      <c r="O25" s="75">
        <f t="shared" si="0"/>
        <v>100</v>
      </c>
    </row>
    <row r="26" spans="1:15" x14ac:dyDescent="0.25">
      <c r="A26" s="67">
        <v>21</v>
      </c>
      <c r="B26" s="67" t="s">
        <v>117</v>
      </c>
      <c r="C26" s="77">
        <f>'[3]%'!C26</f>
        <v>100</v>
      </c>
      <c r="D26" s="77">
        <f>'[3]%'!D26</f>
        <v>100</v>
      </c>
      <c r="E26" s="77">
        <f>'[3]%'!E26</f>
        <v>100</v>
      </c>
      <c r="F26" s="77">
        <f>'[3]%'!F26</f>
        <v>100</v>
      </c>
      <c r="G26" s="77">
        <f>'[3]%'!G26</f>
        <v>100</v>
      </c>
      <c r="H26" s="77">
        <f>'[3]%'!H26</f>
        <v>100</v>
      </c>
      <c r="I26" s="77">
        <f>'[4]%'!I26</f>
        <v>100</v>
      </c>
      <c r="J26" s="77">
        <f>[3]rksp!A302</f>
        <v>100</v>
      </c>
      <c r="K26" s="77">
        <f>'[3]%'!K26</f>
        <v>100</v>
      </c>
      <c r="L26" s="77"/>
      <c r="M26" s="77"/>
      <c r="N26" s="77"/>
      <c r="O26" s="75">
        <f t="shared" si="0"/>
        <v>100</v>
      </c>
    </row>
    <row r="27" spans="1:15" x14ac:dyDescent="0.25">
      <c r="A27" s="67">
        <v>22</v>
      </c>
      <c r="B27" s="67" t="s">
        <v>118</v>
      </c>
      <c r="C27" s="77">
        <f>'[3]%'!C27</f>
        <v>100</v>
      </c>
      <c r="D27" s="77">
        <f>'[3]%'!D27</f>
        <v>100</v>
      </c>
      <c r="E27" s="77">
        <f>'[3]%'!E27</f>
        <v>100</v>
      </c>
      <c r="F27" s="77">
        <f>'[3]%'!F27</f>
        <v>100</v>
      </c>
      <c r="G27" s="77">
        <f>'[3]%'!G27</f>
        <v>100</v>
      </c>
      <c r="H27" s="77">
        <f>'[3]%'!H27</f>
        <v>100</v>
      </c>
      <c r="I27" s="77">
        <f>'[4]%'!I27</f>
        <v>100</v>
      </c>
      <c r="J27" s="77">
        <f>[3]rksp!A303</f>
        <v>100</v>
      </c>
      <c r="K27" s="77">
        <f>'[3]%'!K27</f>
        <v>100</v>
      </c>
      <c r="L27" s="77"/>
      <c r="M27" s="77"/>
      <c r="N27" s="77"/>
      <c r="O27" s="75">
        <f t="shared" si="0"/>
        <v>100</v>
      </c>
    </row>
    <row r="28" spans="1:15" x14ac:dyDescent="0.25">
      <c r="A28" s="67">
        <v>23</v>
      </c>
      <c r="B28" s="67" t="s">
        <v>119</v>
      </c>
      <c r="C28" s="77">
        <f>'[3]%'!C28</f>
        <v>100</v>
      </c>
      <c r="D28" s="77">
        <f>'[3]%'!D28</f>
        <v>100</v>
      </c>
      <c r="E28" s="77">
        <f>'[3]%'!E28</f>
        <v>100</v>
      </c>
      <c r="F28" s="77">
        <f>'[3]%'!F28</f>
        <v>100</v>
      </c>
      <c r="G28" s="77">
        <f>'[3]%'!G28</f>
        <v>100</v>
      </c>
      <c r="H28" s="77">
        <f>'[3]%'!H28</f>
        <v>100</v>
      </c>
      <c r="I28" s="77">
        <f>'[4]%'!I28</f>
        <v>100</v>
      </c>
      <c r="J28" s="77">
        <f>[3]rksp!A304</f>
        <v>100</v>
      </c>
      <c r="K28" s="77">
        <f>'[3]%'!K28</f>
        <v>100</v>
      </c>
      <c r="L28" s="77"/>
      <c r="M28" s="77"/>
      <c r="N28" s="77"/>
      <c r="O28" s="75">
        <f t="shared" si="0"/>
        <v>100</v>
      </c>
    </row>
    <row r="29" spans="1:15" x14ac:dyDescent="0.25">
      <c r="A29" s="67">
        <v>24</v>
      </c>
      <c r="B29" s="67" t="s">
        <v>120</v>
      </c>
      <c r="C29" s="77">
        <f>'[3]%'!C29</f>
        <v>100</v>
      </c>
      <c r="D29" s="77">
        <f>'[3]%'!D29</f>
        <v>100</v>
      </c>
      <c r="E29" s="77">
        <f>'[3]%'!E29</f>
        <v>100</v>
      </c>
      <c r="F29" s="77">
        <f>'[3]%'!F29</f>
        <v>100</v>
      </c>
      <c r="G29" s="77">
        <f>'[3]%'!G29</f>
        <v>100</v>
      </c>
      <c r="H29" s="77">
        <f>'[3]%'!H29</f>
        <v>100</v>
      </c>
      <c r="I29" s="77">
        <f>'[4]%'!I29</f>
        <v>100</v>
      </c>
      <c r="J29" s="77">
        <f>[3]rksp!A305</f>
        <v>100</v>
      </c>
      <c r="K29" s="77">
        <f>'[3]%'!K29</f>
        <v>100</v>
      </c>
      <c r="L29" s="77"/>
      <c r="M29" s="77"/>
      <c r="N29" s="77"/>
      <c r="O29" s="75">
        <f t="shared" si="0"/>
        <v>100</v>
      </c>
    </row>
    <row r="30" spans="1:15" x14ac:dyDescent="0.25">
      <c r="A30" s="67">
        <v>25</v>
      </c>
      <c r="B30" s="67" t="s">
        <v>121</v>
      </c>
      <c r="C30" s="77">
        <f>'[3]%'!C30</f>
        <v>100</v>
      </c>
      <c r="D30" s="77">
        <f>'[3]%'!D30</f>
        <v>100</v>
      </c>
      <c r="E30" s="77">
        <f>'[3]%'!E30</f>
        <v>100</v>
      </c>
      <c r="F30" s="77">
        <f>'[3]%'!F30</f>
        <v>100</v>
      </c>
      <c r="G30" s="77">
        <f>'[3]%'!G30</f>
        <v>100</v>
      </c>
      <c r="H30" s="77">
        <f>'[3]%'!H30</f>
        <v>100</v>
      </c>
      <c r="I30" s="77">
        <f>'[4]%'!I30</f>
        <v>100</v>
      </c>
      <c r="J30" s="77">
        <f>[3]rksp!A306</f>
        <v>100</v>
      </c>
      <c r="K30" s="77">
        <f>'[3]%'!K30</f>
        <v>100</v>
      </c>
      <c r="L30" s="77"/>
      <c r="M30" s="77"/>
      <c r="N30" s="77"/>
      <c r="O30" s="75">
        <f t="shared" si="0"/>
        <v>100</v>
      </c>
    </row>
    <row r="31" spans="1:15" x14ac:dyDescent="0.25">
      <c r="A31" s="67">
        <v>26</v>
      </c>
      <c r="B31" s="67" t="s">
        <v>122</v>
      </c>
      <c r="C31" s="77">
        <f>'[3]%'!C31</f>
        <v>100</v>
      </c>
      <c r="D31" s="77">
        <f>'[3]%'!D31</f>
        <v>100</v>
      </c>
      <c r="E31" s="77">
        <f>'[3]%'!E31</f>
        <v>100</v>
      </c>
      <c r="F31" s="77">
        <f>'[3]%'!F31</f>
        <v>100</v>
      </c>
      <c r="G31" s="77">
        <f>'[3]%'!G31</f>
        <v>100</v>
      </c>
      <c r="H31" s="77">
        <f>'[3]%'!H31</f>
        <v>100</v>
      </c>
      <c r="I31" s="77">
        <f>'[4]%'!I31</f>
        <v>100</v>
      </c>
      <c r="J31" s="77">
        <f>[3]rksp!A307</f>
        <v>100</v>
      </c>
      <c r="K31" s="77">
        <f>'[3]%'!K31</f>
        <v>100</v>
      </c>
      <c r="L31" s="77"/>
      <c r="M31" s="77"/>
      <c r="N31" s="77"/>
      <c r="O31" s="75">
        <f t="shared" si="0"/>
        <v>100</v>
      </c>
    </row>
    <row r="32" spans="1:15" x14ac:dyDescent="0.25">
      <c r="A32" s="67">
        <v>27</v>
      </c>
      <c r="B32" s="67" t="s">
        <v>123</v>
      </c>
      <c r="C32" s="77">
        <f>'[3]%'!C32</f>
        <v>100</v>
      </c>
      <c r="D32" s="77">
        <f>'[3]%'!D32</f>
        <v>100</v>
      </c>
      <c r="E32" s="77">
        <f>'[3]%'!E32</f>
        <v>100</v>
      </c>
      <c r="F32" s="77">
        <f>'[3]%'!F32</f>
        <v>100</v>
      </c>
      <c r="G32" s="77">
        <f>'[3]%'!G32</f>
        <v>100</v>
      </c>
      <c r="H32" s="77">
        <f>'[3]%'!H32</f>
        <v>100</v>
      </c>
      <c r="I32" s="77">
        <f>'[4]%'!I32</f>
        <v>100</v>
      </c>
      <c r="J32" s="77">
        <f>[3]rksp!A308</f>
        <v>100</v>
      </c>
      <c r="K32" s="77">
        <f>'[3]%'!K32</f>
        <v>100</v>
      </c>
      <c r="L32" s="77"/>
      <c r="M32" s="77"/>
      <c r="N32" s="77"/>
      <c r="O32" s="75">
        <f t="shared" si="0"/>
        <v>100</v>
      </c>
    </row>
    <row r="33" spans="1:15" x14ac:dyDescent="0.25">
      <c r="A33" s="68"/>
      <c r="B33" s="76" t="s">
        <v>205</v>
      </c>
      <c r="C33" s="77">
        <f>'[3]%'!C33</f>
        <v>100</v>
      </c>
      <c r="D33" s="77">
        <f>'[3]%'!D33</f>
        <v>100</v>
      </c>
      <c r="E33" s="77">
        <f>'[3]%'!E33</f>
        <v>100</v>
      </c>
      <c r="F33" s="77">
        <f>'[3]%'!F33</f>
        <v>100</v>
      </c>
      <c r="G33" s="77">
        <f>'[3]%'!G33</f>
        <v>100</v>
      </c>
      <c r="H33" s="77">
        <f>'[3]%'!H33</f>
        <v>100</v>
      </c>
      <c r="I33" s="77">
        <f>'[4]%'!I33</f>
        <v>100</v>
      </c>
      <c r="J33" s="77">
        <v>100</v>
      </c>
      <c r="K33" s="77">
        <f>'[3]%'!K33</f>
        <v>100</v>
      </c>
      <c r="L33" s="77"/>
      <c r="M33" s="77"/>
      <c r="N33" s="77"/>
      <c r="O33" s="75">
        <f t="shared" si="0"/>
        <v>100</v>
      </c>
    </row>
  </sheetData>
  <mergeCells count="2">
    <mergeCell ref="A1:O1"/>
    <mergeCell ref="A2:O2"/>
  </mergeCells>
  <pageMargins left="1.45" right="0" top="0.75" bottom="0.75" header="0.3" footer="0.3"/>
  <pageSetup paperSize="5" orientation="landscape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F83" sqref="F83"/>
    </sheetView>
  </sheetViews>
  <sheetFormatPr defaultRowHeight="15" x14ac:dyDescent="0.25"/>
  <cols>
    <col min="1" max="1" width="4.140625" style="1" customWidth="1"/>
    <col min="2" max="2" width="21.28515625" style="1" customWidth="1"/>
    <col min="3" max="8" width="12.5703125" style="1" customWidth="1"/>
    <col min="9" max="9" width="12.5703125" style="3" customWidth="1"/>
    <col min="10" max="10" width="12.7109375" style="1" hidden="1" customWidth="1"/>
    <col min="11" max="11" width="13" style="1" hidden="1" customWidth="1"/>
    <col min="12" max="247" width="9.140625" style="1"/>
    <col min="248" max="248" width="4.140625" style="1" customWidth="1"/>
    <col min="249" max="249" width="20.7109375" style="1" customWidth="1"/>
    <col min="250" max="251" width="10.42578125" style="1" customWidth="1"/>
    <col min="252" max="252" width="11" style="1" customWidth="1"/>
    <col min="253" max="253" width="12" style="1" customWidth="1"/>
    <col min="254" max="254" width="10.42578125" style="1" customWidth="1"/>
    <col min="255" max="255" width="10.28515625" style="1" customWidth="1"/>
    <col min="256" max="256" width="9.140625" style="1"/>
    <col min="257" max="258" width="10.42578125" style="1" customWidth="1"/>
    <col min="259" max="259" width="10.5703125" style="1" customWidth="1"/>
    <col min="260" max="260" width="9" style="1" customWidth="1"/>
    <col min="261" max="263" width="9.140625" style="1" customWidth="1"/>
    <col min="264" max="264" width="10.42578125" style="1" customWidth="1"/>
    <col min="265" max="265" width="11.5703125" style="1" customWidth="1"/>
    <col min="266" max="266" width="12.7109375" style="1" customWidth="1"/>
    <col min="267" max="267" width="13" style="1" customWidth="1"/>
    <col min="268" max="503" width="9.140625" style="1"/>
    <col min="504" max="504" width="4.140625" style="1" customWidth="1"/>
    <col min="505" max="505" width="20.7109375" style="1" customWidth="1"/>
    <col min="506" max="507" width="10.42578125" style="1" customWidth="1"/>
    <col min="508" max="508" width="11" style="1" customWidth="1"/>
    <col min="509" max="509" width="12" style="1" customWidth="1"/>
    <col min="510" max="510" width="10.42578125" style="1" customWidth="1"/>
    <col min="511" max="511" width="10.28515625" style="1" customWidth="1"/>
    <col min="512" max="512" width="9.140625" style="1"/>
    <col min="513" max="514" width="10.42578125" style="1" customWidth="1"/>
    <col min="515" max="515" width="10.5703125" style="1" customWidth="1"/>
    <col min="516" max="516" width="9" style="1" customWidth="1"/>
    <col min="517" max="519" width="9.140625" style="1" customWidth="1"/>
    <col min="520" max="520" width="10.42578125" style="1" customWidth="1"/>
    <col min="521" max="521" width="11.5703125" style="1" customWidth="1"/>
    <col min="522" max="522" width="12.7109375" style="1" customWidth="1"/>
    <col min="523" max="523" width="13" style="1" customWidth="1"/>
    <col min="524" max="759" width="9.140625" style="1"/>
    <col min="760" max="760" width="4.140625" style="1" customWidth="1"/>
    <col min="761" max="761" width="20.7109375" style="1" customWidth="1"/>
    <col min="762" max="763" width="10.42578125" style="1" customWidth="1"/>
    <col min="764" max="764" width="11" style="1" customWidth="1"/>
    <col min="765" max="765" width="12" style="1" customWidth="1"/>
    <col min="766" max="766" width="10.42578125" style="1" customWidth="1"/>
    <col min="767" max="767" width="10.28515625" style="1" customWidth="1"/>
    <col min="768" max="768" width="9.140625" style="1"/>
    <col min="769" max="770" width="10.42578125" style="1" customWidth="1"/>
    <col min="771" max="771" width="10.5703125" style="1" customWidth="1"/>
    <col min="772" max="772" width="9" style="1" customWidth="1"/>
    <col min="773" max="775" width="9.140625" style="1" customWidth="1"/>
    <col min="776" max="776" width="10.42578125" style="1" customWidth="1"/>
    <col min="777" max="777" width="11.5703125" style="1" customWidth="1"/>
    <col min="778" max="778" width="12.7109375" style="1" customWidth="1"/>
    <col min="779" max="779" width="13" style="1" customWidth="1"/>
    <col min="780" max="1015" width="9.140625" style="1"/>
    <col min="1016" max="1016" width="4.140625" style="1" customWidth="1"/>
    <col min="1017" max="1017" width="20.7109375" style="1" customWidth="1"/>
    <col min="1018" max="1019" width="10.42578125" style="1" customWidth="1"/>
    <col min="1020" max="1020" width="11" style="1" customWidth="1"/>
    <col min="1021" max="1021" width="12" style="1" customWidth="1"/>
    <col min="1022" max="1022" width="10.42578125" style="1" customWidth="1"/>
    <col min="1023" max="1023" width="10.28515625" style="1" customWidth="1"/>
    <col min="1024" max="1024" width="9.140625" style="1"/>
    <col min="1025" max="1026" width="10.42578125" style="1" customWidth="1"/>
    <col min="1027" max="1027" width="10.5703125" style="1" customWidth="1"/>
    <col min="1028" max="1028" width="9" style="1" customWidth="1"/>
    <col min="1029" max="1031" width="9.140625" style="1" customWidth="1"/>
    <col min="1032" max="1032" width="10.42578125" style="1" customWidth="1"/>
    <col min="1033" max="1033" width="11.5703125" style="1" customWidth="1"/>
    <col min="1034" max="1034" width="12.7109375" style="1" customWidth="1"/>
    <col min="1035" max="1035" width="13" style="1" customWidth="1"/>
    <col min="1036" max="1271" width="9.140625" style="1"/>
    <col min="1272" max="1272" width="4.140625" style="1" customWidth="1"/>
    <col min="1273" max="1273" width="20.7109375" style="1" customWidth="1"/>
    <col min="1274" max="1275" width="10.42578125" style="1" customWidth="1"/>
    <col min="1276" max="1276" width="11" style="1" customWidth="1"/>
    <col min="1277" max="1277" width="12" style="1" customWidth="1"/>
    <col min="1278" max="1278" width="10.42578125" style="1" customWidth="1"/>
    <col min="1279" max="1279" width="10.28515625" style="1" customWidth="1"/>
    <col min="1280" max="1280" width="9.140625" style="1"/>
    <col min="1281" max="1282" width="10.42578125" style="1" customWidth="1"/>
    <col min="1283" max="1283" width="10.5703125" style="1" customWidth="1"/>
    <col min="1284" max="1284" width="9" style="1" customWidth="1"/>
    <col min="1285" max="1287" width="9.140625" style="1" customWidth="1"/>
    <col min="1288" max="1288" width="10.42578125" style="1" customWidth="1"/>
    <col min="1289" max="1289" width="11.5703125" style="1" customWidth="1"/>
    <col min="1290" max="1290" width="12.7109375" style="1" customWidth="1"/>
    <col min="1291" max="1291" width="13" style="1" customWidth="1"/>
    <col min="1292" max="1527" width="9.140625" style="1"/>
    <col min="1528" max="1528" width="4.140625" style="1" customWidth="1"/>
    <col min="1529" max="1529" width="20.7109375" style="1" customWidth="1"/>
    <col min="1530" max="1531" width="10.42578125" style="1" customWidth="1"/>
    <col min="1532" max="1532" width="11" style="1" customWidth="1"/>
    <col min="1533" max="1533" width="12" style="1" customWidth="1"/>
    <col min="1534" max="1534" width="10.42578125" style="1" customWidth="1"/>
    <col min="1535" max="1535" width="10.28515625" style="1" customWidth="1"/>
    <col min="1536" max="1536" width="9.140625" style="1"/>
    <col min="1537" max="1538" width="10.42578125" style="1" customWidth="1"/>
    <col min="1539" max="1539" width="10.5703125" style="1" customWidth="1"/>
    <col min="1540" max="1540" width="9" style="1" customWidth="1"/>
    <col min="1541" max="1543" width="9.140625" style="1" customWidth="1"/>
    <col min="1544" max="1544" width="10.42578125" style="1" customWidth="1"/>
    <col min="1545" max="1545" width="11.5703125" style="1" customWidth="1"/>
    <col min="1546" max="1546" width="12.7109375" style="1" customWidth="1"/>
    <col min="1547" max="1547" width="13" style="1" customWidth="1"/>
    <col min="1548" max="1783" width="9.140625" style="1"/>
    <col min="1784" max="1784" width="4.140625" style="1" customWidth="1"/>
    <col min="1785" max="1785" width="20.7109375" style="1" customWidth="1"/>
    <col min="1786" max="1787" width="10.42578125" style="1" customWidth="1"/>
    <col min="1788" max="1788" width="11" style="1" customWidth="1"/>
    <col min="1789" max="1789" width="12" style="1" customWidth="1"/>
    <col min="1790" max="1790" width="10.42578125" style="1" customWidth="1"/>
    <col min="1791" max="1791" width="10.28515625" style="1" customWidth="1"/>
    <col min="1792" max="1792" width="9.140625" style="1"/>
    <col min="1793" max="1794" width="10.42578125" style="1" customWidth="1"/>
    <col min="1795" max="1795" width="10.5703125" style="1" customWidth="1"/>
    <col min="1796" max="1796" width="9" style="1" customWidth="1"/>
    <col min="1797" max="1799" width="9.140625" style="1" customWidth="1"/>
    <col min="1800" max="1800" width="10.42578125" style="1" customWidth="1"/>
    <col min="1801" max="1801" width="11.5703125" style="1" customWidth="1"/>
    <col min="1802" max="1802" width="12.7109375" style="1" customWidth="1"/>
    <col min="1803" max="1803" width="13" style="1" customWidth="1"/>
    <col min="1804" max="2039" width="9.140625" style="1"/>
    <col min="2040" max="2040" width="4.140625" style="1" customWidth="1"/>
    <col min="2041" max="2041" width="20.7109375" style="1" customWidth="1"/>
    <col min="2042" max="2043" width="10.42578125" style="1" customWidth="1"/>
    <col min="2044" max="2044" width="11" style="1" customWidth="1"/>
    <col min="2045" max="2045" width="12" style="1" customWidth="1"/>
    <col min="2046" max="2046" width="10.42578125" style="1" customWidth="1"/>
    <col min="2047" max="2047" width="10.28515625" style="1" customWidth="1"/>
    <col min="2048" max="2048" width="9.140625" style="1"/>
    <col min="2049" max="2050" width="10.42578125" style="1" customWidth="1"/>
    <col min="2051" max="2051" width="10.5703125" style="1" customWidth="1"/>
    <col min="2052" max="2052" width="9" style="1" customWidth="1"/>
    <col min="2053" max="2055" width="9.140625" style="1" customWidth="1"/>
    <col min="2056" max="2056" width="10.42578125" style="1" customWidth="1"/>
    <col min="2057" max="2057" width="11.5703125" style="1" customWidth="1"/>
    <col min="2058" max="2058" width="12.7109375" style="1" customWidth="1"/>
    <col min="2059" max="2059" width="13" style="1" customWidth="1"/>
    <col min="2060" max="2295" width="9.140625" style="1"/>
    <col min="2296" max="2296" width="4.140625" style="1" customWidth="1"/>
    <col min="2297" max="2297" width="20.7109375" style="1" customWidth="1"/>
    <col min="2298" max="2299" width="10.42578125" style="1" customWidth="1"/>
    <col min="2300" max="2300" width="11" style="1" customWidth="1"/>
    <col min="2301" max="2301" width="12" style="1" customWidth="1"/>
    <col min="2302" max="2302" width="10.42578125" style="1" customWidth="1"/>
    <col min="2303" max="2303" width="10.28515625" style="1" customWidth="1"/>
    <col min="2304" max="2304" width="9.140625" style="1"/>
    <col min="2305" max="2306" width="10.42578125" style="1" customWidth="1"/>
    <col min="2307" max="2307" width="10.5703125" style="1" customWidth="1"/>
    <col min="2308" max="2308" width="9" style="1" customWidth="1"/>
    <col min="2309" max="2311" width="9.140625" style="1" customWidth="1"/>
    <col min="2312" max="2312" width="10.42578125" style="1" customWidth="1"/>
    <col min="2313" max="2313" width="11.5703125" style="1" customWidth="1"/>
    <col min="2314" max="2314" width="12.7109375" style="1" customWidth="1"/>
    <col min="2315" max="2315" width="13" style="1" customWidth="1"/>
    <col min="2316" max="2551" width="9.140625" style="1"/>
    <col min="2552" max="2552" width="4.140625" style="1" customWidth="1"/>
    <col min="2553" max="2553" width="20.7109375" style="1" customWidth="1"/>
    <col min="2554" max="2555" width="10.42578125" style="1" customWidth="1"/>
    <col min="2556" max="2556" width="11" style="1" customWidth="1"/>
    <col min="2557" max="2557" width="12" style="1" customWidth="1"/>
    <col min="2558" max="2558" width="10.42578125" style="1" customWidth="1"/>
    <col min="2559" max="2559" width="10.28515625" style="1" customWidth="1"/>
    <col min="2560" max="2560" width="9.140625" style="1"/>
    <col min="2561" max="2562" width="10.42578125" style="1" customWidth="1"/>
    <col min="2563" max="2563" width="10.5703125" style="1" customWidth="1"/>
    <col min="2564" max="2564" width="9" style="1" customWidth="1"/>
    <col min="2565" max="2567" width="9.140625" style="1" customWidth="1"/>
    <col min="2568" max="2568" width="10.42578125" style="1" customWidth="1"/>
    <col min="2569" max="2569" width="11.5703125" style="1" customWidth="1"/>
    <col min="2570" max="2570" width="12.7109375" style="1" customWidth="1"/>
    <col min="2571" max="2571" width="13" style="1" customWidth="1"/>
    <col min="2572" max="2807" width="9.140625" style="1"/>
    <col min="2808" max="2808" width="4.140625" style="1" customWidth="1"/>
    <col min="2809" max="2809" width="20.7109375" style="1" customWidth="1"/>
    <col min="2810" max="2811" width="10.42578125" style="1" customWidth="1"/>
    <col min="2812" max="2812" width="11" style="1" customWidth="1"/>
    <col min="2813" max="2813" width="12" style="1" customWidth="1"/>
    <col min="2814" max="2814" width="10.42578125" style="1" customWidth="1"/>
    <col min="2815" max="2815" width="10.28515625" style="1" customWidth="1"/>
    <col min="2816" max="2816" width="9.140625" style="1"/>
    <col min="2817" max="2818" width="10.42578125" style="1" customWidth="1"/>
    <col min="2819" max="2819" width="10.5703125" style="1" customWidth="1"/>
    <col min="2820" max="2820" width="9" style="1" customWidth="1"/>
    <col min="2821" max="2823" width="9.140625" style="1" customWidth="1"/>
    <col min="2824" max="2824" width="10.42578125" style="1" customWidth="1"/>
    <col min="2825" max="2825" width="11.5703125" style="1" customWidth="1"/>
    <col min="2826" max="2826" width="12.7109375" style="1" customWidth="1"/>
    <col min="2827" max="2827" width="13" style="1" customWidth="1"/>
    <col min="2828" max="3063" width="9.140625" style="1"/>
    <col min="3064" max="3064" width="4.140625" style="1" customWidth="1"/>
    <col min="3065" max="3065" width="20.7109375" style="1" customWidth="1"/>
    <col min="3066" max="3067" width="10.42578125" style="1" customWidth="1"/>
    <col min="3068" max="3068" width="11" style="1" customWidth="1"/>
    <col min="3069" max="3069" width="12" style="1" customWidth="1"/>
    <col min="3070" max="3070" width="10.42578125" style="1" customWidth="1"/>
    <col min="3071" max="3071" width="10.28515625" style="1" customWidth="1"/>
    <col min="3072" max="3072" width="9.140625" style="1"/>
    <col min="3073" max="3074" width="10.42578125" style="1" customWidth="1"/>
    <col min="3075" max="3075" width="10.5703125" style="1" customWidth="1"/>
    <col min="3076" max="3076" width="9" style="1" customWidth="1"/>
    <col min="3077" max="3079" width="9.140625" style="1" customWidth="1"/>
    <col min="3080" max="3080" width="10.42578125" style="1" customWidth="1"/>
    <col min="3081" max="3081" width="11.5703125" style="1" customWidth="1"/>
    <col min="3082" max="3082" width="12.7109375" style="1" customWidth="1"/>
    <col min="3083" max="3083" width="13" style="1" customWidth="1"/>
    <col min="3084" max="3319" width="9.140625" style="1"/>
    <col min="3320" max="3320" width="4.140625" style="1" customWidth="1"/>
    <col min="3321" max="3321" width="20.7109375" style="1" customWidth="1"/>
    <col min="3322" max="3323" width="10.42578125" style="1" customWidth="1"/>
    <col min="3324" max="3324" width="11" style="1" customWidth="1"/>
    <col min="3325" max="3325" width="12" style="1" customWidth="1"/>
    <col min="3326" max="3326" width="10.42578125" style="1" customWidth="1"/>
    <col min="3327" max="3327" width="10.28515625" style="1" customWidth="1"/>
    <col min="3328" max="3328" width="9.140625" style="1"/>
    <col min="3329" max="3330" width="10.42578125" style="1" customWidth="1"/>
    <col min="3331" max="3331" width="10.5703125" style="1" customWidth="1"/>
    <col min="3332" max="3332" width="9" style="1" customWidth="1"/>
    <col min="3333" max="3335" width="9.140625" style="1" customWidth="1"/>
    <col min="3336" max="3336" width="10.42578125" style="1" customWidth="1"/>
    <col min="3337" max="3337" width="11.5703125" style="1" customWidth="1"/>
    <col min="3338" max="3338" width="12.7109375" style="1" customWidth="1"/>
    <col min="3339" max="3339" width="13" style="1" customWidth="1"/>
    <col min="3340" max="3575" width="9.140625" style="1"/>
    <col min="3576" max="3576" width="4.140625" style="1" customWidth="1"/>
    <col min="3577" max="3577" width="20.7109375" style="1" customWidth="1"/>
    <col min="3578" max="3579" width="10.42578125" style="1" customWidth="1"/>
    <col min="3580" max="3580" width="11" style="1" customWidth="1"/>
    <col min="3581" max="3581" width="12" style="1" customWidth="1"/>
    <col min="3582" max="3582" width="10.42578125" style="1" customWidth="1"/>
    <col min="3583" max="3583" width="10.28515625" style="1" customWidth="1"/>
    <col min="3584" max="3584" width="9.140625" style="1"/>
    <col min="3585" max="3586" width="10.42578125" style="1" customWidth="1"/>
    <col min="3587" max="3587" width="10.5703125" style="1" customWidth="1"/>
    <col min="3588" max="3588" width="9" style="1" customWidth="1"/>
    <col min="3589" max="3591" width="9.140625" style="1" customWidth="1"/>
    <col min="3592" max="3592" width="10.42578125" style="1" customWidth="1"/>
    <col min="3593" max="3593" width="11.5703125" style="1" customWidth="1"/>
    <col min="3594" max="3594" width="12.7109375" style="1" customWidth="1"/>
    <col min="3595" max="3595" width="13" style="1" customWidth="1"/>
    <col min="3596" max="3831" width="9.140625" style="1"/>
    <col min="3832" max="3832" width="4.140625" style="1" customWidth="1"/>
    <col min="3833" max="3833" width="20.7109375" style="1" customWidth="1"/>
    <col min="3834" max="3835" width="10.42578125" style="1" customWidth="1"/>
    <col min="3836" max="3836" width="11" style="1" customWidth="1"/>
    <col min="3837" max="3837" width="12" style="1" customWidth="1"/>
    <col min="3838" max="3838" width="10.42578125" style="1" customWidth="1"/>
    <col min="3839" max="3839" width="10.28515625" style="1" customWidth="1"/>
    <col min="3840" max="3840" width="9.140625" style="1"/>
    <col min="3841" max="3842" width="10.42578125" style="1" customWidth="1"/>
    <col min="3843" max="3843" width="10.5703125" style="1" customWidth="1"/>
    <col min="3844" max="3844" width="9" style="1" customWidth="1"/>
    <col min="3845" max="3847" width="9.140625" style="1" customWidth="1"/>
    <col min="3848" max="3848" width="10.42578125" style="1" customWidth="1"/>
    <col min="3849" max="3849" width="11.5703125" style="1" customWidth="1"/>
    <col min="3850" max="3850" width="12.7109375" style="1" customWidth="1"/>
    <col min="3851" max="3851" width="13" style="1" customWidth="1"/>
    <col min="3852" max="4087" width="9.140625" style="1"/>
    <col min="4088" max="4088" width="4.140625" style="1" customWidth="1"/>
    <col min="4089" max="4089" width="20.7109375" style="1" customWidth="1"/>
    <col min="4090" max="4091" width="10.42578125" style="1" customWidth="1"/>
    <col min="4092" max="4092" width="11" style="1" customWidth="1"/>
    <col min="4093" max="4093" width="12" style="1" customWidth="1"/>
    <col min="4094" max="4094" width="10.42578125" style="1" customWidth="1"/>
    <col min="4095" max="4095" width="10.28515625" style="1" customWidth="1"/>
    <col min="4096" max="4096" width="9.140625" style="1"/>
    <col min="4097" max="4098" width="10.42578125" style="1" customWidth="1"/>
    <col min="4099" max="4099" width="10.5703125" style="1" customWidth="1"/>
    <col min="4100" max="4100" width="9" style="1" customWidth="1"/>
    <col min="4101" max="4103" width="9.140625" style="1" customWidth="1"/>
    <col min="4104" max="4104" width="10.42578125" style="1" customWidth="1"/>
    <col min="4105" max="4105" width="11.5703125" style="1" customWidth="1"/>
    <col min="4106" max="4106" width="12.7109375" style="1" customWidth="1"/>
    <col min="4107" max="4107" width="13" style="1" customWidth="1"/>
    <col min="4108" max="4343" width="9.140625" style="1"/>
    <col min="4344" max="4344" width="4.140625" style="1" customWidth="1"/>
    <col min="4345" max="4345" width="20.7109375" style="1" customWidth="1"/>
    <col min="4346" max="4347" width="10.42578125" style="1" customWidth="1"/>
    <col min="4348" max="4348" width="11" style="1" customWidth="1"/>
    <col min="4349" max="4349" width="12" style="1" customWidth="1"/>
    <col min="4350" max="4350" width="10.42578125" style="1" customWidth="1"/>
    <col min="4351" max="4351" width="10.28515625" style="1" customWidth="1"/>
    <col min="4352" max="4352" width="9.140625" style="1"/>
    <col min="4353" max="4354" width="10.42578125" style="1" customWidth="1"/>
    <col min="4355" max="4355" width="10.5703125" style="1" customWidth="1"/>
    <col min="4356" max="4356" width="9" style="1" customWidth="1"/>
    <col min="4357" max="4359" width="9.140625" style="1" customWidth="1"/>
    <col min="4360" max="4360" width="10.42578125" style="1" customWidth="1"/>
    <col min="4361" max="4361" width="11.5703125" style="1" customWidth="1"/>
    <col min="4362" max="4362" width="12.7109375" style="1" customWidth="1"/>
    <col min="4363" max="4363" width="13" style="1" customWidth="1"/>
    <col min="4364" max="4599" width="9.140625" style="1"/>
    <col min="4600" max="4600" width="4.140625" style="1" customWidth="1"/>
    <col min="4601" max="4601" width="20.7109375" style="1" customWidth="1"/>
    <col min="4602" max="4603" width="10.42578125" style="1" customWidth="1"/>
    <col min="4604" max="4604" width="11" style="1" customWidth="1"/>
    <col min="4605" max="4605" width="12" style="1" customWidth="1"/>
    <col min="4606" max="4606" width="10.42578125" style="1" customWidth="1"/>
    <col min="4607" max="4607" width="10.28515625" style="1" customWidth="1"/>
    <col min="4608" max="4608" width="9.140625" style="1"/>
    <col min="4609" max="4610" width="10.42578125" style="1" customWidth="1"/>
    <col min="4611" max="4611" width="10.5703125" style="1" customWidth="1"/>
    <col min="4612" max="4612" width="9" style="1" customWidth="1"/>
    <col min="4613" max="4615" width="9.140625" style="1" customWidth="1"/>
    <col min="4616" max="4616" width="10.42578125" style="1" customWidth="1"/>
    <col min="4617" max="4617" width="11.5703125" style="1" customWidth="1"/>
    <col min="4618" max="4618" width="12.7109375" style="1" customWidth="1"/>
    <col min="4619" max="4619" width="13" style="1" customWidth="1"/>
    <col min="4620" max="4855" width="9.140625" style="1"/>
    <col min="4856" max="4856" width="4.140625" style="1" customWidth="1"/>
    <col min="4857" max="4857" width="20.7109375" style="1" customWidth="1"/>
    <col min="4858" max="4859" width="10.42578125" style="1" customWidth="1"/>
    <col min="4860" max="4860" width="11" style="1" customWidth="1"/>
    <col min="4861" max="4861" width="12" style="1" customWidth="1"/>
    <col min="4862" max="4862" width="10.42578125" style="1" customWidth="1"/>
    <col min="4863" max="4863" width="10.28515625" style="1" customWidth="1"/>
    <col min="4864" max="4864" width="9.140625" style="1"/>
    <col min="4865" max="4866" width="10.42578125" style="1" customWidth="1"/>
    <col min="4867" max="4867" width="10.5703125" style="1" customWidth="1"/>
    <col min="4868" max="4868" width="9" style="1" customWidth="1"/>
    <col min="4869" max="4871" width="9.140625" style="1" customWidth="1"/>
    <col min="4872" max="4872" width="10.42578125" style="1" customWidth="1"/>
    <col min="4873" max="4873" width="11.5703125" style="1" customWidth="1"/>
    <col min="4874" max="4874" width="12.7109375" style="1" customWidth="1"/>
    <col min="4875" max="4875" width="13" style="1" customWidth="1"/>
    <col min="4876" max="5111" width="9.140625" style="1"/>
    <col min="5112" max="5112" width="4.140625" style="1" customWidth="1"/>
    <col min="5113" max="5113" width="20.7109375" style="1" customWidth="1"/>
    <col min="5114" max="5115" width="10.42578125" style="1" customWidth="1"/>
    <col min="5116" max="5116" width="11" style="1" customWidth="1"/>
    <col min="5117" max="5117" width="12" style="1" customWidth="1"/>
    <col min="5118" max="5118" width="10.42578125" style="1" customWidth="1"/>
    <col min="5119" max="5119" width="10.28515625" style="1" customWidth="1"/>
    <col min="5120" max="5120" width="9.140625" style="1"/>
    <col min="5121" max="5122" width="10.42578125" style="1" customWidth="1"/>
    <col min="5123" max="5123" width="10.5703125" style="1" customWidth="1"/>
    <col min="5124" max="5124" width="9" style="1" customWidth="1"/>
    <col min="5125" max="5127" width="9.140625" style="1" customWidth="1"/>
    <col min="5128" max="5128" width="10.42578125" style="1" customWidth="1"/>
    <col min="5129" max="5129" width="11.5703125" style="1" customWidth="1"/>
    <col min="5130" max="5130" width="12.7109375" style="1" customWidth="1"/>
    <col min="5131" max="5131" width="13" style="1" customWidth="1"/>
    <col min="5132" max="5367" width="9.140625" style="1"/>
    <col min="5368" max="5368" width="4.140625" style="1" customWidth="1"/>
    <col min="5369" max="5369" width="20.7109375" style="1" customWidth="1"/>
    <col min="5370" max="5371" width="10.42578125" style="1" customWidth="1"/>
    <col min="5372" max="5372" width="11" style="1" customWidth="1"/>
    <col min="5373" max="5373" width="12" style="1" customWidth="1"/>
    <col min="5374" max="5374" width="10.42578125" style="1" customWidth="1"/>
    <col min="5375" max="5375" width="10.28515625" style="1" customWidth="1"/>
    <col min="5376" max="5376" width="9.140625" style="1"/>
    <col min="5377" max="5378" width="10.42578125" style="1" customWidth="1"/>
    <col min="5379" max="5379" width="10.5703125" style="1" customWidth="1"/>
    <col min="5380" max="5380" width="9" style="1" customWidth="1"/>
    <col min="5381" max="5383" width="9.140625" style="1" customWidth="1"/>
    <col min="5384" max="5384" width="10.42578125" style="1" customWidth="1"/>
    <col min="5385" max="5385" width="11.5703125" style="1" customWidth="1"/>
    <col min="5386" max="5386" width="12.7109375" style="1" customWidth="1"/>
    <col min="5387" max="5387" width="13" style="1" customWidth="1"/>
    <col min="5388" max="5623" width="9.140625" style="1"/>
    <col min="5624" max="5624" width="4.140625" style="1" customWidth="1"/>
    <col min="5625" max="5625" width="20.7109375" style="1" customWidth="1"/>
    <col min="5626" max="5627" width="10.42578125" style="1" customWidth="1"/>
    <col min="5628" max="5628" width="11" style="1" customWidth="1"/>
    <col min="5629" max="5629" width="12" style="1" customWidth="1"/>
    <col min="5630" max="5630" width="10.42578125" style="1" customWidth="1"/>
    <col min="5631" max="5631" width="10.28515625" style="1" customWidth="1"/>
    <col min="5632" max="5632" width="9.140625" style="1"/>
    <col min="5633" max="5634" width="10.42578125" style="1" customWidth="1"/>
    <col min="5635" max="5635" width="10.5703125" style="1" customWidth="1"/>
    <col min="5636" max="5636" width="9" style="1" customWidth="1"/>
    <col min="5637" max="5639" width="9.140625" style="1" customWidth="1"/>
    <col min="5640" max="5640" width="10.42578125" style="1" customWidth="1"/>
    <col min="5641" max="5641" width="11.5703125" style="1" customWidth="1"/>
    <col min="5642" max="5642" width="12.7109375" style="1" customWidth="1"/>
    <col min="5643" max="5643" width="13" style="1" customWidth="1"/>
    <col min="5644" max="5879" width="9.140625" style="1"/>
    <col min="5880" max="5880" width="4.140625" style="1" customWidth="1"/>
    <col min="5881" max="5881" width="20.7109375" style="1" customWidth="1"/>
    <col min="5882" max="5883" width="10.42578125" style="1" customWidth="1"/>
    <col min="5884" max="5884" width="11" style="1" customWidth="1"/>
    <col min="5885" max="5885" width="12" style="1" customWidth="1"/>
    <col min="5886" max="5886" width="10.42578125" style="1" customWidth="1"/>
    <col min="5887" max="5887" width="10.28515625" style="1" customWidth="1"/>
    <col min="5888" max="5888" width="9.140625" style="1"/>
    <col min="5889" max="5890" width="10.42578125" style="1" customWidth="1"/>
    <col min="5891" max="5891" width="10.5703125" style="1" customWidth="1"/>
    <col min="5892" max="5892" width="9" style="1" customWidth="1"/>
    <col min="5893" max="5895" width="9.140625" style="1" customWidth="1"/>
    <col min="5896" max="5896" width="10.42578125" style="1" customWidth="1"/>
    <col min="5897" max="5897" width="11.5703125" style="1" customWidth="1"/>
    <col min="5898" max="5898" width="12.7109375" style="1" customWidth="1"/>
    <col min="5899" max="5899" width="13" style="1" customWidth="1"/>
    <col min="5900" max="6135" width="9.140625" style="1"/>
    <col min="6136" max="6136" width="4.140625" style="1" customWidth="1"/>
    <col min="6137" max="6137" width="20.7109375" style="1" customWidth="1"/>
    <col min="6138" max="6139" width="10.42578125" style="1" customWidth="1"/>
    <col min="6140" max="6140" width="11" style="1" customWidth="1"/>
    <col min="6141" max="6141" width="12" style="1" customWidth="1"/>
    <col min="6142" max="6142" width="10.42578125" style="1" customWidth="1"/>
    <col min="6143" max="6143" width="10.28515625" style="1" customWidth="1"/>
    <col min="6144" max="6144" width="9.140625" style="1"/>
    <col min="6145" max="6146" width="10.42578125" style="1" customWidth="1"/>
    <col min="6147" max="6147" width="10.5703125" style="1" customWidth="1"/>
    <col min="6148" max="6148" width="9" style="1" customWidth="1"/>
    <col min="6149" max="6151" width="9.140625" style="1" customWidth="1"/>
    <col min="6152" max="6152" width="10.42578125" style="1" customWidth="1"/>
    <col min="6153" max="6153" width="11.5703125" style="1" customWidth="1"/>
    <col min="6154" max="6154" width="12.7109375" style="1" customWidth="1"/>
    <col min="6155" max="6155" width="13" style="1" customWidth="1"/>
    <col min="6156" max="6391" width="9.140625" style="1"/>
    <col min="6392" max="6392" width="4.140625" style="1" customWidth="1"/>
    <col min="6393" max="6393" width="20.7109375" style="1" customWidth="1"/>
    <col min="6394" max="6395" width="10.42578125" style="1" customWidth="1"/>
    <col min="6396" max="6396" width="11" style="1" customWidth="1"/>
    <col min="6397" max="6397" width="12" style="1" customWidth="1"/>
    <col min="6398" max="6398" width="10.42578125" style="1" customWidth="1"/>
    <col min="6399" max="6399" width="10.28515625" style="1" customWidth="1"/>
    <col min="6400" max="6400" width="9.140625" style="1"/>
    <col min="6401" max="6402" width="10.42578125" style="1" customWidth="1"/>
    <col min="6403" max="6403" width="10.5703125" style="1" customWidth="1"/>
    <col min="6404" max="6404" width="9" style="1" customWidth="1"/>
    <col min="6405" max="6407" width="9.140625" style="1" customWidth="1"/>
    <col min="6408" max="6408" width="10.42578125" style="1" customWidth="1"/>
    <col min="6409" max="6409" width="11.5703125" style="1" customWidth="1"/>
    <col min="6410" max="6410" width="12.7109375" style="1" customWidth="1"/>
    <col min="6411" max="6411" width="13" style="1" customWidth="1"/>
    <col min="6412" max="6647" width="9.140625" style="1"/>
    <col min="6648" max="6648" width="4.140625" style="1" customWidth="1"/>
    <col min="6649" max="6649" width="20.7109375" style="1" customWidth="1"/>
    <col min="6650" max="6651" width="10.42578125" style="1" customWidth="1"/>
    <col min="6652" max="6652" width="11" style="1" customWidth="1"/>
    <col min="6653" max="6653" width="12" style="1" customWidth="1"/>
    <col min="6654" max="6654" width="10.42578125" style="1" customWidth="1"/>
    <col min="6655" max="6655" width="10.28515625" style="1" customWidth="1"/>
    <col min="6656" max="6656" width="9.140625" style="1"/>
    <col min="6657" max="6658" width="10.42578125" style="1" customWidth="1"/>
    <col min="6659" max="6659" width="10.5703125" style="1" customWidth="1"/>
    <col min="6660" max="6660" width="9" style="1" customWidth="1"/>
    <col min="6661" max="6663" width="9.140625" style="1" customWidth="1"/>
    <col min="6664" max="6664" width="10.42578125" style="1" customWidth="1"/>
    <col min="6665" max="6665" width="11.5703125" style="1" customWidth="1"/>
    <col min="6666" max="6666" width="12.7109375" style="1" customWidth="1"/>
    <col min="6667" max="6667" width="13" style="1" customWidth="1"/>
    <col min="6668" max="6903" width="9.140625" style="1"/>
    <col min="6904" max="6904" width="4.140625" style="1" customWidth="1"/>
    <col min="6905" max="6905" width="20.7109375" style="1" customWidth="1"/>
    <col min="6906" max="6907" width="10.42578125" style="1" customWidth="1"/>
    <col min="6908" max="6908" width="11" style="1" customWidth="1"/>
    <col min="6909" max="6909" width="12" style="1" customWidth="1"/>
    <col min="6910" max="6910" width="10.42578125" style="1" customWidth="1"/>
    <col min="6911" max="6911" width="10.28515625" style="1" customWidth="1"/>
    <col min="6912" max="6912" width="9.140625" style="1"/>
    <col min="6913" max="6914" width="10.42578125" style="1" customWidth="1"/>
    <col min="6915" max="6915" width="10.5703125" style="1" customWidth="1"/>
    <col min="6916" max="6916" width="9" style="1" customWidth="1"/>
    <col min="6917" max="6919" width="9.140625" style="1" customWidth="1"/>
    <col min="6920" max="6920" width="10.42578125" style="1" customWidth="1"/>
    <col min="6921" max="6921" width="11.5703125" style="1" customWidth="1"/>
    <col min="6922" max="6922" width="12.7109375" style="1" customWidth="1"/>
    <col min="6923" max="6923" width="13" style="1" customWidth="1"/>
    <col min="6924" max="7159" width="9.140625" style="1"/>
    <col min="7160" max="7160" width="4.140625" style="1" customWidth="1"/>
    <col min="7161" max="7161" width="20.7109375" style="1" customWidth="1"/>
    <col min="7162" max="7163" width="10.42578125" style="1" customWidth="1"/>
    <col min="7164" max="7164" width="11" style="1" customWidth="1"/>
    <col min="7165" max="7165" width="12" style="1" customWidth="1"/>
    <col min="7166" max="7166" width="10.42578125" style="1" customWidth="1"/>
    <col min="7167" max="7167" width="10.28515625" style="1" customWidth="1"/>
    <col min="7168" max="7168" width="9.140625" style="1"/>
    <col min="7169" max="7170" width="10.42578125" style="1" customWidth="1"/>
    <col min="7171" max="7171" width="10.5703125" style="1" customWidth="1"/>
    <col min="7172" max="7172" width="9" style="1" customWidth="1"/>
    <col min="7173" max="7175" width="9.140625" style="1" customWidth="1"/>
    <col min="7176" max="7176" width="10.42578125" style="1" customWidth="1"/>
    <col min="7177" max="7177" width="11.5703125" style="1" customWidth="1"/>
    <col min="7178" max="7178" width="12.7109375" style="1" customWidth="1"/>
    <col min="7179" max="7179" width="13" style="1" customWidth="1"/>
    <col min="7180" max="7415" width="9.140625" style="1"/>
    <col min="7416" max="7416" width="4.140625" style="1" customWidth="1"/>
    <col min="7417" max="7417" width="20.7109375" style="1" customWidth="1"/>
    <col min="7418" max="7419" width="10.42578125" style="1" customWidth="1"/>
    <col min="7420" max="7420" width="11" style="1" customWidth="1"/>
    <col min="7421" max="7421" width="12" style="1" customWidth="1"/>
    <col min="7422" max="7422" width="10.42578125" style="1" customWidth="1"/>
    <col min="7423" max="7423" width="10.28515625" style="1" customWidth="1"/>
    <col min="7424" max="7424" width="9.140625" style="1"/>
    <col min="7425" max="7426" width="10.42578125" style="1" customWidth="1"/>
    <col min="7427" max="7427" width="10.5703125" style="1" customWidth="1"/>
    <col min="7428" max="7428" width="9" style="1" customWidth="1"/>
    <col min="7429" max="7431" width="9.140625" style="1" customWidth="1"/>
    <col min="7432" max="7432" width="10.42578125" style="1" customWidth="1"/>
    <col min="7433" max="7433" width="11.5703125" style="1" customWidth="1"/>
    <col min="7434" max="7434" width="12.7109375" style="1" customWidth="1"/>
    <col min="7435" max="7435" width="13" style="1" customWidth="1"/>
    <col min="7436" max="7671" width="9.140625" style="1"/>
    <col min="7672" max="7672" width="4.140625" style="1" customWidth="1"/>
    <col min="7673" max="7673" width="20.7109375" style="1" customWidth="1"/>
    <col min="7674" max="7675" width="10.42578125" style="1" customWidth="1"/>
    <col min="7676" max="7676" width="11" style="1" customWidth="1"/>
    <col min="7677" max="7677" width="12" style="1" customWidth="1"/>
    <col min="7678" max="7678" width="10.42578125" style="1" customWidth="1"/>
    <col min="7679" max="7679" width="10.28515625" style="1" customWidth="1"/>
    <col min="7680" max="7680" width="9.140625" style="1"/>
    <col min="7681" max="7682" width="10.42578125" style="1" customWidth="1"/>
    <col min="7683" max="7683" width="10.5703125" style="1" customWidth="1"/>
    <col min="7684" max="7684" width="9" style="1" customWidth="1"/>
    <col min="7685" max="7687" width="9.140625" style="1" customWidth="1"/>
    <col min="7688" max="7688" width="10.42578125" style="1" customWidth="1"/>
    <col min="7689" max="7689" width="11.5703125" style="1" customWidth="1"/>
    <col min="7690" max="7690" width="12.7109375" style="1" customWidth="1"/>
    <col min="7691" max="7691" width="13" style="1" customWidth="1"/>
    <col min="7692" max="7927" width="9.140625" style="1"/>
    <col min="7928" max="7928" width="4.140625" style="1" customWidth="1"/>
    <col min="7929" max="7929" width="20.7109375" style="1" customWidth="1"/>
    <col min="7930" max="7931" width="10.42578125" style="1" customWidth="1"/>
    <col min="7932" max="7932" width="11" style="1" customWidth="1"/>
    <col min="7933" max="7933" width="12" style="1" customWidth="1"/>
    <col min="7934" max="7934" width="10.42578125" style="1" customWidth="1"/>
    <col min="7935" max="7935" width="10.28515625" style="1" customWidth="1"/>
    <col min="7936" max="7936" width="9.140625" style="1"/>
    <col min="7937" max="7938" width="10.42578125" style="1" customWidth="1"/>
    <col min="7939" max="7939" width="10.5703125" style="1" customWidth="1"/>
    <col min="7940" max="7940" width="9" style="1" customWidth="1"/>
    <col min="7941" max="7943" width="9.140625" style="1" customWidth="1"/>
    <col min="7944" max="7944" width="10.42578125" style="1" customWidth="1"/>
    <col min="7945" max="7945" width="11.5703125" style="1" customWidth="1"/>
    <col min="7946" max="7946" width="12.7109375" style="1" customWidth="1"/>
    <col min="7947" max="7947" width="13" style="1" customWidth="1"/>
    <col min="7948" max="8183" width="9.140625" style="1"/>
    <col min="8184" max="8184" width="4.140625" style="1" customWidth="1"/>
    <col min="8185" max="8185" width="20.7109375" style="1" customWidth="1"/>
    <col min="8186" max="8187" width="10.42578125" style="1" customWidth="1"/>
    <col min="8188" max="8188" width="11" style="1" customWidth="1"/>
    <col min="8189" max="8189" width="12" style="1" customWidth="1"/>
    <col min="8190" max="8190" width="10.42578125" style="1" customWidth="1"/>
    <col min="8191" max="8191" width="10.28515625" style="1" customWidth="1"/>
    <col min="8192" max="8192" width="9.140625" style="1"/>
    <col min="8193" max="8194" width="10.42578125" style="1" customWidth="1"/>
    <col min="8195" max="8195" width="10.5703125" style="1" customWidth="1"/>
    <col min="8196" max="8196" width="9" style="1" customWidth="1"/>
    <col min="8197" max="8199" width="9.140625" style="1" customWidth="1"/>
    <col min="8200" max="8200" width="10.42578125" style="1" customWidth="1"/>
    <col min="8201" max="8201" width="11.5703125" style="1" customWidth="1"/>
    <col min="8202" max="8202" width="12.7109375" style="1" customWidth="1"/>
    <col min="8203" max="8203" width="13" style="1" customWidth="1"/>
    <col min="8204" max="8439" width="9.140625" style="1"/>
    <col min="8440" max="8440" width="4.140625" style="1" customWidth="1"/>
    <col min="8441" max="8441" width="20.7109375" style="1" customWidth="1"/>
    <col min="8442" max="8443" width="10.42578125" style="1" customWidth="1"/>
    <col min="8444" max="8444" width="11" style="1" customWidth="1"/>
    <col min="8445" max="8445" width="12" style="1" customWidth="1"/>
    <col min="8446" max="8446" width="10.42578125" style="1" customWidth="1"/>
    <col min="8447" max="8447" width="10.28515625" style="1" customWidth="1"/>
    <col min="8448" max="8448" width="9.140625" style="1"/>
    <col min="8449" max="8450" width="10.42578125" style="1" customWidth="1"/>
    <col min="8451" max="8451" width="10.5703125" style="1" customWidth="1"/>
    <col min="8452" max="8452" width="9" style="1" customWidth="1"/>
    <col min="8453" max="8455" width="9.140625" style="1" customWidth="1"/>
    <col min="8456" max="8456" width="10.42578125" style="1" customWidth="1"/>
    <col min="8457" max="8457" width="11.5703125" style="1" customWidth="1"/>
    <col min="8458" max="8458" width="12.7109375" style="1" customWidth="1"/>
    <col min="8459" max="8459" width="13" style="1" customWidth="1"/>
    <col min="8460" max="8695" width="9.140625" style="1"/>
    <col min="8696" max="8696" width="4.140625" style="1" customWidth="1"/>
    <col min="8697" max="8697" width="20.7109375" style="1" customWidth="1"/>
    <col min="8698" max="8699" width="10.42578125" style="1" customWidth="1"/>
    <col min="8700" max="8700" width="11" style="1" customWidth="1"/>
    <col min="8701" max="8701" width="12" style="1" customWidth="1"/>
    <col min="8702" max="8702" width="10.42578125" style="1" customWidth="1"/>
    <col min="8703" max="8703" width="10.28515625" style="1" customWidth="1"/>
    <col min="8704" max="8704" width="9.140625" style="1"/>
    <col min="8705" max="8706" width="10.42578125" style="1" customWidth="1"/>
    <col min="8707" max="8707" width="10.5703125" style="1" customWidth="1"/>
    <col min="8708" max="8708" width="9" style="1" customWidth="1"/>
    <col min="8709" max="8711" width="9.140625" style="1" customWidth="1"/>
    <col min="8712" max="8712" width="10.42578125" style="1" customWidth="1"/>
    <col min="8713" max="8713" width="11.5703125" style="1" customWidth="1"/>
    <col min="8714" max="8714" width="12.7109375" style="1" customWidth="1"/>
    <col min="8715" max="8715" width="13" style="1" customWidth="1"/>
    <col min="8716" max="8951" width="9.140625" style="1"/>
    <col min="8952" max="8952" width="4.140625" style="1" customWidth="1"/>
    <col min="8953" max="8953" width="20.7109375" style="1" customWidth="1"/>
    <col min="8954" max="8955" width="10.42578125" style="1" customWidth="1"/>
    <col min="8956" max="8956" width="11" style="1" customWidth="1"/>
    <col min="8957" max="8957" width="12" style="1" customWidth="1"/>
    <col min="8958" max="8958" width="10.42578125" style="1" customWidth="1"/>
    <col min="8959" max="8959" width="10.28515625" style="1" customWidth="1"/>
    <col min="8960" max="8960" width="9.140625" style="1"/>
    <col min="8961" max="8962" width="10.42578125" style="1" customWidth="1"/>
    <col min="8963" max="8963" width="10.5703125" style="1" customWidth="1"/>
    <col min="8964" max="8964" width="9" style="1" customWidth="1"/>
    <col min="8965" max="8967" width="9.140625" style="1" customWidth="1"/>
    <col min="8968" max="8968" width="10.42578125" style="1" customWidth="1"/>
    <col min="8969" max="8969" width="11.5703125" style="1" customWidth="1"/>
    <col min="8970" max="8970" width="12.7109375" style="1" customWidth="1"/>
    <col min="8971" max="8971" width="13" style="1" customWidth="1"/>
    <col min="8972" max="9207" width="9.140625" style="1"/>
    <col min="9208" max="9208" width="4.140625" style="1" customWidth="1"/>
    <col min="9209" max="9209" width="20.7109375" style="1" customWidth="1"/>
    <col min="9210" max="9211" width="10.42578125" style="1" customWidth="1"/>
    <col min="9212" max="9212" width="11" style="1" customWidth="1"/>
    <col min="9213" max="9213" width="12" style="1" customWidth="1"/>
    <col min="9214" max="9214" width="10.42578125" style="1" customWidth="1"/>
    <col min="9215" max="9215" width="10.28515625" style="1" customWidth="1"/>
    <col min="9216" max="9216" width="9.140625" style="1"/>
    <col min="9217" max="9218" width="10.42578125" style="1" customWidth="1"/>
    <col min="9219" max="9219" width="10.5703125" style="1" customWidth="1"/>
    <col min="9220" max="9220" width="9" style="1" customWidth="1"/>
    <col min="9221" max="9223" width="9.140625" style="1" customWidth="1"/>
    <col min="9224" max="9224" width="10.42578125" style="1" customWidth="1"/>
    <col min="9225" max="9225" width="11.5703125" style="1" customWidth="1"/>
    <col min="9226" max="9226" width="12.7109375" style="1" customWidth="1"/>
    <col min="9227" max="9227" width="13" style="1" customWidth="1"/>
    <col min="9228" max="9463" width="9.140625" style="1"/>
    <col min="9464" max="9464" width="4.140625" style="1" customWidth="1"/>
    <col min="9465" max="9465" width="20.7109375" style="1" customWidth="1"/>
    <col min="9466" max="9467" width="10.42578125" style="1" customWidth="1"/>
    <col min="9468" max="9468" width="11" style="1" customWidth="1"/>
    <col min="9469" max="9469" width="12" style="1" customWidth="1"/>
    <col min="9470" max="9470" width="10.42578125" style="1" customWidth="1"/>
    <col min="9471" max="9471" width="10.28515625" style="1" customWidth="1"/>
    <col min="9472" max="9472" width="9.140625" style="1"/>
    <col min="9473" max="9474" width="10.42578125" style="1" customWidth="1"/>
    <col min="9475" max="9475" width="10.5703125" style="1" customWidth="1"/>
    <col min="9476" max="9476" width="9" style="1" customWidth="1"/>
    <col min="9477" max="9479" width="9.140625" style="1" customWidth="1"/>
    <col min="9480" max="9480" width="10.42578125" style="1" customWidth="1"/>
    <col min="9481" max="9481" width="11.5703125" style="1" customWidth="1"/>
    <col min="9482" max="9482" width="12.7109375" style="1" customWidth="1"/>
    <col min="9483" max="9483" width="13" style="1" customWidth="1"/>
    <col min="9484" max="9719" width="9.140625" style="1"/>
    <col min="9720" max="9720" width="4.140625" style="1" customWidth="1"/>
    <col min="9721" max="9721" width="20.7109375" style="1" customWidth="1"/>
    <col min="9722" max="9723" width="10.42578125" style="1" customWidth="1"/>
    <col min="9724" max="9724" width="11" style="1" customWidth="1"/>
    <col min="9725" max="9725" width="12" style="1" customWidth="1"/>
    <col min="9726" max="9726" width="10.42578125" style="1" customWidth="1"/>
    <col min="9727" max="9727" width="10.28515625" style="1" customWidth="1"/>
    <col min="9728" max="9728" width="9.140625" style="1"/>
    <col min="9729" max="9730" width="10.42578125" style="1" customWidth="1"/>
    <col min="9731" max="9731" width="10.5703125" style="1" customWidth="1"/>
    <col min="9732" max="9732" width="9" style="1" customWidth="1"/>
    <col min="9733" max="9735" width="9.140625" style="1" customWidth="1"/>
    <col min="9736" max="9736" width="10.42578125" style="1" customWidth="1"/>
    <col min="9737" max="9737" width="11.5703125" style="1" customWidth="1"/>
    <col min="9738" max="9738" width="12.7109375" style="1" customWidth="1"/>
    <col min="9739" max="9739" width="13" style="1" customWidth="1"/>
    <col min="9740" max="9975" width="9.140625" style="1"/>
    <col min="9976" max="9976" width="4.140625" style="1" customWidth="1"/>
    <col min="9977" max="9977" width="20.7109375" style="1" customWidth="1"/>
    <col min="9978" max="9979" width="10.42578125" style="1" customWidth="1"/>
    <col min="9980" max="9980" width="11" style="1" customWidth="1"/>
    <col min="9981" max="9981" width="12" style="1" customWidth="1"/>
    <col min="9982" max="9982" width="10.42578125" style="1" customWidth="1"/>
    <col min="9983" max="9983" width="10.28515625" style="1" customWidth="1"/>
    <col min="9984" max="9984" width="9.140625" style="1"/>
    <col min="9985" max="9986" width="10.42578125" style="1" customWidth="1"/>
    <col min="9987" max="9987" width="10.5703125" style="1" customWidth="1"/>
    <col min="9988" max="9988" width="9" style="1" customWidth="1"/>
    <col min="9989" max="9991" width="9.140625" style="1" customWidth="1"/>
    <col min="9992" max="9992" width="10.42578125" style="1" customWidth="1"/>
    <col min="9993" max="9993" width="11.5703125" style="1" customWidth="1"/>
    <col min="9994" max="9994" width="12.7109375" style="1" customWidth="1"/>
    <col min="9995" max="9995" width="13" style="1" customWidth="1"/>
    <col min="9996" max="10231" width="9.140625" style="1"/>
    <col min="10232" max="10232" width="4.140625" style="1" customWidth="1"/>
    <col min="10233" max="10233" width="20.7109375" style="1" customWidth="1"/>
    <col min="10234" max="10235" width="10.42578125" style="1" customWidth="1"/>
    <col min="10236" max="10236" width="11" style="1" customWidth="1"/>
    <col min="10237" max="10237" width="12" style="1" customWidth="1"/>
    <col min="10238" max="10238" width="10.42578125" style="1" customWidth="1"/>
    <col min="10239" max="10239" width="10.28515625" style="1" customWidth="1"/>
    <col min="10240" max="10240" width="9.140625" style="1"/>
    <col min="10241" max="10242" width="10.42578125" style="1" customWidth="1"/>
    <col min="10243" max="10243" width="10.5703125" style="1" customWidth="1"/>
    <col min="10244" max="10244" width="9" style="1" customWidth="1"/>
    <col min="10245" max="10247" width="9.140625" style="1" customWidth="1"/>
    <col min="10248" max="10248" width="10.42578125" style="1" customWidth="1"/>
    <col min="10249" max="10249" width="11.5703125" style="1" customWidth="1"/>
    <col min="10250" max="10250" width="12.7109375" style="1" customWidth="1"/>
    <col min="10251" max="10251" width="13" style="1" customWidth="1"/>
    <col min="10252" max="10487" width="9.140625" style="1"/>
    <col min="10488" max="10488" width="4.140625" style="1" customWidth="1"/>
    <col min="10489" max="10489" width="20.7109375" style="1" customWidth="1"/>
    <col min="10490" max="10491" width="10.42578125" style="1" customWidth="1"/>
    <col min="10492" max="10492" width="11" style="1" customWidth="1"/>
    <col min="10493" max="10493" width="12" style="1" customWidth="1"/>
    <col min="10494" max="10494" width="10.42578125" style="1" customWidth="1"/>
    <col min="10495" max="10495" width="10.28515625" style="1" customWidth="1"/>
    <col min="10496" max="10496" width="9.140625" style="1"/>
    <col min="10497" max="10498" width="10.42578125" style="1" customWidth="1"/>
    <col min="10499" max="10499" width="10.5703125" style="1" customWidth="1"/>
    <col min="10500" max="10500" width="9" style="1" customWidth="1"/>
    <col min="10501" max="10503" width="9.140625" style="1" customWidth="1"/>
    <col min="10504" max="10504" width="10.42578125" style="1" customWidth="1"/>
    <col min="10505" max="10505" width="11.5703125" style="1" customWidth="1"/>
    <col min="10506" max="10506" width="12.7109375" style="1" customWidth="1"/>
    <col min="10507" max="10507" width="13" style="1" customWidth="1"/>
    <col min="10508" max="10743" width="9.140625" style="1"/>
    <col min="10744" max="10744" width="4.140625" style="1" customWidth="1"/>
    <col min="10745" max="10745" width="20.7109375" style="1" customWidth="1"/>
    <col min="10746" max="10747" width="10.42578125" style="1" customWidth="1"/>
    <col min="10748" max="10748" width="11" style="1" customWidth="1"/>
    <col min="10749" max="10749" width="12" style="1" customWidth="1"/>
    <col min="10750" max="10750" width="10.42578125" style="1" customWidth="1"/>
    <col min="10751" max="10751" width="10.28515625" style="1" customWidth="1"/>
    <col min="10752" max="10752" width="9.140625" style="1"/>
    <col min="10753" max="10754" width="10.42578125" style="1" customWidth="1"/>
    <col min="10755" max="10755" width="10.5703125" style="1" customWidth="1"/>
    <col min="10756" max="10756" width="9" style="1" customWidth="1"/>
    <col min="10757" max="10759" width="9.140625" style="1" customWidth="1"/>
    <col min="10760" max="10760" width="10.42578125" style="1" customWidth="1"/>
    <col min="10761" max="10761" width="11.5703125" style="1" customWidth="1"/>
    <col min="10762" max="10762" width="12.7109375" style="1" customWidth="1"/>
    <col min="10763" max="10763" width="13" style="1" customWidth="1"/>
    <col min="10764" max="10999" width="9.140625" style="1"/>
    <col min="11000" max="11000" width="4.140625" style="1" customWidth="1"/>
    <col min="11001" max="11001" width="20.7109375" style="1" customWidth="1"/>
    <col min="11002" max="11003" width="10.42578125" style="1" customWidth="1"/>
    <col min="11004" max="11004" width="11" style="1" customWidth="1"/>
    <col min="11005" max="11005" width="12" style="1" customWidth="1"/>
    <col min="11006" max="11006" width="10.42578125" style="1" customWidth="1"/>
    <col min="11007" max="11007" width="10.28515625" style="1" customWidth="1"/>
    <col min="11008" max="11008" width="9.140625" style="1"/>
    <col min="11009" max="11010" width="10.42578125" style="1" customWidth="1"/>
    <col min="11011" max="11011" width="10.5703125" style="1" customWidth="1"/>
    <col min="11012" max="11012" width="9" style="1" customWidth="1"/>
    <col min="11013" max="11015" width="9.140625" style="1" customWidth="1"/>
    <col min="11016" max="11016" width="10.42578125" style="1" customWidth="1"/>
    <col min="11017" max="11017" width="11.5703125" style="1" customWidth="1"/>
    <col min="11018" max="11018" width="12.7109375" style="1" customWidth="1"/>
    <col min="11019" max="11019" width="13" style="1" customWidth="1"/>
    <col min="11020" max="11255" width="9.140625" style="1"/>
    <col min="11256" max="11256" width="4.140625" style="1" customWidth="1"/>
    <col min="11257" max="11257" width="20.7109375" style="1" customWidth="1"/>
    <col min="11258" max="11259" width="10.42578125" style="1" customWidth="1"/>
    <col min="11260" max="11260" width="11" style="1" customWidth="1"/>
    <col min="11261" max="11261" width="12" style="1" customWidth="1"/>
    <col min="11262" max="11262" width="10.42578125" style="1" customWidth="1"/>
    <col min="11263" max="11263" width="10.28515625" style="1" customWidth="1"/>
    <col min="11264" max="11264" width="9.140625" style="1"/>
    <col min="11265" max="11266" width="10.42578125" style="1" customWidth="1"/>
    <col min="11267" max="11267" width="10.5703125" style="1" customWidth="1"/>
    <col min="11268" max="11268" width="9" style="1" customWidth="1"/>
    <col min="11269" max="11271" width="9.140625" style="1" customWidth="1"/>
    <col min="11272" max="11272" width="10.42578125" style="1" customWidth="1"/>
    <col min="11273" max="11273" width="11.5703125" style="1" customWidth="1"/>
    <col min="11274" max="11274" width="12.7109375" style="1" customWidth="1"/>
    <col min="11275" max="11275" width="13" style="1" customWidth="1"/>
    <col min="11276" max="11511" width="9.140625" style="1"/>
    <col min="11512" max="11512" width="4.140625" style="1" customWidth="1"/>
    <col min="11513" max="11513" width="20.7109375" style="1" customWidth="1"/>
    <col min="11514" max="11515" width="10.42578125" style="1" customWidth="1"/>
    <col min="11516" max="11516" width="11" style="1" customWidth="1"/>
    <col min="11517" max="11517" width="12" style="1" customWidth="1"/>
    <col min="11518" max="11518" width="10.42578125" style="1" customWidth="1"/>
    <col min="11519" max="11519" width="10.28515625" style="1" customWidth="1"/>
    <col min="11520" max="11520" width="9.140625" style="1"/>
    <col min="11521" max="11522" width="10.42578125" style="1" customWidth="1"/>
    <col min="11523" max="11523" width="10.5703125" style="1" customWidth="1"/>
    <col min="11524" max="11524" width="9" style="1" customWidth="1"/>
    <col min="11525" max="11527" width="9.140625" style="1" customWidth="1"/>
    <col min="11528" max="11528" width="10.42578125" style="1" customWidth="1"/>
    <col min="11529" max="11529" width="11.5703125" style="1" customWidth="1"/>
    <col min="11530" max="11530" width="12.7109375" style="1" customWidth="1"/>
    <col min="11531" max="11531" width="13" style="1" customWidth="1"/>
    <col min="11532" max="11767" width="9.140625" style="1"/>
    <col min="11768" max="11768" width="4.140625" style="1" customWidth="1"/>
    <col min="11769" max="11769" width="20.7109375" style="1" customWidth="1"/>
    <col min="11770" max="11771" width="10.42578125" style="1" customWidth="1"/>
    <col min="11772" max="11772" width="11" style="1" customWidth="1"/>
    <col min="11773" max="11773" width="12" style="1" customWidth="1"/>
    <col min="11774" max="11774" width="10.42578125" style="1" customWidth="1"/>
    <col min="11775" max="11775" width="10.28515625" style="1" customWidth="1"/>
    <col min="11776" max="11776" width="9.140625" style="1"/>
    <col min="11777" max="11778" width="10.42578125" style="1" customWidth="1"/>
    <col min="11779" max="11779" width="10.5703125" style="1" customWidth="1"/>
    <col min="11780" max="11780" width="9" style="1" customWidth="1"/>
    <col min="11781" max="11783" width="9.140625" style="1" customWidth="1"/>
    <col min="11784" max="11784" width="10.42578125" style="1" customWidth="1"/>
    <col min="11785" max="11785" width="11.5703125" style="1" customWidth="1"/>
    <col min="11786" max="11786" width="12.7109375" style="1" customWidth="1"/>
    <col min="11787" max="11787" width="13" style="1" customWidth="1"/>
    <col min="11788" max="12023" width="9.140625" style="1"/>
    <col min="12024" max="12024" width="4.140625" style="1" customWidth="1"/>
    <col min="12025" max="12025" width="20.7109375" style="1" customWidth="1"/>
    <col min="12026" max="12027" width="10.42578125" style="1" customWidth="1"/>
    <col min="12028" max="12028" width="11" style="1" customWidth="1"/>
    <col min="12029" max="12029" width="12" style="1" customWidth="1"/>
    <col min="12030" max="12030" width="10.42578125" style="1" customWidth="1"/>
    <col min="12031" max="12031" width="10.28515625" style="1" customWidth="1"/>
    <col min="12032" max="12032" width="9.140625" style="1"/>
    <col min="12033" max="12034" width="10.42578125" style="1" customWidth="1"/>
    <col min="12035" max="12035" width="10.5703125" style="1" customWidth="1"/>
    <col min="12036" max="12036" width="9" style="1" customWidth="1"/>
    <col min="12037" max="12039" width="9.140625" style="1" customWidth="1"/>
    <col min="12040" max="12040" width="10.42578125" style="1" customWidth="1"/>
    <col min="12041" max="12041" width="11.5703125" style="1" customWidth="1"/>
    <col min="12042" max="12042" width="12.7109375" style="1" customWidth="1"/>
    <col min="12043" max="12043" width="13" style="1" customWidth="1"/>
    <col min="12044" max="12279" width="9.140625" style="1"/>
    <col min="12280" max="12280" width="4.140625" style="1" customWidth="1"/>
    <col min="12281" max="12281" width="20.7109375" style="1" customWidth="1"/>
    <col min="12282" max="12283" width="10.42578125" style="1" customWidth="1"/>
    <col min="12284" max="12284" width="11" style="1" customWidth="1"/>
    <col min="12285" max="12285" width="12" style="1" customWidth="1"/>
    <col min="12286" max="12286" width="10.42578125" style="1" customWidth="1"/>
    <col min="12287" max="12287" width="10.28515625" style="1" customWidth="1"/>
    <col min="12288" max="12288" width="9.140625" style="1"/>
    <col min="12289" max="12290" width="10.42578125" style="1" customWidth="1"/>
    <col min="12291" max="12291" width="10.5703125" style="1" customWidth="1"/>
    <col min="12292" max="12292" width="9" style="1" customWidth="1"/>
    <col min="12293" max="12295" width="9.140625" style="1" customWidth="1"/>
    <col min="12296" max="12296" width="10.42578125" style="1" customWidth="1"/>
    <col min="12297" max="12297" width="11.5703125" style="1" customWidth="1"/>
    <col min="12298" max="12298" width="12.7109375" style="1" customWidth="1"/>
    <col min="12299" max="12299" width="13" style="1" customWidth="1"/>
    <col min="12300" max="12535" width="9.140625" style="1"/>
    <col min="12536" max="12536" width="4.140625" style="1" customWidth="1"/>
    <col min="12537" max="12537" width="20.7109375" style="1" customWidth="1"/>
    <col min="12538" max="12539" width="10.42578125" style="1" customWidth="1"/>
    <col min="12540" max="12540" width="11" style="1" customWidth="1"/>
    <col min="12541" max="12541" width="12" style="1" customWidth="1"/>
    <col min="12542" max="12542" width="10.42578125" style="1" customWidth="1"/>
    <col min="12543" max="12543" width="10.28515625" style="1" customWidth="1"/>
    <col min="12544" max="12544" width="9.140625" style="1"/>
    <col min="12545" max="12546" width="10.42578125" style="1" customWidth="1"/>
    <col min="12547" max="12547" width="10.5703125" style="1" customWidth="1"/>
    <col min="12548" max="12548" width="9" style="1" customWidth="1"/>
    <col min="12549" max="12551" width="9.140625" style="1" customWidth="1"/>
    <col min="12552" max="12552" width="10.42578125" style="1" customWidth="1"/>
    <col min="12553" max="12553" width="11.5703125" style="1" customWidth="1"/>
    <col min="12554" max="12554" width="12.7109375" style="1" customWidth="1"/>
    <col min="12555" max="12555" width="13" style="1" customWidth="1"/>
    <col min="12556" max="12791" width="9.140625" style="1"/>
    <col min="12792" max="12792" width="4.140625" style="1" customWidth="1"/>
    <col min="12793" max="12793" width="20.7109375" style="1" customWidth="1"/>
    <col min="12794" max="12795" width="10.42578125" style="1" customWidth="1"/>
    <col min="12796" max="12796" width="11" style="1" customWidth="1"/>
    <col min="12797" max="12797" width="12" style="1" customWidth="1"/>
    <col min="12798" max="12798" width="10.42578125" style="1" customWidth="1"/>
    <col min="12799" max="12799" width="10.28515625" style="1" customWidth="1"/>
    <col min="12800" max="12800" width="9.140625" style="1"/>
    <col min="12801" max="12802" width="10.42578125" style="1" customWidth="1"/>
    <col min="12803" max="12803" width="10.5703125" style="1" customWidth="1"/>
    <col min="12804" max="12804" width="9" style="1" customWidth="1"/>
    <col min="12805" max="12807" width="9.140625" style="1" customWidth="1"/>
    <col min="12808" max="12808" width="10.42578125" style="1" customWidth="1"/>
    <col min="12809" max="12809" width="11.5703125" style="1" customWidth="1"/>
    <col min="12810" max="12810" width="12.7109375" style="1" customWidth="1"/>
    <col min="12811" max="12811" width="13" style="1" customWidth="1"/>
    <col min="12812" max="13047" width="9.140625" style="1"/>
    <col min="13048" max="13048" width="4.140625" style="1" customWidth="1"/>
    <col min="13049" max="13049" width="20.7109375" style="1" customWidth="1"/>
    <col min="13050" max="13051" width="10.42578125" style="1" customWidth="1"/>
    <col min="13052" max="13052" width="11" style="1" customWidth="1"/>
    <col min="13053" max="13053" width="12" style="1" customWidth="1"/>
    <col min="13054" max="13054" width="10.42578125" style="1" customWidth="1"/>
    <col min="13055" max="13055" width="10.28515625" style="1" customWidth="1"/>
    <col min="13056" max="13056" width="9.140625" style="1"/>
    <col min="13057" max="13058" width="10.42578125" style="1" customWidth="1"/>
    <col min="13059" max="13059" width="10.5703125" style="1" customWidth="1"/>
    <col min="13060" max="13060" width="9" style="1" customWidth="1"/>
    <col min="13061" max="13063" width="9.140625" style="1" customWidth="1"/>
    <col min="13064" max="13064" width="10.42578125" style="1" customWidth="1"/>
    <col min="13065" max="13065" width="11.5703125" style="1" customWidth="1"/>
    <col min="13066" max="13066" width="12.7109375" style="1" customWidth="1"/>
    <col min="13067" max="13067" width="13" style="1" customWidth="1"/>
    <col min="13068" max="13303" width="9.140625" style="1"/>
    <col min="13304" max="13304" width="4.140625" style="1" customWidth="1"/>
    <col min="13305" max="13305" width="20.7109375" style="1" customWidth="1"/>
    <col min="13306" max="13307" width="10.42578125" style="1" customWidth="1"/>
    <col min="13308" max="13308" width="11" style="1" customWidth="1"/>
    <col min="13309" max="13309" width="12" style="1" customWidth="1"/>
    <col min="13310" max="13310" width="10.42578125" style="1" customWidth="1"/>
    <col min="13311" max="13311" width="10.28515625" style="1" customWidth="1"/>
    <col min="13312" max="13312" width="9.140625" style="1"/>
    <col min="13313" max="13314" width="10.42578125" style="1" customWidth="1"/>
    <col min="13315" max="13315" width="10.5703125" style="1" customWidth="1"/>
    <col min="13316" max="13316" width="9" style="1" customWidth="1"/>
    <col min="13317" max="13319" width="9.140625" style="1" customWidth="1"/>
    <col min="13320" max="13320" width="10.42578125" style="1" customWidth="1"/>
    <col min="13321" max="13321" width="11.5703125" style="1" customWidth="1"/>
    <col min="13322" max="13322" width="12.7109375" style="1" customWidth="1"/>
    <col min="13323" max="13323" width="13" style="1" customWidth="1"/>
    <col min="13324" max="13559" width="9.140625" style="1"/>
    <col min="13560" max="13560" width="4.140625" style="1" customWidth="1"/>
    <col min="13561" max="13561" width="20.7109375" style="1" customWidth="1"/>
    <col min="13562" max="13563" width="10.42578125" style="1" customWidth="1"/>
    <col min="13564" max="13564" width="11" style="1" customWidth="1"/>
    <col min="13565" max="13565" width="12" style="1" customWidth="1"/>
    <col min="13566" max="13566" width="10.42578125" style="1" customWidth="1"/>
    <col min="13567" max="13567" width="10.28515625" style="1" customWidth="1"/>
    <col min="13568" max="13568" width="9.140625" style="1"/>
    <col min="13569" max="13570" width="10.42578125" style="1" customWidth="1"/>
    <col min="13571" max="13571" width="10.5703125" style="1" customWidth="1"/>
    <col min="13572" max="13572" width="9" style="1" customWidth="1"/>
    <col min="13573" max="13575" width="9.140625" style="1" customWidth="1"/>
    <col min="13576" max="13576" width="10.42578125" style="1" customWidth="1"/>
    <col min="13577" max="13577" width="11.5703125" style="1" customWidth="1"/>
    <col min="13578" max="13578" width="12.7109375" style="1" customWidth="1"/>
    <col min="13579" max="13579" width="13" style="1" customWidth="1"/>
    <col min="13580" max="13815" width="9.140625" style="1"/>
    <col min="13816" max="13816" width="4.140625" style="1" customWidth="1"/>
    <col min="13817" max="13817" width="20.7109375" style="1" customWidth="1"/>
    <col min="13818" max="13819" width="10.42578125" style="1" customWidth="1"/>
    <col min="13820" max="13820" width="11" style="1" customWidth="1"/>
    <col min="13821" max="13821" width="12" style="1" customWidth="1"/>
    <col min="13822" max="13822" width="10.42578125" style="1" customWidth="1"/>
    <col min="13823" max="13823" width="10.28515625" style="1" customWidth="1"/>
    <col min="13824" max="13824" width="9.140625" style="1"/>
    <col min="13825" max="13826" width="10.42578125" style="1" customWidth="1"/>
    <col min="13827" max="13827" width="10.5703125" style="1" customWidth="1"/>
    <col min="13828" max="13828" width="9" style="1" customWidth="1"/>
    <col min="13829" max="13831" width="9.140625" style="1" customWidth="1"/>
    <col min="13832" max="13832" width="10.42578125" style="1" customWidth="1"/>
    <col min="13833" max="13833" width="11.5703125" style="1" customWidth="1"/>
    <col min="13834" max="13834" width="12.7109375" style="1" customWidth="1"/>
    <col min="13835" max="13835" width="13" style="1" customWidth="1"/>
    <col min="13836" max="14071" width="9.140625" style="1"/>
    <col min="14072" max="14072" width="4.140625" style="1" customWidth="1"/>
    <col min="14073" max="14073" width="20.7109375" style="1" customWidth="1"/>
    <col min="14074" max="14075" width="10.42578125" style="1" customWidth="1"/>
    <col min="14076" max="14076" width="11" style="1" customWidth="1"/>
    <col min="14077" max="14077" width="12" style="1" customWidth="1"/>
    <col min="14078" max="14078" width="10.42578125" style="1" customWidth="1"/>
    <col min="14079" max="14079" width="10.28515625" style="1" customWidth="1"/>
    <col min="14080" max="14080" width="9.140625" style="1"/>
    <col min="14081" max="14082" width="10.42578125" style="1" customWidth="1"/>
    <col min="14083" max="14083" width="10.5703125" style="1" customWidth="1"/>
    <col min="14084" max="14084" width="9" style="1" customWidth="1"/>
    <col min="14085" max="14087" width="9.140625" style="1" customWidth="1"/>
    <col min="14088" max="14088" width="10.42578125" style="1" customWidth="1"/>
    <col min="14089" max="14089" width="11.5703125" style="1" customWidth="1"/>
    <col min="14090" max="14090" width="12.7109375" style="1" customWidth="1"/>
    <col min="14091" max="14091" width="13" style="1" customWidth="1"/>
    <col min="14092" max="14327" width="9.140625" style="1"/>
    <col min="14328" max="14328" width="4.140625" style="1" customWidth="1"/>
    <col min="14329" max="14329" width="20.7109375" style="1" customWidth="1"/>
    <col min="14330" max="14331" width="10.42578125" style="1" customWidth="1"/>
    <col min="14332" max="14332" width="11" style="1" customWidth="1"/>
    <col min="14333" max="14333" width="12" style="1" customWidth="1"/>
    <col min="14334" max="14334" width="10.42578125" style="1" customWidth="1"/>
    <col min="14335" max="14335" width="10.28515625" style="1" customWidth="1"/>
    <col min="14336" max="14336" width="9.140625" style="1"/>
    <col min="14337" max="14338" width="10.42578125" style="1" customWidth="1"/>
    <col min="14339" max="14339" width="10.5703125" style="1" customWidth="1"/>
    <col min="14340" max="14340" width="9" style="1" customWidth="1"/>
    <col min="14341" max="14343" width="9.140625" style="1" customWidth="1"/>
    <col min="14344" max="14344" width="10.42578125" style="1" customWidth="1"/>
    <col min="14345" max="14345" width="11.5703125" style="1" customWidth="1"/>
    <col min="14346" max="14346" width="12.7109375" style="1" customWidth="1"/>
    <col min="14347" max="14347" width="13" style="1" customWidth="1"/>
    <col min="14348" max="14583" width="9.140625" style="1"/>
    <col min="14584" max="14584" width="4.140625" style="1" customWidth="1"/>
    <col min="14585" max="14585" width="20.7109375" style="1" customWidth="1"/>
    <col min="14586" max="14587" width="10.42578125" style="1" customWidth="1"/>
    <col min="14588" max="14588" width="11" style="1" customWidth="1"/>
    <col min="14589" max="14589" width="12" style="1" customWidth="1"/>
    <col min="14590" max="14590" width="10.42578125" style="1" customWidth="1"/>
    <col min="14591" max="14591" width="10.28515625" style="1" customWidth="1"/>
    <col min="14592" max="14592" width="9.140625" style="1"/>
    <col min="14593" max="14594" width="10.42578125" style="1" customWidth="1"/>
    <col min="14595" max="14595" width="10.5703125" style="1" customWidth="1"/>
    <col min="14596" max="14596" width="9" style="1" customWidth="1"/>
    <col min="14597" max="14599" width="9.140625" style="1" customWidth="1"/>
    <col min="14600" max="14600" width="10.42578125" style="1" customWidth="1"/>
    <col min="14601" max="14601" width="11.5703125" style="1" customWidth="1"/>
    <col min="14602" max="14602" width="12.7109375" style="1" customWidth="1"/>
    <col min="14603" max="14603" width="13" style="1" customWidth="1"/>
    <col min="14604" max="14839" width="9.140625" style="1"/>
    <col min="14840" max="14840" width="4.140625" style="1" customWidth="1"/>
    <col min="14841" max="14841" width="20.7109375" style="1" customWidth="1"/>
    <col min="14842" max="14843" width="10.42578125" style="1" customWidth="1"/>
    <col min="14844" max="14844" width="11" style="1" customWidth="1"/>
    <col min="14845" max="14845" width="12" style="1" customWidth="1"/>
    <col min="14846" max="14846" width="10.42578125" style="1" customWidth="1"/>
    <col min="14847" max="14847" width="10.28515625" style="1" customWidth="1"/>
    <col min="14848" max="14848" width="9.140625" style="1"/>
    <col min="14849" max="14850" width="10.42578125" style="1" customWidth="1"/>
    <col min="14851" max="14851" width="10.5703125" style="1" customWidth="1"/>
    <col min="14852" max="14852" width="9" style="1" customWidth="1"/>
    <col min="14853" max="14855" width="9.140625" style="1" customWidth="1"/>
    <col min="14856" max="14856" width="10.42578125" style="1" customWidth="1"/>
    <col min="14857" max="14857" width="11.5703125" style="1" customWidth="1"/>
    <col min="14858" max="14858" width="12.7109375" style="1" customWidth="1"/>
    <col min="14859" max="14859" width="13" style="1" customWidth="1"/>
    <col min="14860" max="15095" width="9.140625" style="1"/>
    <col min="15096" max="15096" width="4.140625" style="1" customWidth="1"/>
    <col min="15097" max="15097" width="20.7109375" style="1" customWidth="1"/>
    <col min="15098" max="15099" width="10.42578125" style="1" customWidth="1"/>
    <col min="15100" max="15100" width="11" style="1" customWidth="1"/>
    <col min="15101" max="15101" width="12" style="1" customWidth="1"/>
    <col min="15102" max="15102" width="10.42578125" style="1" customWidth="1"/>
    <col min="15103" max="15103" width="10.28515625" style="1" customWidth="1"/>
    <col min="15104" max="15104" width="9.140625" style="1"/>
    <col min="15105" max="15106" width="10.42578125" style="1" customWidth="1"/>
    <col min="15107" max="15107" width="10.5703125" style="1" customWidth="1"/>
    <col min="15108" max="15108" width="9" style="1" customWidth="1"/>
    <col min="15109" max="15111" width="9.140625" style="1" customWidth="1"/>
    <col min="15112" max="15112" width="10.42578125" style="1" customWidth="1"/>
    <col min="15113" max="15113" width="11.5703125" style="1" customWidth="1"/>
    <col min="15114" max="15114" width="12.7109375" style="1" customWidth="1"/>
    <col min="15115" max="15115" width="13" style="1" customWidth="1"/>
    <col min="15116" max="15351" width="9.140625" style="1"/>
    <col min="15352" max="15352" width="4.140625" style="1" customWidth="1"/>
    <col min="15353" max="15353" width="20.7109375" style="1" customWidth="1"/>
    <col min="15354" max="15355" width="10.42578125" style="1" customWidth="1"/>
    <col min="15356" max="15356" width="11" style="1" customWidth="1"/>
    <col min="15357" max="15357" width="12" style="1" customWidth="1"/>
    <col min="15358" max="15358" width="10.42578125" style="1" customWidth="1"/>
    <col min="15359" max="15359" width="10.28515625" style="1" customWidth="1"/>
    <col min="15360" max="15360" width="9.140625" style="1"/>
    <col min="15361" max="15362" width="10.42578125" style="1" customWidth="1"/>
    <col min="15363" max="15363" width="10.5703125" style="1" customWidth="1"/>
    <col min="15364" max="15364" width="9" style="1" customWidth="1"/>
    <col min="15365" max="15367" width="9.140625" style="1" customWidth="1"/>
    <col min="15368" max="15368" width="10.42578125" style="1" customWidth="1"/>
    <col min="15369" max="15369" width="11.5703125" style="1" customWidth="1"/>
    <col min="15370" max="15370" width="12.7109375" style="1" customWidth="1"/>
    <col min="15371" max="15371" width="13" style="1" customWidth="1"/>
    <col min="15372" max="15607" width="9.140625" style="1"/>
    <col min="15608" max="15608" width="4.140625" style="1" customWidth="1"/>
    <col min="15609" max="15609" width="20.7109375" style="1" customWidth="1"/>
    <col min="15610" max="15611" width="10.42578125" style="1" customWidth="1"/>
    <col min="15612" max="15612" width="11" style="1" customWidth="1"/>
    <col min="15613" max="15613" width="12" style="1" customWidth="1"/>
    <col min="15614" max="15614" width="10.42578125" style="1" customWidth="1"/>
    <col min="15615" max="15615" width="10.28515625" style="1" customWidth="1"/>
    <col min="15616" max="15616" width="9.140625" style="1"/>
    <col min="15617" max="15618" width="10.42578125" style="1" customWidth="1"/>
    <col min="15619" max="15619" width="10.5703125" style="1" customWidth="1"/>
    <col min="15620" max="15620" width="9" style="1" customWidth="1"/>
    <col min="15621" max="15623" width="9.140625" style="1" customWidth="1"/>
    <col min="15624" max="15624" width="10.42578125" style="1" customWidth="1"/>
    <col min="15625" max="15625" width="11.5703125" style="1" customWidth="1"/>
    <col min="15626" max="15626" width="12.7109375" style="1" customWidth="1"/>
    <col min="15627" max="15627" width="13" style="1" customWidth="1"/>
    <col min="15628" max="15863" width="9.140625" style="1"/>
    <col min="15864" max="15864" width="4.140625" style="1" customWidth="1"/>
    <col min="15865" max="15865" width="20.7109375" style="1" customWidth="1"/>
    <col min="15866" max="15867" width="10.42578125" style="1" customWidth="1"/>
    <col min="15868" max="15868" width="11" style="1" customWidth="1"/>
    <col min="15869" max="15869" width="12" style="1" customWidth="1"/>
    <col min="15870" max="15870" width="10.42578125" style="1" customWidth="1"/>
    <col min="15871" max="15871" width="10.28515625" style="1" customWidth="1"/>
    <col min="15872" max="15872" width="9.140625" style="1"/>
    <col min="15873" max="15874" width="10.42578125" style="1" customWidth="1"/>
    <col min="15875" max="15875" width="10.5703125" style="1" customWidth="1"/>
    <col min="15876" max="15876" width="9" style="1" customWidth="1"/>
    <col min="15877" max="15879" width="9.140625" style="1" customWidth="1"/>
    <col min="15880" max="15880" width="10.42578125" style="1" customWidth="1"/>
    <col min="15881" max="15881" width="11.5703125" style="1" customWidth="1"/>
    <col min="15882" max="15882" width="12.7109375" style="1" customWidth="1"/>
    <col min="15883" max="15883" width="13" style="1" customWidth="1"/>
    <col min="15884" max="16119" width="9.140625" style="1"/>
    <col min="16120" max="16120" width="4.140625" style="1" customWidth="1"/>
    <col min="16121" max="16121" width="20.7109375" style="1" customWidth="1"/>
    <col min="16122" max="16123" width="10.42578125" style="1" customWidth="1"/>
    <col min="16124" max="16124" width="11" style="1" customWidth="1"/>
    <col min="16125" max="16125" width="12" style="1" customWidth="1"/>
    <col min="16126" max="16126" width="10.42578125" style="1" customWidth="1"/>
    <col min="16127" max="16127" width="10.28515625" style="1" customWidth="1"/>
    <col min="16128" max="16128" width="9.140625" style="1"/>
    <col min="16129" max="16130" width="10.42578125" style="1" customWidth="1"/>
    <col min="16131" max="16131" width="10.5703125" style="1" customWidth="1"/>
    <col min="16132" max="16132" width="9" style="1" customWidth="1"/>
    <col min="16133" max="16135" width="9.140625" style="1" customWidth="1"/>
    <col min="16136" max="16136" width="10.42578125" style="1" customWidth="1"/>
    <col min="16137" max="16137" width="11.5703125" style="1" customWidth="1"/>
    <col min="16138" max="16138" width="12.7109375" style="1" customWidth="1"/>
    <col min="16139" max="16139" width="13" style="1" customWidth="1"/>
    <col min="16140" max="16384" width="9.140625" style="1"/>
  </cols>
  <sheetData>
    <row r="1" spans="1:9" x14ac:dyDescent="0.25">
      <c r="A1" s="282" t="s">
        <v>172</v>
      </c>
      <c r="B1" s="282"/>
      <c r="C1" s="282"/>
      <c r="D1" s="282"/>
      <c r="E1" s="282"/>
      <c r="F1" s="282"/>
      <c r="G1" s="282"/>
      <c r="H1" s="282"/>
      <c r="I1" s="282"/>
    </row>
    <row r="2" spans="1:9" x14ac:dyDescent="0.25">
      <c r="A2" s="282" t="s">
        <v>54</v>
      </c>
      <c r="B2" s="282"/>
      <c r="C2" s="282"/>
      <c r="D2" s="282"/>
      <c r="E2" s="282"/>
      <c r="F2" s="282"/>
      <c r="G2" s="282"/>
      <c r="H2" s="282"/>
      <c r="I2" s="282"/>
    </row>
    <row r="3" spans="1:9" x14ac:dyDescent="0.25">
      <c r="A3" s="87"/>
      <c r="B3" s="87"/>
      <c r="C3" s="87"/>
      <c r="D3" s="87"/>
      <c r="E3" s="87"/>
      <c r="F3" s="87"/>
      <c r="G3" s="87"/>
      <c r="H3" s="87"/>
      <c r="I3" s="87"/>
    </row>
    <row r="4" spans="1:9" x14ac:dyDescent="0.25">
      <c r="A4" s="87"/>
      <c r="B4" s="87"/>
      <c r="C4" s="87"/>
      <c r="D4" s="87"/>
      <c r="E4" s="87"/>
      <c r="F4" s="87"/>
      <c r="G4" s="87"/>
      <c r="H4" s="87"/>
      <c r="I4" s="87"/>
    </row>
    <row r="5" spans="1:9" x14ac:dyDescent="0.25">
      <c r="A5" s="4" t="s">
        <v>2</v>
      </c>
      <c r="B5" s="4" t="s">
        <v>3</v>
      </c>
      <c r="C5" s="4" t="s">
        <v>56</v>
      </c>
      <c r="D5" s="34" t="s">
        <v>57</v>
      </c>
      <c r="E5" s="34" t="s">
        <v>12</v>
      </c>
      <c r="F5" s="34" t="s">
        <v>15</v>
      </c>
      <c r="G5" s="34" t="s">
        <v>16</v>
      </c>
      <c r="H5" s="34" t="s">
        <v>17</v>
      </c>
      <c r="I5" s="6" t="s">
        <v>4</v>
      </c>
    </row>
    <row r="6" spans="1:9" x14ac:dyDescent="0.25">
      <c r="A6" s="8"/>
      <c r="B6" s="8"/>
      <c r="C6" s="22"/>
      <c r="D6" s="21"/>
      <c r="E6" s="21"/>
      <c r="F6" s="21"/>
      <c r="G6" s="21"/>
      <c r="H6" s="21"/>
      <c r="I6" s="35"/>
    </row>
    <row r="7" spans="1:9" x14ac:dyDescent="0.25">
      <c r="A7" s="15">
        <v>1</v>
      </c>
      <c r="B7" s="16" t="s">
        <v>22</v>
      </c>
      <c r="C7" s="17" t="e">
        <f>#REF!*#REF!/10</f>
        <v>#REF!</v>
      </c>
      <c r="D7" s="17" t="e">
        <f>#REF!*#REF!/10</f>
        <v>#REF!</v>
      </c>
      <c r="E7" s="17" t="e">
        <f>#REF!*#REF!/10</f>
        <v>#REF!</v>
      </c>
      <c r="F7" s="17" t="e">
        <f>#REF!*#REF!/10</f>
        <v>#REF!</v>
      </c>
      <c r="G7" s="17" t="e">
        <f>#REF!*#REF!/10</f>
        <v>#REF!</v>
      </c>
      <c r="H7" s="17" t="e">
        <f>#REF!*#REF!/10</f>
        <v>#REF!</v>
      </c>
      <c r="I7" s="17" t="e">
        <f>SUM(C7:H7)</f>
        <v>#REF!</v>
      </c>
    </row>
    <row r="8" spans="1:9" x14ac:dyDescent="0.25">
      <c r="A8" s="8">
        <v>2</v>
      </c>
      <c r="B8" s="20" t="s">
        <v>23</v>
      </c>
      <c r="C8" s="17" t="e">
        <f>#REF!*#REF!/10</f>
        <v>#REF!</v>
      </c>
      <c r="D8" s="17" t="e">
        <f>#REF!*#REF!/10</f>
        <v>#REF!</v>
      </c>
      <c r="E8" s="17" t="e">
        <f>#REF!*#REF!/10</f>
        <v>#REF!</v>
      </c>
      <c r="F8" s="17" t="e">
        <f>#REF!*#REF!/10</f>
        <v>#REF!</v>
      </c>
      <c r="G8" s="17" t="e">
        <f>#REF!*#REF!/10</f>
        <v>#REF!</v>
      </c>
      <c r="H8" s="17" t="e">
        <f>#REF!*#REF!/10</f>
        <v>#REF!</v>
      </c>
      <c r="I8" s="17" t="e">
        <f t="shared" ref="I8:I33" si="0">SUM(C8:H8)</f>
        <v>#REF!</v>
      </c>
    </row>
    <row r="9" spans="1:9" x14ac:dyDescent="0.25">
      <c r="A9" s="8">
        <v>3</v>
      </c>
      <c r="B9" s="20" t="s">
        <v>24</v>
      </c>
      <c r="C9" s="17" t="e">
        <f>#REF!*#REF!/10</f>
        <v>#REF!</v>
      </c>
      <c r="D9" s="17" t="e">
        <f>#REF!*#REF!/10</f>
        <v>#REF!</v>
      </c>
      <c r="E9" s="17" t="e">
        <f>#REF!*#REF!/10</f>
        <v>#REF!</v>
      </c>
      <c r="F9" s="17" t="e">
        <f>#REF!*#REF!/10</f>
        <v>#REF!</v>
      </c>
      <c r="G9" s="17" t="e">
        <f>#REF!*#REF!/10</f>
        <v>#REF!</v>
      </c>
      <c r="H9" s="17" t="e">
        <f>#REF!*#REF!/10</f>
        <v>#REF!</v>
      </c>
      <c r="I9" s="17" t="e">
        <f t="shared" si="0"/>
        <v>#REF!</v>
      </c>
    </row>
    <row r="10" spans="1:9" x14ac:dyDescent="0.25">
      <c r="A10" s="8">
        <v>4</v>
      </c>
      <c r="B10" s="20" t="s">
        <v>25</v>
      </c>
      <c r="C10" s="17" t="e">
        <f>#REF!*#REF!/10</f>
        <v>#REF!</v>
      </c>
      <c r="D10" s="17" t="e">
        <f>#REF!*#REF!/10</f>
        <v>#REF!</v>
      </c>
      <c r="E10" s="17" t="e">
        <f>#REF!*#REF!/10</f>
        <v>#REF!</v>
      </c>
      <c r="F10" s="17" t="e">
        <f>#REF!*#REF!/10</f>
        <v>#REF!</v>
      </c>
      <c r="G10" s="17" t="e">
        <f>#REF!*#REF!/10</f>
        <v>#REF!</v>
      </c>
      <c r="H10" s="17" t="e">
        <f>#REF!*#REF!/10</f>
        <v>#REF!</v>
      </c>
      <c r="I10" s="17" t="e">
        <f t="shared" si="0"/>
        <v>#REF!</v>
      </c>
    </row>
    <row r="11" spans="1:9" x14ac:dyDescent="0.25">
      <c r="A11" s="8">
        <v>5</v>
      </c>
      <c r="B11" s="20" t="s">
        <v>26</v>
      </c>
      <c r="C11" s="17" t="e">
        <f>#REF!*#REF!/10</f>
        <v>#REF!</v>
      </c>
      <c r="D11" s="17" t="e">
        <f>#REF!*#REF!/10</f>
        <v>#REF!</v>
      </c>
      <c r="E11" s="17" t="e">
        <f>#REF!*#REF!/10</f>
        <v>#REF!</v>
      </c>
      <c r="F11" s="17" t="e">
        <f>#REF!*#REF!/10</f>
        <v>#REF!</v>
      </c>
      <c r="G11" s="17" t="e">
        <f>#REF!*#REF!/10</f>
        <v>#REF!</v>
      </c>
      <c r="H11" s="17" t="e">
        <f>#REF!*#REF!/10</f>
        <v>#REF!</v>
      </c>
      <c r="I11" s="17" t="e">
        <f t="shared" si="0"/>
        <v>#REF!</v>
      </c>
    </row>
    <row r="12" spans="1:9" x14ac:dyDescent="0.25">
      <c r="A12" s="8">
        <v>6</v>
      </c>
      <c r="B12" s="20" t="s">
        <v>27</v>
      </c>
      <c r="C12" s="17" t="e">
        <f>#REF!*#REF!/10</f>
        <v>#REF!</v>
      </c>
      <c r="D12" s="17" t="e">
        <f>#REF!*#REF!/10</f>
        <v>#REF!</v>
      </c>
      <c r="E12" s="17" t="e">
        <f>#REF!*#REF!/10</f>
        <v>#REF!</v>
      </c>
      <c r="F12" s="17" t="e">
        <f>#REF!*#REF!/10</f>
        <v>#REF!</v>
      </c>
      <c r="G12" s="17" t="e">
        <f>#REF!*#REF!/10</f>
        <v>#REF!</v>
      </c>
      <c r="H12" s="17" t="e">
        <f>#REF!*#REF!/10</f>
        <v>#REF!</v>
      </c>
      <c r="I12" s="17" t="e">
        <f t="shared" si="0"/>
        <v>#REF!</v>
      </c>
    </row>
    <row r="13" spans="1:9" x14ac:dyDescent="0.25">
      <c r="A13" s="8">
        <v>7</v>
      </c>
      <c r="B13" s="20" t="s">
        <v>28</v>
      </c>
      <c r="C13" s="17" t="e">
        <f>#REF!*#REF!/10</f>
        <v>#REF!</v>
      </c>
      <c r="D13" s="17" t="e">
        <f>#REF!*#REF!/10</f>
        <v>#REF!</v>
      </c>
      <c r="E13" s="17" t="e">
        <f>#REF!*#REF!/10</f>
        <v>#REF!</v>
      </c>
      <c r="F13" s="17" t="e">
        <f>#REF!*#REF!/10</f>
        <v>#REF!</v>
      </c>
      <c r="G13" s="17" t="e">
        <f>#REF!*#REF!/10</f>
        <v>#REF!</v>
      </c>
      <c r="H13" s="17" t="e">
        <f>#REF!*#REF!/10</f>
        <v>#REF!</v>
      </c>
      <c r="I13" s="17" t="e">
        <f t="shared" si="0"/>
        <v>#REF!</v>
      </c>
    </row>
    <row r="14" spans="1:9" x14ac:dyDescent="0.25">
      <c r="A14" s="8">
        <v>8</v>
      </c>
      <c r="B14" s="20" t="s">
        <v>29</v>
      </c>
      <c r="C14" s="17" t="e">
        <f>#REF!*#REF!/10</f>
        <v>#REF!</v>
      </c>
      <c r="D14" s="17" t="e">
        <f>#REF!*#REF!/10</f>
        <v>#REF!</v>
      </c>
      <c r="E14" s="17" t="e">
        <f>#REF!*#REF!/10</f>
        <v>#REF!</v>
      </c>
      <c r="F14" s="17" t="e">
        <f>#REF!*#REF!/10</f>
        <v>#REF!</v>
      </c>
      <c r="G14" s="17" t="e">
        <f>#REF!*#REF!/10</f>
        <v>#REF!</v>
      </c>
      <c r="H14" s="17" t="e">
        <f>#REF!*#REF!/10</f>
        <v>#REF!</v>
      </c>
      <c r="I14" s="17" t="e">
        <f t="shared" si="0"/>
        <v>#REF!</v>
      </c>
    </row>
    <row r="15" spans="1:9" x14ac:dyDescent="0.25">
      <c r="A15" s="8">
        <v>9</v>
      </c>
      <c r="B15" s="20" t="s">
        <v>30</v>
      </c>
      <c r="C15" s="17" t="e">
        <f>#REF!*#REF!/10</f>
        <v>#REF!</v>
      </c>
      <c r="D15" s="17" t="e">
        <f>#REF!*#REF!/10</f>
        <v>#REF!</v>
      </c>
      <c r="E15" s="17" t="e">
        <f>#REF!*#REF!/10</f>
        <v>#REF!</v>
      </c>
      <c r="F15" s="17" t="e">
        <f>#REF!*#REF!/10</f>
        <v>#REF!</v>
      </c>
      <c r="G15" s="17" t="e">
        <f>#REF!*#REF!/10</f>
        <v>#REF!</v>
      </c>
      <c r="H15" s="17" t="e">
        <f>#REF!*#REF!/10</f>
        <v>#REF!</v>
      </c>
      <c r="I15" s="17" t="e">
        <f t="shared" si="0"/>
        <v>#REF!</v>
      </c>
    </row>
    <row r="16" spans="1:9" x14ac:dyDescent="0.25">
      <c r="A16" s="8">
        <v>10</v>
      </c>
      <c r="B16" s="20" t="s">
        <v>31</v>
      </c>
      <c r="C16" s="17" t="e">
        <f>#REF!*#REF!/10</f>
        <v>#REF!</v>
      </c>
      <c r="D16" s="17" t="e">
        <f>#REF!*#REF!/10</f>
        <v>#REF!</v>
      </c>
      <c r="E16" s="17" t="e">
        <f>#REF!*#REF!/10</f>
        <v>#REF!</v>
      </c>
      <c r="F16" s="17" t="e">
        <f>#REF!*#REF!/10</f>
        <v>#REF!</v>
      </c>
      <c r="G16" s="17" t="e">
        <f>#REF!*#REF!/10</f>
        <v>#REF!</v>
      </c>
      <c r="H16" s="17" t="e">
        <f>#REF!*#REF!/10</f>
        <v>#REF!</v>
      </c>
      <c r="I16" s="17" t="e">
        <f t="shared" si="0"/>
        <v>#REF!</v>
      </c>
    </row>
    <row r="17" spans="1:9" x14ac:dyDescent="0.25">
      <c r="A17" s="8">
        <v>11</v>
      </c>
      <c r="B17" s="20" t="s">
        <v>32</v>
      </c>
      <c r="C17" s="17" t="e">
        <f>#REF!*#REF!/10</f>
        <v>#REF!</v>
      </c>
      <c r="D17" s="17" t="e">
        <f>#REF!*#REF!/10</f>
        <v>#REF!</v>
      </c>
      <c r="E17" s="17" t="e">
        <f>#REF!*#REF!/10</f>
        <v>#REF!</v>
      </c>
      <c r="F17" s="17" t="e">
        <f>#REF!*#REF!/10</f>
        <v>#REF!</v>
      </c>
      <c r="G17" s="17" t="e">
        <f>#REF!*#REF!/10</f>
        <v>#REF!</v>
      </c>
      <c r="H17" s="17" t="e">
        <f>#REF!*#REF!/10</f>
        <v>#REF!</v>
      </c>
      <c r="I17" s="17" t="e">
        <f t="shared" si="0"/>
        <v>#REF!</v>
      </c>
    </row>
    <row r="18" spans="1:9" x14ac:dyDescent="0.25">
      <c r="A18" s="8">
        <v>12</v>
      </c>
      <c r="B18" s="20" t="s">
        <v>33</v>
      </c>
      <c r="C18" s="17" t="e">
        <f>#REF!*#REF!/10</f>
        <v>#REF!</v>
      </c>
      <c r="D18" s="17" t="e">
        <f>#REF!*#REF!/10</f>
        <v>#REF!</v>
      </c>
      <c r="E18" s="17" t="e">
        <f>#REF!*#REF!/10</f>
        <v>#REF!</v>
      </c>
      <c r="F18" s="17" t="e">
        <f>#REF!*#REF!/10</f>
        <v>#REF!</v>
      </c>
      <c r="G18" s="17" t="e">
        <f>#REF!*#REF!/10</f>
        <v>#REF!</v>
      </c>
      <c r="H18" s="17" t="e">
        <f>#REF!*#REF!/10</f>
        <v>#REF!</v>
      </c>
      <c r="I18" s="17" t="e">
        <f t="shared" si="0"/>
        <v>#REF!</v>
      </c>
    </row>
    <row r="19" spans="1:9" x14ac:dyDescent="0.25">
      <c r="A19" s="8">
        <v>13</v>
      </c>
      <c r="B19" s="20" t="s">
        <v>34</v>
      </c>
      <c r="C19" s="17" t="e">
        <f>#REF!*#REF!/10</f>
        <v>#REF!</v>
      </c>
      <c r="D19" s="17" t="e">
        <f>#REF!*#REF!/10</f>
        <v>#REF!</v>
      </c>
      <c r="E19" s="17" t="e">
        <f>#REF!*#REF!/10</f>
        <v>#REF!</v>
      </c>
      <c r="F19" s="17" t="e">
        <f>#REF!*#REF!/10</f>
        <v>#REF!</v>
      </c>
      <c r="G19" s="17" t="e">
        <f>#REF!*#REF!/10</f>
        <v>#REF!</v>
      </c>
      <c r="H19" s="17" t="e">
        <f>#REF!*#REF!/10</f>
        <v>#REF!</v>
      </c>
      <c r="I19" s="17" t="e">
        <f t="shared" si="0"/>
        <v>#REF!</v>
      </c>
    </row>
    <row r="20" spans="1:9" x14ac:dyDescent="0.25">
      <c r="A20" s="8">
        <v>14</v>
      </c>
      <c r="B20" s="20" t="s">
        <v>35</v>
      </c>
      <c r="C20" s="17" t="e">
        <f>#REF!*#REF!/10</f>
        <v>#REF!</v>
      </c>
      <c r="D20" s="17" t="e">
        <f>#REF!*#REF!/10</f>
        <v>#REF!</v>
      </c>
      <c r="E20" s="17" t="e">
        <f>#REF!*#REF!/10</f>
        <v>#REF!</v>
      </c>
      <c r="F20" s="17" t="e">
        <f>#REF!*#REF!/10</f>
        <v>#REF!</v>
      </c>
      <c r="G20" s="17" t="e">
        <f>#REF!*#REF!/10</f>
        <v>#REF!</v>
      </c>
      <c r="H20" s="17" t="e">
        <f>#REF!*#REF!/10</f>
        <v>#REF!</v>
      </c>
      <c r="I20" s="17" t="e">
        <f t="shared" si="0"/>
        <v>#REF!</v>
      </c>
    </row>
    <row r="21" spans="1:9" x14ac:dyDescent="0.25">
      <c r="A21" s="8">
        <v>15</v>
      </c>
      <c r="B21" s="20" t="s">
        <v>36</v>
      </c>
      <c r="C21" s="17" t="e">
        <f>#REF!*#REF!/10</f>
        <v>#REF!</v>
      </c>
      <c r="D21" s="17" t="e">
        <f>#REF!*#REF!/10</f>
        <v>#REF!</v>
      </c>
      <c r="E21" s="17" t="e">
        <f>#REF!*#REF!/10</f>
        <v>#REF!</v>
      </c>
      <c r="F21" s="17" t="e">
        <f>#REF!*#REF!/10</f>
        <v>#REF!</v>
      </c>
      <c r="G21" s="17" t="e">
        <f>#REF!*#REF!/10</f>
        <v>#REF!</v>
      </c>
      <c r="H21" s="17" t="e">
        <f>#REF!*#REF!/10</f>
        <v>#REF!</v>
      </c>
      <c r="I21" s="17" t="e">
        <f t="shared" si="0"/>
        <v>#REF!</v>
      </c>
    </row>
    <row r="22" spans="1:9" x14ac:dyDescent="0.25">
      <c r="A22" s="8">
        <v>16</v>
      </c>
      <c r="B22" s="20" t="s">
        <v>37</v>
      </c>
      <c r="C22" s="17" t="e">
        <f>#REF!*#REF!/10</f>
        <v>#REF!</v>
      </c>
      <c r="D22" s="17" t="e">
        <f>#REF!*#REF!/10</f>
        <v>#REF!</v>
      </c>
      <c r="E22" s="17" t="e">
        <f>#REF!*#REF!/10</f>
        <v>#REF!</v>
      </c>
      <c r="F22" s="17" t="e">
        <f>#REF!*#REF!/10</f>
        <v>#REF!</v>
      </c>
      <c r="G22" s="17" t="e">
        <f>#REF!*#REF!/10</f>
        <v>#REF!</v>
      </c>
      <c r="H22" s="17" t="e">
        <f>#REF!*#REF!/10</f>
        <v>#REF!</v>
      </c>
      <c r="I22" s="17" t="e">
        <f t="shared" si="0"/>
        <v>#REF!</v>
      </c>
    </row>
    <row r="23" spans="1:9" x14ac:dyDescent="0.25">
      <c r="A23" s="8">
        <v>17</v>
      </c>
      <c r="B23" s="20" t="s">
        <v>38</v>
      </c>
      <c r="C23" s="17" t="e">
        <f>#REF!*#REF!/10</f>
        <v>#REF!</v>
      </c>
      <c r="D23" s="17" t="e">
        <f>#REF!*#REF!/10</f>
        <v>#REF!</v>
      </c>
      <c r="E23" s="17" t="e">
        <f>#REF!*#REF!/10</f>
        <v>#REF!</v>
      </c>
      <c r="F23" s="17" t="e">
        <f>#REF!*#REF!/10</f>
        <v>#REF!</v>
      </c>
      <c r="G23" s="17" t="e">
        <f>#REF!*#REF!/10</f>
        <v>#REF!</v>
      </c>
      <c r="H23" s="17" t="e">
        <f>#REF!*#REF!/10</f>
        <v>#REF!</v>
      </c>
      <c r="I23" s="17" t="e">
        <f t="shared" si="0"/>
        <v>#REF!</v>
      </c>
    </row>
    <row r="24" spans="1:9" x14ac:dyDescent="0.25">
      <c r="A24" s="8">
        <v>18</v>
      </c>
      <c r="B24" s="37" t="s">
        <v>39</v>
      </c>
      <c r="C24" s="17" t="e">
        <f>#REF!*#REF!/10</f>
        <v>#REF!</v>
      </c>
      <c r="D24" s="17" t="e">
        <f>#REF!*#REF!/10</f>
        <v>#REF!</v>
      </c>
      <c r="E24" s="17" t="e">
        <f>#REF!*#REF!/10</f>
        <v>#REF!</v>
      </c>
      <c r="F24" s="17" t="e">
        <f>#REF!*#REF!/10</f>
        <v>#REF!</v>
      </c>
      <c r="G24" s="17" t="e">
        <f>#REF!*#REF!/10</f>
        <v>#REF!</v>
      </c>
      <c r="H24" s="17" t="e">
        <f>#REF!*#REF!/10</f>
        <v>#REF!</v>
      </c>
      <c r="I24" s="17" t="e">
        <f t="shared" si="0"/>
        <v>#REF!</v>
      </c>
    </row>
    <row r="25" spans="1:9" x14ac:dyDescent="0.25">
      <c r="A25" s="8">
        <v>19</v>
      </c>
      <c r="B25" s="20" t="s">
        <v>40</v>
      </c>
      <c r="C25" s="17" t="e">
        <f>#REF!*#REF!/10</f>
        <v>#REF!</v>
      </c>
      <c r="D25" s="17" t="e">
        <f>#REF!*#REF!/10</f>
        <v>#REF!</v>
      </c>
      <c r="E25" s="17" t="e">
        <f>#REF!*#REF!/10</f>
        <v>#REF!</v>
      </c>
      <c r="F25" s="17" t="e">
        <f>#REF!*#REF!/10</f>
        <v>#REF!</v>
      </c>
      <c r="G25" s="17" t="e">
        <f>#REF!*#REF!/10</f>
        <v>#REF!</v>
      </c>
      <c r="H25" s="17" t="e">
        <f>#REF!*#REF!/10</f>
        <v>#REF!</v>
      </c>
      <c r="I25" s="17" t="e">
        <f t="shared" si="0"/>
        <v>#REF!</v>
      </c>
    </row>
    <row r="26" spans="1:9" x14ac:dyDescent="0.25">
      <c r="A26" s="8">
        <v>20</v>
      </c>
      <c r="B26" s="20" t="s">
        <v>41</v>
      </c>
      <c r="C26" s="17" t="e">
        <f>#REF!*#REF!/10</f>
        <v>#REF!</v>
      </c>
      <c r="D26" s="17" t="e">
        <f>#REF!*#REF!/10</f>
        <v>#REF!</v>
      </c>
      <c r="E26" s="17" t="e">
        <f>#REF!*#REF!/10</f>
        <v>#REF!</v>
      </c>
      <c r="F26" s="17" t="e">
        <f>#REF!*#REF!/10</f>
        <v>#REF!</v>
      </c>
      <c r="G26" s="17" t="e">
        <f>#REF!*#REF!/10</f>
        <v>#REF!</v>
      </c>
      <c r="H26" s="17" t="e">
        <f>#REF!*#REF!/10</f>
        <v>#REF!</v>
      </c>
      <c r="I26" s="17" t="e">
        <f t="shared" si="0"/>
        <v>#REF!</v>
      </c>
    </row>
    <row r="27" spans="1:9" x14ac:dyDescent="0.25">
      <c r="A27" s="8">
        <v>21</v>
      </c>
      <c r="B27" s="20" t="s">
        <v>42</v>
      </c>
      <c r="C27" s="17" t="e">
        <f>#REF!*#REF!/10</f>
        <v>#REF!</v>
      </c>
      <c r="D27" s="17" t="e">
        <f>#REF!*#REF!/10</f>
        <v>#REF!</v>
      </c>
      <c r="E27" s="17" t="e">
        <f>#REF!*#REF!/10</f>
        <v>#REF!</v>
      </c>
      <c r="F27" s="17" t="e">
        <f>#REF!*#REF!/10</f>
        <v>#REF!</v>
      </c>
      <c r="G27" s="17" t="e">
        <f>#REF!*#REF!/10</f>
        <v>#REF!</v>
      </c>
      <c r="H27" s="17" t="e">
        <f>#REF!*#REF!/10</f>
        <v>#REF!</v>
      </c>
      <c r="I27" s="17" t="e">
        <f t="shared" si="0"/>
        <v>#REF!</v>
      </c>
    </row>
    <row r="28" spans="1:9" x14ac:dyDescent="0.25">
      <c r="A28" s="8">
        <v>22</v>
      </c>
      <c r="B28" s="20" t="s">
        <v>43</v>
      </c>
      <c r="C28" s="17" t="e">
        <f>#REF!*#REF!/10</f>
        <v>#REF!</v>
      </c>
      <c r="D28" s="17" t="e">
        <f>#REF!*#REF!/10</f>
        <v>#REF!</v>
      </c>
      <c r="E28" s="17" t="e">
        <f>#REF!*#REF!/10</f>
        <v>#REF!</v>
      </c>
      <c r="F28" s="17" t="e">
        <f>#REF!*#REF!/10</f>
        <v>#REF!</v>
      </c>
      <c r="G28" s="17" t="e">
        <f>#REF!*#REF!/10</f>
        <v>#REF!</v>
      </c>
      <c r="H28" s="17" t="e">
        <f>#REF!*#REF!/10</f>
        <v>#REF!</v>
      </c>
      <c r="I28" s="17" t="e">
        <f t="shared" si="0"/>
        <v>#REF!</v>
      </c>
    </row>
    <row r="29" spans="1:9" x14ac:dyDescent="0.25">
      <c r="A29" s="8">
        <v>23</v>
      </c>
      <c r="B29" s="20" t="s">
        <v>44</v>
      </c>
      <c r="C29" s="17" t="e">
        <f>#REF!*#REF!/10</f>
        <v>#REF!</v>
      </c>
      <c r="D29" s="17" t="e">
        <f>#REF!*#REF!/10</f>
        <v>#REF!</v>
      </c>
      <c r="E29" s="17" t="e">
        <f>#REF!*#REF!/10</f>
        <v>#REF!</v>
      </c>
      <c r="F29" s="17" t="e">
        <f>#REF!*#REF!/10</f>
        <v>#REF!</v>
      </c>
      <c r="G29" s="17" t="e">
        <f>#REF!*#REF!/10</f>
        <v>#REF!</v>
      </c>
      <c r="H29" s="17" t="e">
        <f>#REF!*#REF!/10</f>
        <v>#REF!</v>
      </c>
      <c r="I29" s="17" t="e">
        <f t="shared" si="0"/>
        <v>#REF!</v>
      </c>
    </row>
    <row r="30" spans="1:9" x14ac:dyDescent="0.25">
      <c r="A30" s="8">
        <v>24</v>
      </c>
      <c r="B30" s="20" t="s">
        <v>45</v>
      </c>
      <c r="C30" s="17" t="e">
        <f>#REF!*#REF!/10</f>
        <v>#REF!</v>
      </c>
      <c r="D30" s="17" t="e">
        <f>#REF!*#REF!/10</f>
        <v>#REF!</v>
      </c>
      <c r="E30" s="17" t="e">
        <f>#REF!*#REF!/10</f>
        <v>#REF!</v>
      </c>
      <c r="F30" s="17" t="e">
        <f>#REF!*#REF!/10</f>
        <v>#REF!</v>
      </c>
      <c r="G30" s="17" t="e">
        <f>#REF!*#REF!/10</f>
        <v>#REF!</v>
      </c>
      <c r="H30" s="17" t="e">
        <f>#REF!*#REF!/10</f>
        <v>#REF!</v>
      </c>
      <c r="I30" s="17" t="e">
        <f t="shared" si="0"/>
        <v>#REF!</v>
      </c>
    </row>
    <row r="31" spans="1:9" x14ac:dyDescent="0.25">
      <c r="A31" s="8">
        <v>25</v>
      </c>
      <c r="B31" s="20" t="s">
        <v>46</v>
      </c>
      <c r="C31" s="17" t="e">
        <f>#REF!*#REF!/10</f>
        <v>#REF!</v>
      </c>
      <c r="D31" s="17" t="e">
        <f>#REF!*#REF!/10</f>
        <v>#REF!</v>
      </c>
      <c r="E31" s="17" t="e">
        <f>#REF!*#REF!/10</f>
        <v>#REF!</v>
      </c>
      <c r="F31" s="17" t="e">
        <f>#REF!*#REF!/10</f>
        <v>#REF!</v>
      </c>
      <c r="G31" s="17" t="e">
        <f>#REF!*#REF!/10</f>
        <v>#REF!</v>
      </c>
      <c r="H31" s="17" t="e">
        <f>#REF!*#REF!/10</f>
        <v>#REF!</v>
      </c>
      <c r="I31" s="17" t="e">
        <f t="shared" si="0"/>
        <v>#REF!</v>
      </c>
    </row>
    <row r="32" spans="1:9" x14ac:dyDescent="0.25">
      <c r="A32" s="8">
        <v>26</v>
      </c>
      <c r="B32" s="20" t="s">
        <v>47</v>
      </c>
      <c r="C32" s="17" t="e">
        <f>#REF!*#REF!/10</f>
        <v>#REF!</v>
      </c>
      <c r="D32" s="17" t="e">
        <f>#REF!*#REF!/10</f>
        <v>#REF!</v>
      </c>
      <c r="E32" s="17" t="e">
        <f>#REF!*#REF!/10</f>
        <v>#REF!</v>
      </c>
      <c r="F32" s="17" t="e">
        <f>#REF!*#REF!/10</f>
        <v>#REF!</v>
      </c>
      <c r="G32" s="17" t="e">
        <f>#REF!*#REF!/10</f>
        <v>#REF!</v>
      </c>
      <c r="H32" s="17" t="e">
        <f>#REF!*#REF!/10</f>
        <v>#REF!</v>
      </c>
      <c r="I32" s="17" t="e">
        <f t="shared" si="0"/>
        <v>#REF!</v>
      </c>
    </row>
    <row r="33" spans="1:11" x14ac:dyDescent="0.25">
      <c r="A33" s="8">
        <v>27</v>
      </c>
      <c r="B33" s="21" t="s">
        <v>48</v>
      </c>
      <c r="C33" s="17" t="e">
        <f>#REF!*#REF!/10</f>
        <v>#REF!</v>
      </c>
      <c r="D33" s="17" t="e">
        <f>#REF!*#REF!/10</f>
        <v>#REF!</v>
      </c>
      <c r="E33" s="17" t="e">
        <f>#REF!*#REF!/10</f>
        <v>#REF!</v>
      </c>
      <c r="F33" s="17" t="e">
        <f>#REF!*#REF!/10</f>
        <v>#REF!</v>
      </c>
      <c r="G33" s="17" t="e">
        <f>#REF!*#REF!/10</f>
        <v>#REF!</v>
      </c>
      <c r="H33" s="17" t="e">
        <f>#REF!*#REF!/10</f>
        <v>#REF!</v>
      </c>
      <c r="I33" s="17" t="e">
        <f t="shared" si="0"/>
        <v>#REF!</v>
      </c>
    </row>
    <row r="34" spans="1:11" x14ac:dyDescent="0.25">
      <c r="A34" s="22"/>
      <c r="B34" s="13" t="s">
        <v>49</v>
      </c>
      <c r="C34" s="23" t="e">
        <f>SUM(C7:C33)</f>
        <v>#REF!</v>
      </c>
      <c r="D34" s="23" t="e">
        <f t="shared" ref="D34:K34" si="1">SUM(D7:D33)</f>
        <v>#REF!</v>
      </c>
      <c r="E34" s="23" t="e">
        <f t="shared" si="1"/>
        <v>#REF!</v>
      </c>
      <c r="F34" s="23" t="e">
        <f t="shared" si="1"/>
        <v>#REF!</v>
      </c>
      <c r="G34" s="23" t="e">
        <f t="shared" si="1"/>
        <v>#REF!</v>
      </c>
      <c r="H34" s="23" t="e">
        <f t="shared" si="1"/>
        <v>#REF!</v>
      </c>
      <c r="I34" s="23" t="e">
        <f t="shared" si="1"/>
        <v>#REF!</v>
      </c>
      <c r="J34" s="23">
        <f t="shared" si="1"/>
        <v>0</v>
      </c>
      <c r="K34" s="23">
        <f t="shared" si="1"/>
        <v>0</v>
      </c>
    </row>
    <row r="35" spans="1:11" x14ac:dyDescent="0.25">
      <c r="C35" s="46"/>
      <c r="D35" s="46"/>
      <c r="E35" s="46"/>
      <c r="F35" s="46"/>
      <c r="G35" s="46"/>
      <c r="H35" s="46"/>
      <c r="I35" s="49"/>
    </row>
    <row r="36" spans="1:11" x14ac:dyDescent="0.25">
      <c r="A36" s="282" t="s">
        <v>173</v>
      </c>
      <c r="B36" s="282"/>
      <c r="C36" s="282"/>
      <c r="D36" s="282"/>
      <c r="E36" s="282"/>
      <c r="F36" s="282"/>
      <c r="G36" s="282"/>
      <c r="H36" s="282"/>
      <c r="I36" s="282"/>
    </row>
    <row r="37" spans="1:11" x14ac:dyDescent="0.25">
      <c r="A37" s="282" t="s">
        <v>54</v>
      </c>
      <c r="B37" s="282"/>
      <c r="C37" s="282"/>
      <c r="D37" s="282"/>
      <c r="E37" s="282"/>
      <c r="F37" s="282"/>
      <c r="G37" s="282"/>
      <c r="H37" s="282"/>
      <c r="I37" s="282"/>
    </row>
    <row r="40" spans="1:11" x14ac:dyDescent="0.25">
      <c r="A40" s="4" t="s">
        <v>2</v>
      </c>
      <c r="B40" s="4" t="s">
        <v>3</v>
      </c>
      <c r="C40" s="4" t="s">
        <v>56</v>
      </c>
      <c r="D40" s="34" t="s">
        <v>57</v>
      </c>
      <c r="E40" s="34" t="s">
        <v>12</v>
      </c>
      <c r="F40" s="34" t="s">
        <v>15</v>
      </c>
      <c r="G40" s="34" t="s">
        <v>16</v>
      </c>
      <c r="H40" s="34" t="s">
        <v>17</v>
      </c>
      <c r="I40" s="6" t="s">
        <v>4</v>
      </c>
    </row>
    <row r="41" spans="1:11" x14ac:dyDescent="0.25">
      <c r="A41" s="8"/>
      <c r="B41" s="8"/>
      <c r="C41" s="22"/>
      <c r="D41" s="21"/>
      <c r="E41" s="21"/>
      <c r="F41" s="21"/>
      <c r="G41" s="21"/>
      <c r="H41" s="21"/>
      <c r="I41" s="35"/>
    </row>
    <row r="42" spans="1:11" x14ac:dyDescent="0.25">
      <c r="A42" s="15">
        <v>1</v>
      </c>
      <c r="B42" s="16" t="s">
        <v>22</v>
      </c>
      <c r="C42" s="17" t="e">
        <f>#REF!*#REF!/10</f>
        <v>#REF!</v>
      </c>
      <c r="D42" s="17" t="e">
        <f>#REF!*#REF!/10</f>
        <v>#REF!</v>
      </c>
      <c r="E42" s="17" t="e">
        <f>#REF!*#REF!/10</f>
        <v>#REF!</v>
      </c>
      <c r="F42" s="17" t="e">
        <f>#REF!*#REF!/10</f>
        <v>#REF!</v>
      </c>
      <c r="G42" s="17" t="e">
        <f>#REF!*#REF!/10</f>
        <v>#REF!</v>
      </c>
      <c r="H42" s="17" t="e">
        <f>#REF!*#REF!/10</f>
        <v>#REF!</v>
      </c>
      <c r="I42" s="17" t="e">
        <f>SUM(C42:H42)</f>
        <v>#REF!</v>
      </c>
    </row>
    <row r="43" spans="1:11" x14ac:dyDescent="0.25">
      <c r="A43" s="8">
        <v>2</v>
      </c>
      <c r="B43" s="20" t="s">
        <v>23</v>
      </c>
      <c r="C43" s="17" t="e">
        <f>#REF!*#REF!/10</f>
        <v>#REF!</v>
      </c>
      <c r="D43" s="17" t="e">
        <f>#REF!*#REF!/10</f>
        <v>#REF!</v>
      </c>
      <c r="E43" s="17" t="e">
        <f>#REF!*#REF!/10</f>
        <v>#REF!</v>
      </c>
      <c r="F43" s="17" t="e">
        <f>#REF!*#REF!/10</f>
        <v>#REF!</v>
      </c>
      <c r="G43" s="17" t="e">
        <f>#REF!*#REF!/10</f>
        <v>#REF!</v>
      </c>
      <c r="H43" s="17" t="e">
        <f>#REF!*#REF!/10</f>
        <v>#REF!</v>
      </c>
      <c r="I43" s="17" t="e">
        <f t="shared" ref="I43:I68" si="2">SUM(C43:H43)</f>
        <v>#REF!</v>
      </c>
    </row>
    <row r="44" spans="1:11" x14ac:dyDescent="0.25">
      <c r="A44" s="8">
        <v>3</v>
      </c>
      <c r="B44" s="20" t="s">
        <v>24</v>
      </c>
      <c r="C44" s="17" t="e">
        <f>#REF!*#REF!/10</f>
        <v>#REF!</v>
      </c>
      <c r="D44" s="17" t="e">
        <f>#REF!*#REF!/10</f>
        <v>#REF!</v>
      </c>
      <c r="E44" s="17" t="e">
        <f>#REF!*#REF!/10</f>
        <v>#REF!</v>
      </c>
      <c r="F44" s="17" t="e">
        <f>#REF!*#REF!/10</f>
        <v>#REF!</v>
      </c>
      <c r="G44" s="17" t="e">
        <f>#REF!*#REF!/10</f>
        <v>#REF!</v>
      </c>
      <c r="H44" s="17" t="e">
        <f>#REF!*#REF!/10</f>
        <v>#REF!</v>
      </c>
      <c r="I44" s="17" t="e">
        <f t="shared" si="2"/>
        <v>#REF!</v>
      </c>
    </row>
    <row r="45" spans="1:11" x14ac:dyDescent="0.25">
      <c r="A45" s="8">
        <v>4</v>
      </c>
      <c r="B45" s="20" t="s">
        <v>25</v>
      </c>
      <c r="C45" s="17" t="e">
        <f>#REF!*#REF!/10</f>
        <v>#REF!</v>
      </c>
      <c r="D45" s="17" t="e">
        <f>#REF!*#REF!/10</f>
        <v>#REF!</v>
      </c>
      <c r="E45" s="17" t="e">
        <f>#REF!*#REF!/10</f>
        <v>#REF!</v>
      </c>
      <c r="F45" s="17" t="e">
        <f>#REF!*#REF!/10</f>
        <v>#REF!</v>
      </c>
      <c r="G45" s="17" t="e">
        <f>#REF!*#REF!/10</f>
        <v>#REF!</v>
      </c>
      <c r="H45" s="17" t="e">
        <f>#REF!*#REF!/10</f>
        <v>#REF!</v>
      </c>
      <c r="I45" s="17" t="e">
        <f t="shared" si="2"/>
        <v>#REF!</v>
      </c>
    </row>
    <row r="46" spans="1:11" x14ac:dyDescent="0.25">
      <c r="A46" s="8">
        <v>5</v>
      </c>
      <c r="B46" s="20" t="s">
        <v>26</v>
      </c>
      <c r="C46" s="17" t="e">
        <f>#REF!*#REF!/10</f>
        <v>#REF!</v>
      </c>
      <c r="D46" s="17" t="e">
        <f>#REF!*#REF!/10</f>
        <v>#REF!</v>
      </c>
      <c r="E46" s="17" t="e">
        <f>#REF!*#REF!/10</f>
        <v>#REF!</v>
      </c>
      <c r="F46" s="17" t="e">
        <f>#REF!*#REF!/10</f>
        <v>#REF!</v>
      </c>
      <c r="G46" s="17" t="e">
        <f>#REF!*#REF!/10</f>
        <v>#REF!</v>
      </c>
      <c r="H46" s="17" t="e">
        <f>#REF!*#REF!/10</f>
        <v>#REF!</v>
      </c>
      <c r="I46" s="17" t="e">
        <f t="shared" si="2"/>
        <v>#REF!</v>
      </c>
    </row>
    <row r="47" spans="1:11" x14ac:dyDescent="0.25">
      <c r="A47" s="8">
        <v>6</v>
      </c>
      <c r="B47" s="20" t="s">
        <v>27</v>
      </c>
      <c r="C47" s="17" t="e">
        <f>#REF!*#REF!/10</f>
        <v>#REF!</v>
      </c>
      <c r="D47" s="17" t="e">
        <f>#REF!*#REF!/10</f>
        <v>#REF!</v>
      </c>
      <c r="E47" s="17" t="e">
        <f>#REF!*#REF!/10</f>
        <v>#REF!</v>
      </c>
      <c r="F47" s="17" t="e">
        <f>#REF!*#REF!/10</f>
        <v>#REF!</v>
      </c>
      <c r="G47" s="17" t="e">
        <f>#REF!*#REF!/10</f>
        <v>#REF!</v>
      </c>
      <c r="H47" s="17" t="e">
        <f>#REF!*#REF!/10</f>
        <v>#REF!</v>
      </c>
      <c r="I47" s="17" t="e">
        <f t="shared" si="2"/>
        <v>#REF!</v>
      </c>
    </row>
    <row r="48" spans="1:11" x14ac:dyDescent="0.25">
      <c r="A48" s="8">
        <v>7</v>
      </c>
      <c r="B48" s="20" t="s">
        <v>28</v>
      </c>
      <c r="C48" s="17" t="e">
        <f>#REF!*#REF!/10</f>
        <v>#REF!</v>
      </c>
      <c r="D48" s="17" t="e">
        <f>#REF!*#REF!/10</f>
        <v>#REF!</v>
      </c>
      <c r="E48" s="17" t="e">
        <f>#REF!*#REF!/10</f>
        <v>#REF!</v>
      </c>
      <c r="F48" s="17" t="e">
        <f>#REF!*#REF!/10</f>
        <v>#REF!</v>
      </c>
      <c r="G48" s="17" t="e">
        <f>#REF!*#REF!/10</f>
        <v>#REF!</v>
      </c>
      <c r="H48" s="17" t="e">
        <f>#REF!*#REF!/10</f>
        <v>#REF!</v>
      </c>
      <c r="I48" s="17" t="e">
        <f t="shared" si="2"/>
        <v>#REF!</v>
      </c>
    </row>
    <row r="49" spans="1:9" x14ac:dyDescent="0.25">
      <c r="A49" s="8">
        <v>8</v>
      </c>
      <c r="B49" s="20" t="s">
        <v>29</v>
      </c>
      <c r="C49" s="17" t="e">
        <f>#REF!*#REF!/10</f>
        <v>#REF!</v>
      </c>
      <c r="D49" s="17" t="e">
        <f>#REF!*#REF!/10</f>
        <v>#REF!</v>
      </c>
      <c r="E49" s="17" t="e">
        <f>#REF!*#REF!/10</f>
        <v>#REF!</v>
      </c>
      <c r="F49" s="17" t="e">
        <f>#REF!*#REF!/10</f>
        <v>#REF!</v>
      </c>
      <c r="G49" s="17" t="e">
        <f>#REF!*#REF!/10</f>
        <v>#REF!</v>
      </c>
      <c r="H49" s="17" t="e">
        <f>#REF!*#REF!/10</f>
        <v>#REF!</v>
      </c>
      <c r="I49" s="17" t="e">
        <f t="shared" si="2"/>
        <v>#REF!</v>
      </c>
    </row>
    <row r="50" spans="1:9" x14ac:dyDescent="0.25">
      <c r="A50" s="8">
        <v>9</v>
      </c>
      <c r="B50" s="20" t="s">
        <v>30</v>
      </c>
      <c r="C50" s="17" t="e">
        <f>#REF!*#REF!/10</f>
        <v>#REF!</v>
      </c>
      <c r="D50" s="17" t="e">
        <f>#REF!*#REF!/10</f>
        <v>#REF!</v>
      </c>
      <c r="E50" s="17" t="e">
        <f>#REF!*#REF!/10</f>
        <v>#REF!</v>
      </c>
      <c r="F50" s="17" t="e">
        <f>#REF!*#REF!/10</f>
        <v>#REF!</v>
      </c>
      <c r="G50" s="17" t="e">
        <f>#REF!*#REF!/10</f>
        <v>#REF!</v>
      </c>
      <c r="H50" s="17" t="e">
        <f>#REF!*#REF!/10</f>
        <v>#REF!</v>
      </c>
      <c r="I50" s="17" t="e">
        <f t="shared" si="2"/>
        <v>#REF!</v>
      </c>
    </row>
    <row r="51" spans="1:9" x14ac:dyDescent="0.25">
      <c r="A51" s="8">
        <v>10</v>
      </c>
      <c r="B51" s="20" t="s">
        <v>31</v>
      </c>
      <c r="C51" s="17" t="e">
        <f>#REF!*#REF!/10</f>
        <v>#REF!</v>
      </c>
      <c r="D51" s="17" t="e">
        <f>#REF!*#REF!/10</f>
        <v>#REF!</v>
      </c>
      <c r="E51" s="17" t="e">
        <f>#REF!*#REF!/10</f>
        <v>#REF!</v>
      </c>
      <c r="F51" s="17" t="e">
        <f>#REF!*#REF!/10</f>
        <v>#REF!</v>
      </c>
      <c r="G51" s="17" t="e">
        <f>#REF!*#REF!/10</f>
        <v>#REF!</v>
      </c>
      <c r="H51" s="17" t="e">
        <f>#REF!*#REF!/10</f>
        <v>#REF!</v>
      </c>
      <c r="I51" s="17" t="e">
        <f t="shared" si="2"/>
        <v>#REF!</v>
      </c>
    </row>
    <row r="52" spans="1:9" x14ac:dyDescent="0.25">
      <c r="A52" s="8">
        <v>11</v>
      </c>
      <c r="B52" s="20" t="s">
        <v>32</v>
      </c>
      <c r="C52" s="17" t="e">
        <f>#REF!*#REF!/10</f>
        <v>#REF!</v>
      </c>
      <c r="D52" s="17" t="e">
        <f>#REF!*#REF!/10</f>
        <v>#REF!</v>
      </c>
      <c r="E52" s="17" t="e">
        <f>#REF!*#REF!/10</f>
        <v>#REF!</v>
      </c>
      <c r="F52" s="17" t="e">
        <f>#REF!*#REF!/10</f>
        <v>#REF!</v>
      </c>
      <c r="G52" s="17" t="e">
        <f>#REF!*#REF!/10</f>
        <v>#REF!</v>
      </c>
      <c r="H52" s="17" t="e">
        <f>#REF!*#REF!/10</f>
        <v>#REF!</v>
      </c>
      <c r="I52" s="17" t="e">
        <f t="shared" si="2"/>
        <v>#REF!</v>
      </c>
    </row>
    <row r="53" spans="1:9" x14ac:dyDescent="0.25">
      <c r="A53" s="8">
        <v>12</v>
      </c>
      <c r="B53" s="20" t="s">
        <v>33</v>
      </c>
      <c r="C53" s="17" t="e">
        <f>#REF!*#REF!/10</f>
        <v>#REF!</v>
      </c>
      <c r="D53" s="17" t="e">
        <f>#REF!*#REF!/10</f>
        <v>#REF!</v>
      </c>
      <c r="E53" s="17" t="e">
        <f>#REF!*#REF!/10</f>
        <v>#REF!</v>
      </c>
      <c r="F53" s="17" t="e">
        <f>#REF!*#REF!/10</f>
        <v>#REF!</v>
      </c>
      <c r="G53" s="17" t="e">
        <f>#REF!*#REF!/10</f>
        <v>#REF!</v>
      </c>
      <c r="H53" s="17" t="e">
        <f>#REF!*#REF!/10</f>
        <v>#REF!</v>
      </c>
      <c r="I53" s="17" t="e">
        <f t="shared" si="2"/>
        <v>#REF!</v>
      </c>
    </row>
    <row r="54" spans="1:9" x14ac:dyDescent="0.25">
      <c r="A54" s="8">
        <v>13</v>
      </c>
      <c r="B54" s="20" t="s">
        <v>34</v>
      </c>
      <c r="C54" s="17" t="e">
        <f>#REF!*#REF!/10</f>
        <v>#REF!</v>
      </c>
      <c r="D54" s="17" t="e">
        <f>#REF!*#REF!/10</f>
        <v>#REF!</v>
      </c>
      <c r="E54" s="17" t="e">
        <f>#REF!*#REF!/10</f>
        <v>#REF!</v>
      </c>
      <c r="F54" s="17" t="e">
        <f>#REF!*#REF!/10</f>
        <v>#REF!</v>
      </c>
      <c r="G54" s="17" t="e">
        <f>#REF!*#REF!/10</f>
        <v>#REF!</v>
      </c>
      <c r="H54" s="17" t="e">
        <f>#REF!*#REF!/10</f>
        <v>#REF!</v>
      </c>
      <c r="I54" s="17" t="e">
        <f t="shared" si="2"/>
        <v>#REF!</v>
      </c>
    </row>
    <row r="55" spans="1:9" x14ac:dyDescent="0.25">
      <c r="A55" s="8">
        <v>14</v>
      </c>
      <c r="B55" s="20" t="s">
        <v>35</v>
      </c>
      <c r="C55" s="17" t="e">
        <f>#REF!*#REF!/10</f>
        <v>#REF!</v>
      </c>
      <c r="D55" s="17" t="e">
        <f>#REF!*#REF!/10</f>
        <v>#REF!</v>
      </c>
      <c r="E55" s="17" t="e">
        <f>#REF!*#REF!/10</f>
        <v>#REF!</v>
      </c>
      <c r="F55" s="17" t="e">
        <f>#REF!*#REF!/10</f>
        <v>#REF!</v>
      </c>
      <c r="G55" s="17" t="e">
        <f>#REF!*#REF!/10</f>
        <v>#REF!</v>
      </c>
      <c r="H55" s="17" t="e">
        <f>#REF!*#REF!/10</f>
        <v>#REF!</v>
      </c>
      <c r="I55" s="17" t="e">
        <f t="shared" si="2"/>
        <v>#REF!</v>
      </c>
    </row>
    <row r="56" spans="1:9" x14ac:dyDescent="0.25">
      <c r="A56" s="8">
        <v>15</v>
      </c>
      <c r="B56" s="20" t="s">
        <v>36</v>
      </c>
      <c r="C56" s="17" t="e">
        <f>#REF!*#REF!/10</f>
        <v>#REF!</v>
      </c>
      <c r="D56" s="17" t="e">
        <f>#REF!*#REF!/10</f>
        <v>#REF!</v>
      </c>
      <c r="E56" s="17" t="e">
        <f>#REF!*#REF!/10</f>
        <v>#REF!</v>
      </c>
      <c r="F56" s="17" t="e">
        <f>#REF!*#REF!/10</f>
        <v>#REF!</v>
      </c>
      <c r="G56" s="17" t="e">
        <f>#REF!*#REF!/10</f>
        <v>#REF!</v>
      </c>
      <c r="H56" s="17" t="e">
        <f>#REF!*#REF!/10</f>
        <v>#REF!</v>
      </c>
      <c r="I56" s="17" t="e">
        <f t="shared" si="2"/>
        <v>#REF!</v>
      </c>
    </row>
    <row r="57" spans="1:9" x14ac:dyDescent="0.25">
      <c r="A57" s="8">
        <v>16</v>
      </c>
      <c r="B57" s="20" t="s">
        <v>37</v>
      </c>
      <c r="C57" s="17" t="e">
        <f>#REF!*#REF!/10</f>
        <v>#REF!</v>
      </c>
      <c r="D57" s="17" t="e">
        <f>#REF!*#REF!/10</f>
        <v>#REF!</v>
      </c>
      <c r="E57" s="17" t="e">
        <f>#REF!*#REF!/10</f>
        <v>#REF!</v>
      </c>
      <c r="F57" s="17" t="e">
        <f>#REF!*#REF!/10</f>
        <v>#REF!</v>
      </c>
      <c r="G57" s="17" t="e">
        <f>#REF!*#REF!/10</f>
        <v>#REF!</v>
      </c>
      <c r="H57" s="17" t="e">
        <f>#REF!*#REF!/10</f>
        <v>#REF!</v>
      </c>
      <c r="I57" s="17" t="e">
        <f t="shared" si="2"/>
        <v>#REF!</v>
      </c>
    </row>
    <row r="58" spans="1:9" x14ac:dyDescent="0.25">
      <c r="A58" s="8">
        <v>17</v>
      </c>
      <c r="B58" s="20" t="s">
        <v>38</v>
      </c>
      <c r="C58" s="17" t="e">
        <f>#REF!*#REF!/10</f>
        <v>#REF!</v>
      </c>
      <c r="D58" s="17" t="e">
        <f>#REF!*#REF!/10</f>
        <v>#REF!</v>
      </c>
      <c r="E58" s="17" t="e">
        <f>#REF!*#REF!/10</f>
        <v>#REF!</v>
      </c>
      <c r="F58" s="17" t="e">
        <f>#REF!*#REF!/10</f>
        <v>#REF!</v>
      </c>
      <c r="G58" s="17" t="e">
        <f>#REF!*#REF!/10</f>
        <v>#REF!</v>
      </c>
      <c r="H58" s="17" t="e">
        <f>#REF!*#REF!/10</f>
        <v>#REF!</v>
      </c>
      <c r="I58" s="17" t="e">
        <f t="shared" si="2"/>
        <v>#REF!</v>
      </c>
    </row>
    <row r="59" spans="1:9" x14ac:dyDescent="0.25">
      <c r="A59" s="8">
        <v>18</v>
      </c>
      <c r="B59" s="37" t="s">
        <v>39</v>
      </c>
      <c r="C59" s="17" t="e">
        <f>#REF!*#REF!/10</f>
        <v>#REF!</v>
      </c>
      <c r="D59" s="17" t="e">
        <f>#REF!*#REF!/10</f>
        <v>#REF!</v>
      </c>
      <c r="E59" s="17" t="e">
        <f>#REF!*#REF!/10</f>
        <v>#REF!</v>
      </c>
      <c r="F59" s="17" t="e">
        <f>#REF!*#REF!/10</f>
        <v>#REF!</v>
      </c>
      <c r="G59" s="17" t="e">
        <f>#REF!*#REF!/10</f>
        <v>#REF!</v>
      </c>
      <c r="H59" s="17" t="e">
        <f>#REF!*#REF!/10</f>
        <v>#REF!</v>
      </c>
      <c r="I59" s="17" t="e">
        <f t="shared" si="2"/>
        <v>#REF!</v>
      </c>
    </row>
    <row r="60" spans="1:9" x14ac:dyDescent="0.25">
      <c r="A60" s="8">
        <v>19</v>
      </c>
      <c r="B60" s="20" t="s">
        <v>40</v>
      </c>
      <c r="C60" s="17" t="e">
        <f>#REF!*#REF!/10</f>
        <v>#REF!</v>
      </c>
      <c r="D60" s="17" t="e">
        <f>#REF!*#REF!/10</f>
        <v>#REF!</v>
      </c>
      <c r="E60" s="17" t="e">
        <f>#REF!*#REF!/10</f>
        <v>#REF!</v>
      </c>
      <c r="F60" s="17" t="e">
        <f>#REF!*#REF!/10</f>
        <v>#REF!</v>
      </c>
      <c r="G60" s="17" t="e">
        <f>#REF!*#REF!/10</f>
        <v>#REF!</v>
      </c>
      <c r="H60" s="17" t="e">
        <f>#REF!*#REF!/10</f>
        <v>#REF!</v>
      </c>
      <c r="I60" s="17" t="e">
        <f t="shared" si="2"/>
        <v>#REF!</v>
      </c>
    </row>
    <row r="61" spans="1:9" x14ac:dyDescent="0.25">
      <c r="A61" s="8">
        <v>20</v>
      </c>
      <c r="B61" s="20" t="s">
        <v>41</v>
      </c>
      <c r="C61" s="17" t="e">
        <f>#REF!*#REF!/10</f>
        <v>#REF!</v>
      </c>
      <c r="D61" s="17" t="e">
        <f>#REF!*#REF!/10</f>
        <v>#REF!</v>
      </c>
      <c r="E61" s="17" t="e">
        <f>#REF!*#REF!/10</f>
        <v>#REF!</v>
      </c>
      <c r="F61" s="17" t="e">
        <f>#REF!*#REF!/10</f>
        <v>#REF!</v>
      </c>
      <c r="G61" s="17" t="e">
        <f>#REF!*#REF!/10</f>
        <v>#REF!</v>
      </c>
      <c r="H61" s="17" t="e">
        <f>#REF!*#REF!/10</f>
        <v>#REF!</v>
      </c>
      <c r="I61" s="17" t="e">
        <f t="shared" si="2"/>
        <v>#REF!</v>
      </c>
    </row>
    <row r="62" spans="1:9" x14ac:dyDescent="0.25">
      <c r="A62" s="8">
        <v>21</v>
      </c>
      <c r="B62" s="20" t="s">
        <v>42</v>
      </c>
      <c r="C62" s="17" t="e">
        <f>#REF!*#REF!/10</f>
        <v>#REF!</v>
      </c>
      <c r="D62" s="17" t="e">
        <f>#REF!*#REF!/10</f>
        <v>#REF!</v>
      </c>
      <c r="E62" s="17" t="e">
        <f>#REF!*#REF!/10</f>
        <v>#REF!</v>
      </c>
      <c r="F62" s="17" t="e">
        <f>#REF!*#REF!/10</f>
        <v>#REF!</v>
      </c>
      <c r="G62" s="17" t="e">
        <f>#REF!*#REF!/10</f>
        <v>#REF!</v>
      </c>
      <c r="H62" s="17" t="e">
        <f>#REF!*#REF!/10</f>
        <v>#REF!</v>
      </c>
      <c r="I62" s="17" t="e">
        <f t="shared" si="2"/>
        <v>#REF!</v>
      </c>
    </row>
    <row r="63" spans="1:9" x14ac:dyDescent="0.25">
      <c r="A63" s="8">
        <v>22</v>
      </c>
      <c r="B63" s="20" t="s">
        <v>43</v>
      </c>
      <c r="C63" s="17" t="e">
        <f>#REF!*#REF!/10</f>
        <v>#REF!</v>
      </c>
      <c r="D63" s="17" t="e">
        <f>#REF!*#REF!/10</f>
        <v>#REF!</v>
      </c>
      <c r="E63" s="17" t="e">
        <f>#REF!*#REF!/10</f>
        <v>#REF!</v>
      </c>
      <c r="F63" s="17" t="e">
        <f>#REF!*#REF!/10</f>
        <v>#REF!</v>
      </c>
      <c r="G63" s="17" t="e">
        <f>#REF!*#REF!/10</f>
        <v>#REF!</v>
      </c>
      <c r="H63" s="17" t="e">
        <f>#REF!*#REF!/10</f>
        <v>#REF!</v>
      </c>
      <c r="I63" s="17" t="e">
        <f t="shared" si="2"/>
        <v>#REF!</v>
      </c>
    </row>
    <row r="64" spans="1:9" x14ac:dyDescent="0.25">
      <c r="A64" s="8">
        <v>23</v>
      </c>
      <c r="B64" s="20" t="s">
        <v>44</v>
      </c>
      <c r="C64" s="17" t="e">
        <f>#REF!*#REF!/10</f>
        <v>#REF!</v>
      </c>
      <c r="D64" s="17" t="e">
        <f>#REF!*#REF!/10</f>
        <v>#REF!</v>
      </c>
      <c r="E64" s="17" t="e">
        <f>#REF!*#REF!/10</f>
        <v>#REF!</v>
      </c>
      <c r="F64" s="17" t="e">
        <f>#REF!*#REF!/10</f>
        <v>#REF!</v>
      </c>
      <c r="G64" s="17" t="e">
        <f>#REF!*#REF!/10</f>
        <v>#REF!</v>
      </c>
      <c r="H64" s="17" t="e">
        <f>#REF!*#REF!/10</f>
        <v>#REF!</v>
      </c>
      <c r="I64" s="17" t="e">
        <f t="shared" si="2"/>
        <v>#REF!</v>
      </c>
    </row>
    <row r="65" spans="1:11" x14ac:dyDescent="0.25">
      <c r="A65" s="8">
        <v>24</v>
      </c>
      <c r="B65" s="20" t="s">
        <v>45</v>
      </c>
      <c r="C65" s="17" t="e">
        <f>#REF!*#REF!/10</f>
        <v>#REF!</v>
      </c>
      <c r="D65" s="17" t="e">
        <f>#REF!*#REF!/10</f>
        <v>#REF!</v>
      </c>
      <c r="E65" s="17" t="e">
        <f>#REF!*#REF!/10</f>
        <v>#REF!</v>
      </c>
      <c r="F65" s="17" t="e">
        <f>#REF!*#REF!/10</f>
        <v>#REF!</v>
      </c>
      <c r="G65" s="17" t="e">
        <f>#REF!*#REF!/10</f>
        <v>#REF!</v>
      </c>
      <c r="H65" s="17" t="e">
        <f>#REF!*#REF!/10</f>
        <v>#REF!</v>
      </c>
      <c r="I65" s="17" t="e">
        <f t="shared" si="2"/>
        <v>#REF!</v>
      </c>
    </row>
    <row r="66" spans="1:11" x14ac:dyDescent="0.25">
      <c r="A66" s="8">
        <v>25</v>
      </c>
      <c r="B66" s="20" t="s">
        <v>46</v>
      </c>
      <c r="C66" s="17" t="e">
        <f>#REF!*#REF!/10</f>
        <v>#REF!</v>
      </c>
      <c r="D66" s="17" t="e">
        <f>#REF!*#REF!/10</f>
        <v>#REF!</v>
      </c>
      <c r="E66" s="17" t="e">
        <f>#REF!*#REF!/10</f>
        <v>#REF!</v>
      </c>
      <c r="F66" s="17" t="e">
        <f>#REF!*#REF!/10</f>
        <v>#REF!</v>
      </c>
      <c r="G66" s="17" t="e">
        <f>#REF!*#REF!/10</f>
        <v>#REF!</v>
      </c>
      <c r="H66" s="17" t="e">
        <f>#REF!*#REF!/10</f>
        <v>#REF!</v>
      </c>
      <c r="I66" s="17" t="e">
        <f t="shared" si="2"/>
        <v>#REF!</v>
      </c>
    </row>
    <row r="67" spans="1:11" x14ac:dyDescent="0.25">
      <c r="A67" s="8">
        <v>26</v>
      </c>
      <c r="B67" s="20" t="s">
        <v>47</v>
      </c>
      <c r="C67" s="17" t="e">
        <f>#REF!*#REF!/10</f>
        <v>#REF!</v>
      </c>
      <c r="D67" s="17" t="e">
        <f>#REF!*#REF!/10</f>
        <v>#REF!</v>
      </c>
      <c r="E67" s="17" t="e">
        <f>#REF!*#REF!/10</f>
        <v>#REF!</v>
      </c>
      <c r="F67" s="17" t="e">
        <f>#REF!*#REF!/10</f>
        <v>#REF!</v>
      </c>
      <c r="G67" s="17" t="e">
        <f>#REF!*#REF!/10</f>
        <v>#REF!</v>
      </c>
      <c r="H67" s="17" t="e">
        <f>#REF!*#REF!/10</f>
        <v>#REF!</v>
      </c>
      <c r="I67" s="17" t="e">
        <f t="shared" si="2"/>
        <v>#REF!</v>
      </c>
    </row>
    <row r="68" spans="1:11" x14ac:dyDescent="0.25">
      <c r="A68" s="8">
        <v>27</v>
      </c>
      <c r="B68" s="21" t="s">
        <v>48</v>
      </c>
      <c r="C68" s="17" t="e">
        <f>#REF!*#REF!/10</f>
        <v>#REF!</v>
      </c>
      <c r="D68" s="17" t="e">
        <f>#REF!*#REF!/10</f>
        <v>#REF!</v>
      </c>
      <c r="E68" s="17" t="e">
        <f>#REF!*#REF!/10</f>
        <v>#REF!</v>
      </c>
      <c r="F68" s="17" t="e">
        <f>#REF!*#REF!/10</f>
        <v>#REF!</v>
      </c>
      <c r="G68" s="17" t="e">
        <f>#REF!*#REF!/10</f>
        <v>#REF!</v>
      </c>
      <c r="H68" s="17" t="e">
        <f>#REF!*#REF!/10</f>
        <v>#REF!</v>
      </c>
      <c r="I68" s="17" t="e">
        <f t="shared" si="2"/>
        <v>#REF!</v>
      </c>
    </row>
    <row r="69" spans="1:11" x14ac:dyDescent="0.25">
      <c r="A69" s="22"/>
      <c r="B69" s="13" t="s">
        <v>49</v>
      </c>
      <c r="C69" s="23" t="e">
        <f>SUM(C42:C68)</f>
        <v>#REF!</v>
      </c>
      <c r="D69" s="23" t="e">
        <f t="shared" ref="D69:K69" si="3">SUM(D42:D68)</f>
        <v>#REF!</v>
      </c>
      <c r="E69" s="23" t="e">
        <f t="shared" si="3"/>
        <v>#REF!</v>
      </c>
      <c r="F69" s="23" t="e">
        <f t="shared" si="3"/>
        <v>#REF!</v>
      </c>
      <c r="G69" s="23" t="e">
        <f t="shared" si="3"/>
        <v>#REF!</v>
      </c>
      <c r="H69" s="23" t="e">
        <f t="shared" si="3"/>
        <v>#REF!</v>
      </c>
      <c r="I69" s="23" t="e">
        <f t="shared" si="3"/>
        <v>#REF!</v>
      </c>
      <c r="J69" s="23">
        <f t="shared" si="3"/>
        <v>0</v>
      </c>
      <c r="K69" s="23">
        <f t="shared" si="3"/>
        <v>0</v>
      </c>
    </row>
    <row r="71" spans="1:11" x14ac:dyDescent="0.25">
      <c r="A71" s="282" t="s">
        <v>174</v>
      </c>
      <c r="B71" s="282"/>
      <c r="C71" s="282"/>
      <c r="D71" s="282"/>
      <c r="E71" s="282"/>
      <c r="F71" s="282"/>
      <c r="G71" s="282"/>
      <c r="H71" s="282"/>
      <c r="I71" s="282"/>
    </row>
    <row r="72" spans="1:11" x14ac:dyDescent="0.25">
      <c r="A72" s="282" t="s">
        <v>54</v>
      </c>
      <c r="B72" s="282"/>
      <c r="C72" s="282"/>
      <c r="D72" s="282"/>
      <c r="E72" s="282"/>
      <c r="F72" s="282"/>
      <c r="G72" s="282"/>
      <c r="H72" s="282"/>
      <c r="I72" s="282"/>
    </row>
    <row r="73" spans="1:11" x14ac:dyDescent="0.25">
      <c r="A73" s="87"/>
      <c r="B73" s="87"/>
      <c r="C73" s="87"/>
      <c r="D73" s="87"/>
      <c r="E73" s="87"/>
      <c r="F73" s="87"/>
      <c r="G73" s="87"/>
      <c r="H73" s="87"/>
      <c r="I73" s="87"/>
    </row>
    <row r="75" spans="1:11" x14ac:dyDescent="0.25">
      <c r="A75" s="4" t="s">
        <v>2</v>
      </c>
      <c r="B75" s="4" t="s">
        <v>3</v>
      </c>
      <c r="C75" s="4" t="s">
        <v>56</v>
      </c>
      <c r="D75" s="34" t="s">
        <v>57</v>
      </c>
      <c r="E75" s="34" t="s">
        <v>12</v>
      </c>
      <c r="F75" s="34" t="s">
        <v>15</v>
      </c>
      <c r="G75" s="34" t="s">
        <v>16</v>
      </c>
      <c r="H75" s="34" t="s">
        <v>17</v>
      </c>
      <c r="I75" s="6" t="s">
        <v>4</v>
      </c>
      <c r="J75" s="5" t="s">
        <v>64</v>
      </c>
      <c r="K75" s="328" t="s">
        <v>65</v>
      </c>
    </row>
    <row r="76" spans="1:11" x14ac:dyDescent="0.25">
      <c r="A76" s="8"/>
      <c r="B76" s="8"/>
      <c r="C76" s="22"/>
      <c r="D76" s="21"/>
      <c r="E76" s="21"/>
      <c r="F76" s="21"/>
      <c r="G76" s="21"/>
      <c r="H76" s="21"/>
      <c r="I76" s="35"/>
      <c r="J76" s="50">
        <v>2015</v>
      </c>
      <c r="K76" s="329"/>
    </row>
    <row r="77" spans="1:11" x14ac:dyDescent="0.25">
      <c r="A77" s="15">
        <v>1</v>
      </c>
      <c r="B77" s="47" t="s">
        <v>22</v>
      </c>
      <c r="C77" s="23" t="e">
        <f t="shared" ref="C77:I86" si="4">C7+C42</f>
        <v>#REF!</v>
      </c>
      <c r="D77" s="23" t="e">
        <f t="shared" si="4"/>
        <v>#REF!</v>
      </c>
      <c r="E77" s="23" t="e">
        <f t="shared" si="4"/>
        <v>#REF!</v>
      </c>
      <c r="F77" s="23" t="e">
        <f t="shared" si="4"/>
        <v>#REF!</v>
      </c>
      <c r="G77" s="23" t="e">
        <f t="shared" si="4"/>
        <v>#REF!</v>
      </c>
      <c r="H77" s="23" t="e">
        <f t="shared" si="4"/>
        <v>#REF!</v>
      </c>
      <c r="I77" s="31" t="e">
        <f t="shared" si="4"/>
        <v>#REF!</v>
      </c>
      <c r="J77" s="51">
        <f>[8]PADI!N5</f>
        <v>492207</v>
      </c>
      <c r="K77" s="52" t="e">
        <f>I77-J77</f>
        <v>#REF!</v>
      </c>
    </row>
    <row r="78" spans="1:11" x14ac:dyDescent="0.25">
      <c r="A78" s="8">
        <v>2</v>
      </c>
      <c r="B78" s="47" t="s">
        <v>23</v>
      </c>
      <c r="C78" s="23" t="e">
        <f t="shared" si="4"/>
        <v>#REF!</v>
      </c>
      <c r="D78" s="23" t="e">
        <f t="shared" si="4"/>
        <v>#REF!</v>
      </c>
      <c r="E78" s="23" t="e">
        <f t="shared" si="4"/>
        <v>#REF!</v>
      </c>
      <c r="F78" s="23" t="e">
        <f t="shared" si="4"/>
        <v>#REF!</v>
      </c>
      <c r="G78" s="23" t="e">
        <f t="shared" si="4"/>
        <v>#REF!</v>
      </c>
      <c r="H78" s="23" t="e">
        <f t="shared" si="4"/>
        <v>#REF!</v>
      </c>
      <c r="I78" s="31" t="e">
        <f t="shared" si="4"/>
        <v>#REF!</v>
      </c>
      <c r="J78" s="51">
        <f>[8]PADI!N6</f>
        <v>842654</v>
      </c>
      <c r="K78" s="52" t="e">
        <f t="shared" ref="K78:K104" si="5">I78-J78</f>
        <v>#REF!</v>
      </c>
    </row>
    <row r="79" spans="1:11" x14ac:dyDescent="0.25">
      <c r="A79" s="8">
        <v>3</v>
      </c>
      <c r="B79" s="47" t="s">
        <v>24</v>
      </c>
      <c r="C79" s="23" t="e">
        <f t="shared" si="4"/>
        <v>#REF!</v>
      </c>
      <c r="D79" s="23" t="e">
        <f t="shared" si="4"/>
        <v>#REF!</v>
      </c>
      <c r="E79" s="23" t="e">
        <f t="shared" si="4"/>
        <v>#REF!</v>
      </c>
      <c r="F79" s="23" t="e">
        <f t="shared" si="4"/>
        <v>#REF!</v>
      </c>
      <c r="G79" s="23" t="e">
        <f t="shared" si="4"/>
        <v>#REF!</v>
      </c>
      <c r="H79" s="23" t="e">
        <f t="shared" si="4"/>
        <v>#REF!</v>
      </c>
      <c r="I79" s="31" t="e">
        <f t="shared" si="4"/>
        <v>#REF!</v>
      </c>
      <c r="J79" s="51">
        <f>[8]PADI!N7</f>
        <v>851649</v>
      </c>
      <c r="K79" s="52" t="e">
        <f t="shared" si="5"/>
        <v>#REF!</v>
      </c>
    </row>
    <row r="80" spans="1:11" x14ac:dyDescent="0.25">
      <c r="A80" s="8">
        <v>4</v>
      </c>
      <c r="B80" s="47" t="s">
        <v>25</v>
      </c>
      <c r="C80" s="23" t="e">
        <f t="shared" si="4"/>
        <v>#REF!</v>
      </c>
      <c r="D80" s="23" t="e">
        <f t="shared" si="4"/>
        <v>#REF!</v>
      </c>
      <c r="E80" s="23" t="e">
        <f t="shared" si="4"/>
        <v>#REF!</v>
      </c>
      <c r="F80" s="23" t="e">
        <f t="shared" si="4"/>
        <v>#REF!</v>
      </c>
      <c r="G80" s="23" t="e">
        <f t="shared" si="4"/>
        <v>#REF!</v>
      </c>
      <c r="H80" s="23" t="e">
        <f t="shared" si="4"/>
        <v>#REF!</v>
      </c>
      <c r="I80" s="31" t="e">
        <f t="shared" si="4"/>
        <v>#REF!</v>
      </c>
      <c r="J80" s="51">
        <f>[8]PADI!N8</f>
        <v>483316</v>
      </c>
      <c r="K80" s="52" t="e">
        <f t="shared" si="5"/>
        <v>#REF!</v>
      </c>
    </row>
    <row r="81" spans="1:11" x14ac:dyDescent="0.25">
      <c r="A81" s="8">
        <v>5</v>
      </c>
      <c r="B81" s="47" t="s">
        <v>26</v>
      </c>
      <c r="C81" s="23" t="e">
        <f t="shared" si="4"/>
        <v>#REF!</v>
      </c>
      <c r="D81" s="23" t="e">
        <f t="shared" si="4"/>
        <v>#REF!</v>
      </c>
      <c r="E81" s="23" t="e">
        <f t="shared" si="4"/>
        <v>#REF!</v>
      </c>
      <c r="F81" s="23" t="e">
        <f t="shared" si="4"/>
        <v>#REF!</v>
      </c>
      <c r="G81" s="23" t="e">
        <f t="shared" si="4"/>
        <v>#REF!</v>
      </c>
      <c r="H81" s="23" t="e">
        <f t="shared" si="4"/>
        <v>#REF!</v>
      </c>
      <c r="I81" s="31" t="e">
        <f t="shared" si="4"/>
        <v>#REF!</v>
      </c>
      <c r="J81" s="51">
        <f>[8]PADI!N9</f>
        <v>919971</v>
      </c>
      <c r="K81" s="52" t="e">
        <f t="shared" si="5"/>
        <v>#REF!</v>
      </c>
    </row>
    <row r="82" spans="1:11" x14ac:dyDescent="0.25">
      <c r="A82" s="8">
        <v>6</v>
      </c>
      <c r="B82" s="47" t="s">
        <v>27</v>
      </c>
      <c r="C82" s="23" t="e">
        <f t="shared" si="4"/>
        <v>#REF!</v>
      </c>
      <c r="D82" s="23" t="e">
        <f t="shared" si="4"/>
        <v>#REF!</v>
      </c>
      <c r="E82" s="23" t="e">
        <f t="shared" si="4"/>
        <v>#REF!</v>
      </c>
      <c r="F82" s="23" t="e">
        <f t="shared" si="4"/>
        <v>#REF!</v>
      </c>
      <c r="G82" s="23" t="e">
        <f t="shared" si="4"/>
        <v>#REF!</v>
      </c>
      <c r="H82" s="23" t="e">
        <f t="shared" si="4"/>
        <v>#REF!</v>
      </c>
      <c r="I82" s="31" t="e">
        <f t="shared" si="4"/>
        <v>#REF!</v>
      </c>
      <c r="J82" s="51">
        <f>[8]PADI!N10</f>
        <v>843095</v>
      </c>
      <c r="K82" s="52" t="e">
        <f t="shared" si="5"/>
        <v>#REF!</v>
      </c>
    </row>
    <row r="83" spans="1:11" x14ac:dyDescent="0.25">
      <c r="A83" s="8">
        <v>7</v>
      </c>
      <c r="B83" s="47" t="s">
        <v>28</v>
      </c>
      <c r="C83" s="23" t="e">
        <f t="shared" si="4"/>
        <v>#REF!</v>
      </c>
      <c r="D83" s="23" t="e">
        <f t="shared" si="4"/>
        <v>#REF!</v>
      </c>
      <c r="E83" s="23" t="e">
        <f t="shared" si="4"/>
        <v>#REF!</v>
      </c>
      <c r="F83" s="23" t="e">
        <f t="shared" si="4"/>
        <v>#REF!</v>
      </c>
      <c r="G83" s="23" t="e">
        <f t="shared" si="4"/>
        <v>#REF!</v>
      </c>
      <c r="H83" s="23" t="e">
        <f t="shared" si="4"/>
        <v>#REF!</v>
      </c>
      <c r="I83" s="31" t="e">
        <f t="shared" si="4"/>
        <v>#REF!</v>
      </c>
      <c r="J83" s="51">
        <f>[8]PADI!N11</f>
        <v>402620</v>
      </c>
      <c r="K83" s="52" t="e">
        <f t="shared" si="5"/>
        <v>#REF!</v>
      </c>
    </row>
    <row r="84" spans="1:11" x14ac:dyDescent="0.25">
      <c r="A84" s="8">
        <v>8</v>
      </c>
      <c r="B84" s="47" t="s">
        <v>29</v>
      </c>
      <c r="C84" s="23" t="e">
        <f t="shared" si="4"/>
        <v>#REF!</v>
      </c>
      <c r="D84" s="23" t="e">
        <f t="shared" si="4"/>
        <v>#REF!</v>
      </c>
      <c r="E84" s="23" t="e">
        <f t="shared" si="4"/>
        <v>#REF!</v>
      </c>
      <c r="F84" s="23" t="e">
        <f t="shared" si="4"/>
        <v>#REF!</v>
      </c>
      <c r="G84" s="23" t="e">
        <f t="shared" si="4"/>
        <v>#REF!</v>
      </c>
      <c r="H84" s="23" t="e">
        <f t="shared" si="4"/>
        <v>#REF!</v>
      </c>
      <c r="I84" s="31" t="e">
        <f t="shared" si="4"/>
        <v>#REF!</v>
      </c>
      <c r="J84" s="51">
        <f>[8]PADI!N12</f>
        <v>355015</v>
      </c>
      <c r="K84" s="52" t="e">
        <f t="shared" si="5"/>
        <v>#REF!</v>
      </c>
    </row>
    <row r="85" spans="1:11" x14ac:dyDescent="0.25">
      <c r="A85" s="8">
        <v>9</v>
      </c>
      <c r="B85" s="47" t="s">
        <v>30</v>
      </c>
      <c r="C85" s="23" t="e">
        <f t="shared" si="4"/>
        <v>#REF!</v>
      </c>
      <c r="D85" s="23" t="e">
        <f t="shared" si="4"/>
        <v>#REF!</v>
      </c>
      <c r="E85" s="23" t="e">
        <f t="shared" si="4"/>
        <v>#REF!</v>
      </c>
      <c r="F85" s="23" t="e">
        <f t="shared" si="4"/>
        <v>#REF!</v>
      </c>
      <c r="G85" s="23" t="e">
        <f t="shared" si="4"/>
        <v>#REF!</v>
      </c>
      <c r="H85" s="23" t="e">
        <f t="shared" si="4"/>
        <v>#REF!</v>
      </c>
      <c r="I85" s="31" t="e">
        <f t="shared" si="4"/>
        <v>#REF!</v>
      </c>
      <c r="J85" s="51">
        <f>[8]PADI!N13</f>
        <v>443468</v>
      </c>
      <c r="K85" s="52" t="e">
        <f t="shared" si="5"/>
        <v>#REF!</v>
      </c>
    </row>
    <row r="86" spans="1:11" x14ac:dyDescent="0.25">
      <c r="A86" s="8">
        <v>10</v>
      </c>
      <c r="B86" s="47" t="s">
        <v>31</v>
      </c>
      <c r="C86" s="23" t="e">
        <f t="shared" si="4"/>
        <v>#REF!</v>
      </c>
      <c r="D86" s="23" t="e">
        <f t="shared" si="4"/>
        <v>#REF!</v>
      </c>
      <c r="E86" s="23" t="e">
        <f t="shared" si="4"/>
        <v>#REF!</v>
      </c>
      <c r="F86" s="23" t="e">
        <f t="shared" si="4"/>
        <v>#REF!</v>
      </c>
      <c r="G86" s="23" t="e">
        <f t="shared" si="4"/>
        <v>#REF!</v>
      </c>
      <c r="H86" s="23" t="e">
        <f t="shared" si="4"/>
        <v>#REF!</v>
      </c>
      <c r="I86" s="31" t="e">
        <f t="shared" si="4"/>
        <v>#REF!</v>
      </c>
      <c r="J86" s="51">
        <f>[8]PADI!N14</f>
        <v>611223</v>
      </c>
      <c r="K86" s="52" t="e">
        <f t="shared" si="5"/>
        <v>#REF!</v>
      </c>
    </row>
    <row r="87" spans="1:11" x14ac:dyDescent="0.25">
      <c r="A87" s="8">
        <v>11</v>
      </c>
      <c r="B87" s="47" t="s">
        <v>32</v>
      </c>
      <c r="C87" s="23" t="e">
        <f t="shared" ref="C87:I96" si="6">C17+C52</f>
        <v>#REF!</v>
      </c>
      <c r="D87" s="23" t="e">
        <f t="shared" si="6"/>
        <v>#REF!</v>
      </c>
      <c r="E87" s="23" t="e">
        <f t="shared" si="6"/>
        <v>#REF!</v>
      </c>
      <c r="F87" s="23" t="e">
        <f t="shared" si="6"/>
        <v>#REF!</v>
      </c>
      <c r="G87" s="23" t="e">
        <f t="shared" si="6"/>
        <v>#REF!</v>
      </c>
      <c r="H87" s="23" t="e">
        <f t="shared" si="6"/>
        <v>#REF!</v>
      </c>
      <c r="I87" s="31" t="e">
        <f t="shared" si="6"/>
        <v>#REF!</v>
      </c>
      <c r="J87" s="51">
        <f>[8]PADI!N15</f>
        <v>433576</v>
      </c>
      <c r="K87" s="52" t="e">
        <f t="shared" si="5"/>
        <v>#REF!</v>
      </c>
    </row>
    <row r="88" spans="1:11" x14ac:dyDescent="0.25">
      <c r="A88" s="8">
        <v>12</v>
      </c>
      <c r="B88" s="47" t="s">
        <v>33</v>
      </c>
      <c r="C88" s="23" t="e">
        <f t="shared" si="6"/>
        <v>#REF!</v>
      </c>
      <c r="D88" s="23" t="e">
        <f t="shared" si="6"/>
        <v>#REF!</v>
      </c>
      <c r="E88" s="23" t="e">
        <f t="shared" si="6"/>
        <v>#REF!</v>
      </c>
      <c r="F88" s="23" t="e">
        <f t="shared" si="6"/>
        <v>#REF!</v>
      </c>
      <c r="G88" s="23" t="e">
        <f t="shared" si="6"/>
        <v>#REF!</v>
      </c>
      <c r="H88" s="23" t="e">
        <f t="shared" si="6"/>
        <v>#REF!</v>
      </c>
      <c r="I88" s="31" t="e">
        <f t="shared" si="6"/>
        <v>#REF!</v>
      </c>
      <c r="J88" s="51">
        <f>[8]PADI!N16</f>
        <v>1294158</v>
      </c>
      <c r="K88" s="52" t="e">
        <f t="shared" si="5"/>
        <v>#REF!</v>
      </c>
    </row>
    <row r="89" spans="1:11" x14ac:dyDescent="0.25">
      <c r="A89" s="8">
        <v>13</v>
      </c>
      <c r="B89" s="47" t="s">
        <v>34</v>
      </c>
      <c r="C89" s="23" t="e">
        <f t="shared" si="6"/>
        <v>#REF!</v>
      </c>
      <c r="D89" s="23" t="e">
        <f t="shared" si="6"/>
        <v>#REF!</v>
      </c>
      <c r="E89" s="23" t="e">
        <f t="shared" si="6"/>
        <v>#REF!</v>
      </c>
      <c r="F89" s="23" t="e">
        <f t="shared" si="6"/>
        <v>#REF!</v>
      </c>
      <c r="G89" s="23" t="e">
        <f t="shared" si="6"/>
        <v>#REF!</v>
      </c>
      <c r="H89" s="23" t="e">
        <f t="shared" si="6"/>
        <v>#REF!</v>
      </c>
      <c r="I89" s="31" t="e">
        <f t="shared" si="6"/>
        <v>#REF!</v>
      </c>
      <c r="J89" s="51">
        <f>[8]PADI!N17</f>
        <v>1028009</v>
      </c>
      <c r="K89" s="52" t="e">
        <f t="shared" si="5"/>
        <v>#REF!</v>
      </c>
    </row>
    <row r="90" spans="1:11" x14ac:dyDescent="0.25">
      <c r="A90" s="8">
        <v>14</v>
      </c>
      <c r="B90" s="47" t="s">
        <v>35</v>
      </c>
      <c r="C90" s="23" t="e">
        <f t="shared" si="6"/>
        <v>#REF!</v>
      </c>
      <c r="D90" s="23" t="e">
        <f t="shared" si="6"/>
        <v>#REF!</v>
      </c>
      <c r="E90" s="23" t="e">
        <f t="shared" si="6"/>
        <v>#REF!</v>
      </c>
      <c r="F90" s="23" t="e">
        <f t="shared" si="6"/>
        <v>#REF!</v>
      </c>
      <c r="G90" s="23" t="e">
        <f t="shared" si="6"/>
        <v>#REF!</v>
      </c>
      <c r="H90" s="23" t="e">
        <f t="shared" si="6"/>
        <v>#REF!</v>
      </c>
      <c r="I90" s="31" t="e">
        <f t="shared" si="6"/>
        <v>#REF!</v>
      </c>
      <c r="J90" s="51">
        <f>[8]PADI!N18</f>
        <v>211524</v>
      </c>
      <c r="K90" s="52" t="e">
        <f t="shared" si="5"/>
        <v>#REF!</v>
      </c>
    </row>
    <row r="91" spans="1:11" x14ac:dyDescent="0.25">
      <c r="A91" s="8">
        <v>15</v>
      </c>
      <c r="B91" s="47" t="s">
        <v>36</v>
      </c>
      <c r="C91" s="23" t="e">
        <f t="shared" si="6"/>
        <v>#REF!</v>
      </c>
      <c r="D91" s="23" t="e">
        <f t="shared" si="6"/>
        <v>#REF!</v>
      </c>
      <c r="E91" s="23" t="e">
        <f t="shared" si="6"/>
        <v>#REF!</v>
      </c>
      <c r="F91" s="23" t="e">
        <f t="shared" si="6"/>
        <v>#REF!</v>
      </c>
      <c r="G91" s="23" t="e">
        <f t="shared" si="6"/>
        <v>#REF!</v>
      </c>
      <c r="H91" s="23" t="e">
        <f t="shared" si="6"/>
        <v>#REF!</v>
      </c>
      <c r="I91" s="31" t="e">
        <f t="shared" si="6"/>
        <v>#REF!</v>
      </c>
      <c r="J91" s="51">
        <f>[8]PADI!N19</f>
        <v>1188633</v>
      </c>
      <c r="K91" s="52" t="e">
        <f t="shared" si="5"/>
        <v>#REF!</v>
      </c>
    </row>
    <row r="92" spans="1:11" x14ac:dyDescent="0.25">
      <c r="A92" s="8">
        <v>16</v>
      </c>
      <c r="B92" s="47" t="s">
        <v>37</v>
      </c>
      <c r="C92" s="23" t="e">
        <f t="shared" si="6"/>
        <v>#REF!</v>
      </c>
      <c r="D92" s="23" t="e">
        <f t="shared" si="6"/>
        <v>#REF!</v>
      </c>
      <c r="E92" s="23" t="e">
        <f t="shared" si="6"/>
        <v>#REF!</v>
      </c>
      <c r="F92" s="23" t="e">
        <f t="shared" si="6"/>
        <v>#REF!</v>
      </c>
      <c r="G92" s="23" t="e">
        <f t="shared" si="6"/>
        <v>#REF!</v>
      </c>
      <c r="H92" s="23" t="e">
        <f t="shared" si="6"/>
        <v>#REF!</v>
      </c>
      <c r="I92" s="31" t="e">
        <f t="shared" si="6"/>
        <v>#REF!</v>
      </c>
      <c r="J92" s="51">
        <f>[8]PADI!N20</f>
        <v>447869</v>
      </c>
      <c r="K92" s="52" t="e">
        <f t="shared" si="5"/>
        <v>#REF!</v>
      </c>
    </row>
    <row r="93" spans="1:11" x14ac:dyDescent="0.25">
      <c r="A93" s="8">
        <v>17</v>
      </c>
      <c r="B93" s="47" t="s">
        <v>38</v>
      </c>
      <c r="C93" s="23" t="e">
        <f t="shared" si="6"/>
        <v>#REF!</v>
      </c>
      <c r="D93" s="23" t="e">
        <f t="shared" si="6"/>
        <v>#REF!</v>
      </c>
      <c r="E93" s="23" t="e">
        <f t="shared" si="6"/>
        <v>#REF!</v>
      </c>
      <c r="F93" s="23" t="e">
        <f t="shared" si="6"/>
        <v>#REF!</v>
      </c>
      <c r="G93" s="23" t="e">
        <f t="shared" si="6"/>
        <v>#REF!</v>
      </c>
      <c r="H93" s="23" t="e">
        <f t="shared" si="6"/>
        <v>#REF!</v>
      </c>
      <c r="I93" s="31" t="e">
        <f t="shared" si="6"/>
        <v>#REF!</v>
      </c>
      <c r="J93" s="51">
        <f>[8]PADI!N21</f>
        <v>205562</v>
      </c>
      <c r="K93" s="52" t="e">
        <f t="shared" si="5"/>
        <v>#REF!</v>
      </c>
    </row>
    <row r="94" spans="1:11" x14ac:dyDescent="0.25">
      <c r="A94" s="8">
        <v>18</v>
      </c>
      <c r="B94" s="53" t="s">
        <v>39</v>
      </c>
      <c r="C94" s="23" t="e">
        <f t="shared" si="6"/>
        <v>#REF!</v>
      </c>
      <c r="D94" s="23" t="e">
        <f t="shared" si="6"/>
        <v>#REF!</v>
      </c>
      <c r="E94" s="23" t="e">
        <f t="shared" si="6"/>
        <v>#REF!</v>
      </c>
      <c r="F94" s="23" t="e">
        <f t="shared" si="6"/>
        <v>#REF!</v>
      </c>
      <c r="G94" s="23" t="e">
        <f t="shared" si="6"/>
        <v>#REF!</v>
      </c>
      <c r="H94" s="23" t="e">
        <f t="shared" si="6"/>
        <v>#REF!</v>
      </c>
      <c r="I94" s="31" t="e">
        <f t="shared" si="6"/>
        <v>#REF!</v>
      </c>
      <c r="J94" s="51">
        <f>[8]PADI!N22</f>
        <v>166428</v>
      </c>
      <c r="K94" s="52" t="e">
        <f t="shared" si="5"/>
        <v>#REF!</v>
      </c>
    </row>
    <row r="95" spans="1:11" x14ac:dyDescent="0.25">
      <c r="A95" s="8">
        <v>19</v>
      </c>
      <c r="B95" s="47" t="s">
        <v>40</v>
      </c>
      <c r="C95" s="23" t="e">
        <f t="shared" si="6"/>
        <v>#REF!</v>
      </c>
      <c r="D95" s="23" t="e">
        <f t="shared" si="6"/>
        <v>#REF!</v>
      </c>
      <c r="E95" s="23" t="e">
        <f t="shared" si="6"/>
        <v>#REF!</v>
      </c>
      <c r="F95" s="23" t="e">
        <f t="shared" si="6"/>
        <v>#REF!</v>
      </c>
      <c r="G95" s="23" t="e">
        <f t="shared" si="6"/>
        <v>#REF!</v>
      </c>
      <c r="H95" s="23" t="e">
        <f t="shared" si="6"/>
        <v>#REF!</v>
      </c>
      <c r="I95" s="31" t="e">
        <f t="shared" si="6"/>
        <v>#REF!</v>
      </c>
      <c r="J95" s="51">
        <f>[8]PADI!N23</f>
        <v>3588</v>
      </c>
      <c r="K95" s="52" t="e">
        <f t="shared" si="5"/>
        <v>#REF!</v>
      </c>
    </row>
    <row r="96" spans="1:11" x14ac:dyDescent="0.25">
      <c r="A96" s="8">
        <v>20</v>
      </c>
      <c r="B96" s="47" t="s">
        <v>41</v>
      </c>
      <c r="C96" s="23" t="e">
        <f t="shared" si="6"/>
        <v>#REF!</v>
      </c>
      <c r="D96" s="23" t="e">
        <f t="shared" si="6"/>
        <v>#REF!</v>
      </c>
      <c r="E96" s="23" t="e">
        <f t="shared" si="6"/>
        <v>#REF!</v>
      </c>
      <c r="F96" s="23" t="e">
        <f t="shared" si="6"/>
        <v>#REF!</v>
      </c>
      <c r="G96" s="23" t="e">
        <f t="shared" si="6"/>
        <v>#REF!</v>
      </c>
      <c r="H96" s="23" t="e">
        <f t="shared" si="6"/>
        <v>#REF!</v>
      </c>
      <c r="I96" s="31" t="e">
        <f t="shared" si="6"/>
        <v>#REF!</v>
      </c>
      <c r="J96" s="51">
        <f>[8]PADI!N24</f>
        <v>24473</v>
      </c>
      <c r="K96" s="52" t="e">
        <f t="shared" si="5"/>
        <v>#REF!</v>
      </c>
    </row>
    <row r="97" spans="1:11" x14ac:dyDescent="0.25">
      <c r="A97" s="8">
        <v>21</v>
      </c>
      <c r="B97" s="47" t="s">
        <v>42</v>
      </c>
      <c r="C97" s="23" t="e">
        <f t="shared" ref="C97:I103" si="7">C27+C62</f>
        <v>#REF!</v>
      </c>
      <c r="D97" s="23" t="e">
        <f t="shared" si="7"/>
        <v>#REF!</v>
      </c>
      <c r="E97" s="23" t="e">
        <f t="shared" si="7"/>
        <v>#REF!</v>
      </c>
      <c r="F97" s="23" t="e">
        <f t="shared" si="7"/>
        <v>#REF!</v>
      </c>
      <c r="G97" s="23" t="e">
        <f t="shared" si="7"/>
        <v>#REF!</v>
      </c>
      <c r="H97" s="23" t="e">
        <f t="shared" si="7"/>
        <v>#REF!</v>
      </c>
      <c r="I97" s="31" t="e">
        <f t="shared" si="7"/>
        <v>#REF!</v>
      </c>
      <c r="J97" s="51">
        <f>[8]PADI!N25</f>
        <v>10672</v>
      </c>
      <c r="K97" s="52" t="e">
        <f t="shared" si="5"/>
        <v>#REF!</v>
      </c>
    </row>
    <row r="98" spans="1:11" x14ac:dyDescent="0.25">
      <c r="A98" s="8">
        <v>22</v>
      </c>
      <c r="B98" s="47" t="s">
        <v>43</v>
      </c>
      <c r="C98" s="23" t="e">
        <f t="shared" si="7"/>
        <v>#REF!</v>
      </c>
      <c r="D98" s="23" t="e">
        <f t="shared" si="7"/>
        <v>#REF!</v>
      </c>
      <c r="E98" s="23" t="e">
        <f t="shared" si="7"/>
        <v>#REF!</v>
      </c>
      <c r="F98" s="23" t="e">
        <f t="shared" si="7"/>
        <v>#REF!</v>
      </c>
      <c r="G98" s="23" t="e">
        <f t="shared" si="7"/>
        <v>#REF!</v>
      </c>
      <c r="H98" s="23" t="e">
        <f t="shared" si="7"/>
        <v>#REF!</v>
      </c>
      <c r="I98" s="31" t="e">
        <f t="shared" si="7"/>
        <v>#REF!</v>
      </c>
      <c r="J98" s="51">
        <f>[8]PADI!N26</f>
        <v>2427</v>
      </c>
      <c r="K98" s="52" t="e">
        <f t="shared" si="5"/>
        <v>#REF!</v>
      </c>
    </row>
    <row r="99" spans="1:11" x14ac:dyDescent="0.25">
      <c r="A99" s="8">
        <v>23</v>
      </c>
      <c r="B99" s="47" t="s">
        <v>44</v>
      </c>
      <c r="C99" s="23" t="e">
        <f t="shared" si="7"/>
        <v>#REF!</v>
      </c>
      <c r="D99" s="23" t="e">
        <f t="shared" si="7"/>
        <v>#REF!</v>
      </c>
      <c r="E99" s="23" t="e">
        <f t="shared" si="7"/>
        <v>#REF!</v>
      </c>
      <c r="F99" s="23" t="e">
        <f t="shared" si="7"/>
        <v>#REF!</v>
      </c>
      <c r="G99" s="23" t="e">
        <f t="shared" si="7"/>
        <v>#REF!</v>
      </c>
      <c r="H99" s="23" t="e">
        <f t="shared" si="7"/>
        <v>#REF!</v>
      </c>
      <c r="I99" s="31" t="e">
        <f t="shared" si="7"/>
        <v>#REF!</v>
      </c>
      <c r="J99" s="51">
        <f>[8]PADI!N27</f>
        <v>3050</v>
      </c>
      <c r="K99" s="52" t="e">
        <f t="shared" si="5"/>
        <v>#REF!</v>
      </c>
    </row>
    <row r="100" spans="1:11" x14ac:dyDescent="0.25">
      <c r="A100" s="8">
        <v>24</v>
      </c>
      <c r="B100" s="47" t="s">
        <v>45</v>
      </c>
      <c r="C100" s="23" t="e">
        <f t="shared" si="7"/>
        <v>#REF!</v>
      </c>
      <c r="D100" s="23" t="e">
        <f t="shared" si="7"/>
        <v>#REF!</v>
      </c>
      <c r="E100" s="23" t="e">
        <f t="shared" si="7"/>
        <v>#REF!</v>
      </c>
      <c r="F100" s="23" t="e">
        <f t="shared" si="7"/>
        <v>#REF!</v>
      </c>
      <c r="G100" s="23" t="e">
        <f t="shared" si="7"/>
        <v>#REF!</v>
      </c>
      <c r="H100" s="23" t="e">
        <f t="shared" si="7"/>
        <v>#REF!</v>
      </c>
      <c r="I100" s="31" t="e">
        <f t="shared" si="7"/>
        <v>#REF!</v>
      </c>
      <c r="J100" s="51">
        <f>[8]PADI!N28</f>
        <v>1476</v>
      </c>
      <c r="K100" s="52" t="e">
        <f t="shared" si="5"/>
        <v>#REF!</v>
      </c>
    </row>
    <row r="101" spans="1:11" x14ac:dyDescent="0.25">
      <c r="A101" s="8">
        <v>25</v>
      </c>
      <c r="B101" s="47" t="s">
        <v>46</v>
      </c>
      <c r="C101" s="23" t="e">
        <f t="shared" si="7"/>
        <v>#REF!</v>
      </c>
      <c r="D101" s="23" t="e">
        <f t="shared" si="7"/>
        <v>#REF!</v>
      </c>
      <c r="E101" s="23" t="e">
        <f t="shared" si="7"/>
        <v>#REF!</v>
      </c>
      <c r="F101" s="23" t="e">
        <f t="shared" si="7"/>
        <v>#REF!</v>
      </c>
      <c r="G101" s="23" t="e">
        <f t="shared" si="7"/>
        <v>#REF!</v>
      </c>
      <c r="H101" s="23" t="e">
        <f t="shared" si="7"/>
        <v>#REF!</v>
      </c>
      <c r="I101" s="31" t="e">
        <f t="shared" si="7"/>
        <v>#REF!</v>
      </c>
      <c r="J101" s="51">
        <f>[8]PADI!N29</f>
        <v>2241</v>
      </c>
      <c r="K101" s="52" t="e">
        <f t="shared" si="5"/>
        <v>#REF!</v>
      </c>
    </row>
    <row r="102" spans="1:11" x14ac:dyDescent="0.25">
      <c r="A102" s="8">
        <v>26</v>
      </c>
      <c r="B102" s="47" t="s">
        <v>47</v>
      </c>
      <c r="C102" s="23" t="e">
        <f t="shared" si="7"/>
        <v>#REF!</v>
      </c>
      <c r="D102" s="23" t="e">
        <f t="shared" si="7"/>
        <v>#REF!</v>
      </c>
      <c r="E102" s="23" t="e">
        <f t="shared" si="7"/>
        <v>#REF!</v>
      </c>
      <c r="F102" s="23" t="e">
        <f t="shared" si="7"/>
        <v>#REF!</v>
      </c>
      <c r="G102" s="23" t="e">
        <f t="shared" si="7"/>
        <v>#REF!</v>
      </c>
      <c r="H102" s="23" t="e">
        <f t="shared" si="7"/>
        <v>#REF!</v>
      </c>
      <c r="I102" s="31" t="e">
        <f t="shared" si="7"/>
        <v>#REF!</v>
      </c>
      <c r="J102" s="51">
        <f>[8]PADI!N30</f>
        <v>65827</v>
      </c>
      <c r="K102" s="52" t="e">
        <f t="shared" si="5"/>
        <v>#REF!</v>
      </c>
    </row>
    <row r="103" spans="1:11" x14ac:dyDescent="0.25">
      <c r="A103" s="8">
        <v>27</v>
      </c>
      <c r="B103" s="47" t="s">
        <v>48</v>
      </c>
      <c r="C103" s="23" t="e">
        <f t="shared" si="7"/>
        <v>#REF!</v>
      </c>
      <c r="D103" s="23" t="e">
        <f t="shared" si="7"/>
        <v>#REF!</v>
      </c>
      <c r="E103" s="23" t="e">
        <f t="shared" si="7"/>
        <v>#REF!</v>
      </c>
      <c r="F103" s="23" t="e">
        <f t="shared" si="7"/>
        <v>#REF!</v>
      </c>
      <c r="G103" s="23" t="e">
        <f t="shared" si="7"/>
        <v>#REF!</v>
      </c>
      <c r="H103" s="23" t="e">
        <f t="shared" si="7"/>
        <v>#REF!</v>
      </c>
      <c r="I103" s="31" t="e">
        <f t="shared" si="7"/>
        <v>#REF!</v>
      </c>
      <c r="J103" s="51">
        <f>[8]PADI!N31</f>
        <v>38413</v>
      </c>
      <c r="K103" s="52" t="e">
        <f t="shared" si="5"/>
        <v>#REF!</v>
      </c>
    </row>
    <row r="104" spans="1:11" x14ac:dyDescent="0.25">
      <c r="A104" s="22"/>
      <c r="B104" s="13" t="s">
        <v>49</v>
      </c>
      <c r="C104" s="54" t="e">
        <f t="shared" ref="C104:J104" si="8">SUM(C77:C103)</f>
        <v>#REF!</v>
      </c>
      <c r="D104" s="54" t="e">
        <f t="shared" si="8"/>
        <v>#REF!</v>
      </c>
      <c r="E104" s="54" t="e">
        <f t="shared" si="8"/>
        <v>#REF!</v>
      </c>
      <c r="F104" s="54" t="e">
        <f t="shared" si="8"/>
        <v>#REF!</v>
      </c>
      <c r="G104" s="55" t="e">
        <f t="shared" si="8"/>
        <v>#REF!</v>
      </c>
      <c r="H104" s="55" t="e">
        <f t="shared" si="8"/>
        <v>#REF!</v>
      </c>
      <c r="I104" s="55" t="e">
        <f t="shared" si="8"/>
        <v>#REF!</v>
      </c>
      <c r="J104" s="55">
        <f t="shared" si="8"/>
        <v>11373144</v>
      </c>
      <c r="K104" s="52" t="e">
        <f t="shared" si="5"/>
        <v>#REF!</v>
      </c>
    </row>
  </sheetData>
  <mergeCells count="7">
    <mergeCell ref="K75:K76"/>
    <mergeCell ref="A1:I1"/>
    <mergeCell ref="A2:I2"/>
    <mergeCell ref="A36:I36"/>
    <mergeCell ref="A37:I37"/>
    <mergeCell ref="A71:I71"/>
    <mergeCell ref="A72:I72"/>
  </mergeCells>
  <pageMargins left="1.45" right="0" top="0.75" bottom="0.75" header="0.3" footer="0.3"/>
  <pageSetup paperSize="9" scale="95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13" zoomScaleNormal="100" workbookViewId="0">
      <selection activeCell="N22" sqref="N21:N22"/>
    </sheetView>
  </sheetViews>
  <sheetFormatPr defaultRowHeight="15" x14ac:dyDescent="0.25"/>
  <cols>
    <col min="1" max="1" width="5.5703125" customWidth="1"/>
    <col min="2" max="2" width="18.28515625" customWidth="1"/>
    <col min="3" max="3" width="12.85546875" customWidth="1"/>
    <col min="4" max="4" width="11" style="64" customWidth="1"/>
    <col min="5" max="5" width="12.85546875" style="64" customWidth="1"/>
    <col min="6" max="6" width="12" style="64" customWidth="1"/>
    <col min="7" max="7" width="14.85546875" customWidth="1"/>
    <col min="8" max="8" width="12.85546875" customWidth="1"/>
    <col min="9" max="9" width="9.140625" style="64" customWidth="1"/>
    <col min="10" max="10" width="11.7109375" style="64" customWidth="1"/>
    <col min="11" max="11" width="12" style="64" customWidth="1"/>
    <col min="12" max="12" width="13.42578125" customWidth="1"/>
  </cols>
  <sheetData>
    <row r="1" spans="1:15" x14ac:dyDescent="0.25">
      <c r="A1" s="282" t="s">
        <v>216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</row>
    <row r="2" spans="1:15" x14ac:dyDescent="0.25">
      <c r="A2" s="277" t="s">
        <v>102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</row>
    <row r="3" spans="1:15" ht="15.75" thickBot="1" x14ac:dyDescent="0.3">
      <c r="A3" s="278" t="s">
        <v>244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</row>
    <row r="4" spans="1:15" ht="15.75" thickTop="1" x14ac:dyDescent="0.25">
      <c r="A4" s="8"/>
      <c r="B4" s="20"/>
      <c r="C4" s="279" t="s">
        <v>103</v>
      </c>
      <c r="D4" s="280"/>
      <c r="E4" s="280"/>
      <c r="F4" s="280"/>
      <c r="G4" s="281"/>
      <c r="H4" s="279" t="s">
        <v>104</v>
      </c>
      <c r="I4" s="280"/>
      <c r="J4" s="280"/>
      <c r="K4" s="280"/>
      <c r="L4" s="281"/>
    </row>
    <row r="5" spans="1:15" x14ac:dyDescent="0.25">
      <c r="A5" s="189" t="s">
        <v>2</v>
      </c>
      <c r="B5" s="190" t="s">
        <v>105</v>
      </c>
      <c r="C5" s="191" t="s">
        <v>106</v>
      </c>
      <c r="D5" s="192" t="s">
        <v>107</v>
      </c>
      <c r="E5" s="192" t="s">
        <v>108</v>
      </c>
      <c r="F5" s="192" t="s">
        <v>109</v>
      </c>
      <c r="G5" s="191" t="s">
        <v>106</v>
      </c>
      <c r="H5" s="191" t="s">
        <v>106</v>
      </c>
      <c r="I5" s="192" t="s">
        <v>107</v>
      </c>
      <c r="J5" s="192" t="s">
        <v>108</v>
      </c>
      <c r="K5" s="192" t="s">
        <v>109</v>
      </c>
      <c r="L5" s="191" t="s">
        <v>106</v>
      </c>
    </row>
    <row r="6" spans="1:15" x14ac:dyDescent="0.25">
      <c r="A6" s="9"/>
      <c r="B6" s="10"/>
      <c r="C6" s="11" t="s">
        <v>110</v>
      </c>
      <c r="D6" s="12" t="s">
        <v>111</v>
      </c>
      <c r="E6" s="12" t="s">
        <v>112</v>
      </c>
      <c r="F6" s="12" t="s">
        <v>111</v>
      </c>
      <c r="G6" s="11" t="s">
        <v>113</v>
      </c>
      <c r="H6" s="11" t="s">
        <v>110</v>
      </c>
      <c r="I6" s="12" t="s">
        <v>111</v>
      </c>
      <c r="J6" s="12" t="s">
        <v>112</v>
      </c>
      <c r="K6" s="12" t="s">
        <v>111</v>
      </c>
      <c r="L6" s="11" t="s">
        <v>113</v>
      </c>
    </row>
    <row r="7" spans="1:15" x14ac:dyDescent="0.25">
      <c r="A7" s="22">
        <v>1</v>
      </c>
      <c r="B7" s="22" t="s">
        <v>22</v>
      </c>
      <c r="C7" s="31">
        <v>18030</v>
      </c>
      <c r="D7" s="63">
        <v>10503</v>
      </c>
      <c r="E7" s="63">
        <v>3430</v>
      </c>
      <c r="F7" s="63">
        <v>21</v>
      </c>
      <c r="G7" s="31">
        <v>10936</v>
      </c>
      <c r="H7" s="31">
        <v>0</v>
      </c>
      <c r="I7" s="63">
        <v>0</v>
      </c>
      <c r="J7" s="63">
        <v>0</v>
      </c>
      <c r="K7" s="63">
        <v>0</v>
      </c>
      <c r="L7" s="31">
        <v>0</v>
      </c>
    </row>
    <row r="8" spans="1:15" x14ac:dyDescent="0.25">
      <c r="A8" s="47">
        <v>2</v>
      </c>
      <c r="B8" s="47" t="s">
        <v>23</v>
      </c>
      <c r="C8" s="31">
        <v>23821</v>
      </c>
      <c r="D8" s="63">
        <v>9942</v>
      </c>
      <c r="E8" s="63">
        <v>6305</v>
      </c>
      <c r="F8" s="63">
        <v>36</v>
      </c>
      <c r="G8" s="31">
        <v>20148</v>
      </c>
      <c r="H8" s="31">
        <v>67</v>
      </c>
      <c r="I8" s="63">
        <v>0</v>
      </c>
      <c r="J8" s="63">
        <v>20</v>
      </c>
      <c r="K8" s="63">
        <v>0</v>
      </c>
      <c r="L8" s="31">
        <v>87</v>
      </c>
    </row>
    <row r="9" spans="1:15" x14ac:dyDescent="0.25">
      <c r="A9" s="47">
        <v>3</v>
      </c>
      <c r="B9" s="47" t="s">
        <v>24</v>
      </c>
      <c r="C9" s="31">
        <v>32740</v>
      </c>
      <c r="D9" s="63">
        <v>14323</v>
      </c>
      <c r="E9" s="63">
        <v>7393</v>
      </c>
      <c r="F9" s="63">
        <v>0</v>
      </c>
      <c r="G9" s="31">
        <v>25810</v>
      </c>
      <c r="H9" s="31">
        <v>26</v>
      </c>
      <c r="I9" s="63">
        <v>20</v>
      </c>
      <c r="J9" s="63">
        <v>43</v>
      </c>
      <c r="K9" s="63">
        <v>0</v>
      </c>
      <c r="L9" s="31">
        <v>49</v>
      </c>
    </row>
    <row r="10" spans="1:15" x14ac:dyDescent="0.25">
      <c r="A10" s="47">
        <v>4</v>
      </c>
      <c r="B10" s="47" t="s">
        <v>25</v>
      </c>
      <c r="C10" s="31">
        <v>20513</v>
      </c>
      <c r="D10" s="63">
        <v>7993</v>
      </c>
      <c r="E10" s="63">
        <v>3174</v>
      </c>
      <c r="F10" s="63">
        <v>0</v>
      </c>
      <c r="G10" s="31">
        <v>15694</v>
      </c>
      <c r="H10" s="31">
        <v>5136</v>
      </c>
      <c r="I10" s="63">
        <v>70</v>
      </c>
      <c r="J10" s="63">
        <v>1363</v>
      </c>
      <c r="K10" s="63">
        <v>0</v>
      </c>
      <c r="L10" s="31">
        <v>6429</v>
      </c>
    </row>
    <row r="11" spans="1:15" x14ac:dyDescent="0.25">
      <c r="A11" s="47">
        <v>5</v>
      </c>
      <c r="B11" s="47" t="s">
        <v>26</v>
      </c>
      <c r="C11" s="31">
        <v>20611</v>
      </c>
      <c r="D11" s="63">
        <v>8705</v>
      </c>
      <c r="E11" s="63">
        <v>4620</v>
      </c>
      <c r="F11" s="63">
        <v>490</v>
      </c>
      <c r="G11" s="31">
        <v>16036</v>
      </c>
      <c r="H11" s="31">
        <v>0</v>
      </c>
      <c r="I11" s="63">
        <v>0</v>
      </c>
      <c r="J11" s="63">
        <v>0</v>
      </c>
      <c r="K11" s="63">
        <v>0</v>
      </c>
      <c r="L11" s="31">
        <v>0</v>
      </c>
    </row>
    <row r="12" spans="1:15" x14ac:dyDescent="0.25">
      <c r="A12" s="22">
        <v>6</v>
      </c>
      <c r="B12" s="47" t="s">
        <v>27</v>
      </c>
      <c r="C12" s="31">
        <v>33270</v>
      </c>
      <c r="D12" s="63">
        <v>14768</v>
      </c>
      <c r="E12" s="63">
        <v>7248</v>
      </c>
      <c r="F12" s="63">
        <v>18</v>
      </c>
      <c r="G12" s="31">
        <v>25732</v>
      </c>
      <c r="H12" s="31">
        <v>493</v>
      </c>
      <c r="I12" s="63">
        <v>173</v>
      </c>
      <c r="J12" s="63">
        <v>12</v>
      </c>
      <c r="K12" s="63">
        <v>0</v>
      </c>
      <c r="L12" s="31">
        <v>332</v>
      </c>
    </row>
    <row r="13" spans="1:15" x14ac:dyDescent="0.25">
      <c r="A13" s="47">
        <v>7</v>
      </c>
      <c r="B13" s="47" t="s">
        <v>28</v>
      </c>
      <c r="C13" s="31">
        <v>31856</v>
      </c>
      <c r="D13" s="63">
        <v>16610</v>
      </c>
      <c r="E13" s="63">
        <v>810</v>
      </c>
      <c r="F13" s="63">
        <v>400</v>
      </c>
      <c r="G13" s="31">
        <v>15656</v>
      </c>
      <c r="H13" s="31">
        <v>0</v>
      </c>
      <c r="I13" s="63">
        <v>0</v>
      </c>
      <c r="J13" s="63">
        <v>0</v>
      </c>
      <c r="K13" s="63">
        <v>0</v>
      </c>
      <c r="L13" s="31">
        <v>0</v>
      </c>
    </row>
    <row r="14" spans="1:15" x14ac:dyDescent="0.25">
      <c r="A14" s="47">
        <v>8</v>
      </c>
      <c r="B14" s="47" t="s">
        <v>29</v>
      </c>
      <c r="C14" s="31">
        <v>9590</v>
      </c>
      <c r="D14" s="63">
        <v>6041</v>
      </c>
      <c r="E14" s="63">
        <v>2854</v>
      </c>
      <c r="F14" s="63">
        <v>0</v>
      </c>
      <c r="G14" s="31">
        <v>6403</v>
      </c>
      <c r="H14" s="31">
        <v>0</v>
      </c>
      <c r="I14" s="63">
        <v>0</v>
      </c>
      <c r="J14" s="63">
        <v>0</v>
      </c>
      <c r="K14" s="63">
        <v>0</v>
      </c>
      <c r="L14" s="31">
        <v>0</v>
      </c>
    </row>
    <row r="15" spans="1:15" x14ac:dyDescent="0.25">
      <c r="A15" s="47">
        <v>9</v>
      </c>
      <c r="B15" s="47" t="s">
        <v>30</v>
      </c>
      <c r="C15" s="31">
        <v>26777</v>
      </c>
      <c r="D15" s="63">
        <v>10868</v>
      </c>
      <c r="E15" s="63">
        <v>2251</v>
      </c>
      <c r="F15" s="63">
        <v>80</v>
      </c>
      <c r="G15" s="31">
        <v>18080</v>
      </c>
      <c r="H15" s="31">
        <v>0</v>
      </c>
      <c r="I15" s="63">
        <v>0</v>
      </c>
      <c r="J15" s="63">
        <v>0</v>
      </c>
      <c r="K15" s="63">
        <v>0</v>
      </c>
      <c r="L15" s="31">
        <v>0</v>
      </c>
      <c r="O15" t="s">
        <v>50</v>
      </c>
    </row>
    <row r="16" spans="1:15" x14ac:dyDescent="0.25">
      <c r="A16" s="47">
        <v>10</v>
      </c>
      <c r="B16" s="47" t="s">
        <v>31</v>
      </c>
      <c r="C16" s="31">
        <v>13090</v>
      </c>
      <c r="D16" s="63">
        <v>7194</v>
      </c>
      <c r="E16" s="63">
        <v>3257</v>
      </c>
      <c r="F16" s="63">
        <v>21</v>
      </c>
      <c r="G16" s="31">
        <v>9132</v>
      </c>
      <c r="H16" s="31">
        <v>0</v>
      </c>
      <c r="I16" s="63">
        <v>0</v>
      </c>
      <c r="J16" s="63">
        <v>0</v>
      </c>
      <c r="K16" s="63">
        <v>0</v>
      </c>
      <c r="L16" s="31">
        <v>0</v>
      </c>
    </row>
    <row r="17" spans="1:14" x14ac:dyDescent="0.25">
      <c r="A17" s="22">
        <v>11</v>
      </c>
      <c r="B17" s="47" t="s">
        <v>32</v>
      </c>
      <c r="C17" s="31">
        <v>16510</v>
      </c>
      <c r="D17" s="63">
        <v>5902</v>
      </c>
      <c r="E17" s="63">
        <v>7314</v>
      </c>
      <c r="F17" s="63">
        <v>23</v>
      </c>
      <c r="G17" s="31">
        <v>17899</v>
      </c>
      <c r="H17" s="31">
        <v>183</v>
      </c>
      <c r="I17" s="63">
        <v>0</v>
      </c>
      <c r="J17" s="63">
        <v>90</v>
      </c>
      <c r="K17" s="63">
        <v>0</v>
      </c>
      <c r="L17" s="31">
        <v>273</v>
      </c>
    </row>
    <row r="18" spans="1:14" x14ac:dyDescent="0.25">
      <c r="A18" s="47">
        <v>12</v>
      </c>
      <c r="B18" s="47" t="s">
        <v>33</v>
      </c>
      <c r="C18" s="31">
        <v>76757</v>
      </c>
      <c r="D18" s="63">
        <v>54722</v>
      </c>
      <c r="E18" s="63">
        <v>902</v>
      </c>
      <c r="F18" s="63">
        <v>35</v>
      </c>
      <c r="G18" s="31">
        <v>22902</v>
      </c>
      <c r="H18" s="31">
        <v>0</v>
      </c>
      <c r="I18" s="63">
        <v>0</v>
      </c>
      <c r="J18" s="63">
        <v>0</v>
      </c>
      <c r="K18" s="63">
        <v>0</v>
      </c>
      <c r="L18" s="31">
        <v>0</v>
      </c>
    </row>
    <row r="19" spans="1:14" x14ac:dyDescent="0.25">
      <c r="A19" s="47">
        <v>13</v>
      </c>
      <c r="B19" s="47" t="s">
        <v>34</v>
      </c>
      <c r="C19" s="31">
        <v>61726</v>
      </c>
      <c r="D19" s="63">
        <v>21098</v>
      </c>
      <c r="E19" s="63">
        <v>8616</v>
      </c>
      <c r="F19" s="63">
        <v>70</v>
      </c>
      <c r="G19" s="31">
        <v>49174</v>
      </c>
      <c r="H19" s="31">
        <v>17</v>
      </c>
      <c r="I19" s="63">
        <v>7</v>
      </c>
      <c r="J19" s="63">
        <v>10</v>
      </c>
      <c r="K19" s="63">
        <v>0</v>
      </c>
      <c r="L19" s="31">
        <v>20</v>
      </c>
    </row>
    <row r="20" spans="1:14" x14ac:dyDescent="0.25">
      <c r="A20" s="47">
        <v>14</v>
      </c>
      <c r="B20" s="47" t="s">
        <v>35</v>
      </c>
      <c r="C20" s="31">
        <v>7369</v>
      </c>
      <c r="D20" s="63">
        <v>3798</v>
      </c>
      <c r="E20" s="63">
        <v>1399</v>
      </c>
      <c r="F20" s="63">
        <v>0</v>
      </c>
      <c r="G20" s="31">
        <v>4970</v>
      </c>
      <c r="H20" s="31">
        <v>0</v>
      </c>
      <c r="I20" s="63">
        <v>0</v>
      </c>
      <c r="J20" s="63">
        <v>0</v>
      </c>
      <c r="K20" s="63">
        <v>0</v>
      </c>
      <c r="L20" s="31">
        <v>0</v>
      </c>
    </row>
    <row r="21" spans="1:14" x14ac:dyDescent="0.25">
      <c r="A21" s="47">
        <v>15</v>
      </c>
      <c r="B21" s="47" t="s">
        <v>36</v>
      </c>
      <c r="C21" s="31">
        <v>50673</v>
      </c>
      <c r="D21" s="63">
        <v>7551</v>
      </c>
      <c r="E21" s="63">
        <v>34363</v>
      </c>
      <c r="F21" s="63">
        <v>0</v>
      </c>
      <c r="G21" s="31">
        <v>77485</v>
      </c>
      <c r="H21" s="31">
        <v>0</v>
      </c>
      <c r="I21" s="63">
        <v>0</v>
      </c>
      <c r="J21" s="63">
        <v>0</v>
      </c>
      <c r="K21" s="63">
        <v>0</v>
      </c>
      <c r="L21" s="31">
        <v>0</v>
      </c>
    </row>
    <row r="22" spans="1:14" x14ac:dyDescent="0.25">
      <c r="A22" s="22">
        <v>16</v>
      </c>
      <c r="B22" s="47" t="s">
        <v>37</v>
      </c>
      <c r="C22" s="31">
        <v>44839</v>
      </c>
      <c r="D22" s="63">
        <v>4599</v>
      </c>
      <c r="E22" s="63">
        <v>7513</v>
      </c>
      <c r="F22" s="63">
        <v>0</v>
      </c>
      <c r="G22" s="31">
        <v>47753</v>
      </c>
      <c r="H22" s="31">
        <v>0</v>
      </c>
      <c r="I22" s="63">
        <v>0</v>
      </c>
      <c r="J22" s="63">
        <v>0</v>
      </c>
      <c r="K22" s="63">
        <v>0</v>
      </c>
      <c r="L22" s="31">
        <v>0</v>
      </c>
      <c r="N22" t="s">
        <v>247</v>
      </c>
    </row>
    <row r="23" spans="1:14" x14ac:dyDescent="0.25">
      <c r="A23" s="47">
        <v>17</v>
      </c>
      <c r="B23" s="47" t="s">
        <v>114</v>
      </c>
      <c r="C23" s="31">
        <v>8968</v>
      </c>
      <c r="D23" s="63">
        <v>3126</v>
      </c>
      <c r="E23" s="63">
        <v>2499</v>
      </c>
      <c r="F23" s="63">
        <v>0</v>
      </c>
      <c r="G23" s="31">
        <v>8341</v>
      </c>
      <c r="H23" s="31">
        <v>7</v>
      </c>
      <c r="I23" s="63">
        <v>5</v>
      </c>
      <c r="J23" s="63">
        <v>0</v>
      </c>
      <c r="K23" s="63">
        <v>0</v>
      </c>
      <c r="L23" s="31">
        <v>2</v>
      </c>
    </row>
    <row r="24" spans="1:14" x14ac:dyDescent="0.25">
      <c r="A24" s="47">
        <v>18</v>
      </c>
      <c r="B24" s="47" t="s">
        <v>39</v>
      </c>
      <c r="C24" s="31">
        <v>14408</v>
      </c>
      <c r="D24" s="63">
        <v>11076</v>
      </c>
      <c r="E24" s="63">
        <v>83</v>
      </c>
      <c r="F24" s="63">
        <v>20</v>
      </c>
      <c r="G24" s="31">
        <v>3395</v>
      </c>
      <c r="H24" s="31">
        <v>130</v>
      </c>
      <c r="I24" s="63">
        <v>58</v>
      </c>
      <c r="J24" s="63">
        <v>0</v>
      </c>
      <c r="K24" s="63">
        <v>0</v>
      </c>
      <c r="L24" s="31">
        <v>72</v>
      </c>
    </row>
    <row r="25" spans="1:14" x14ac:dyDescent="0.25">
      <c r="A25" s="47">
        <v>19</v>
      </c>
      <c r="B25" s="47" t="s">
        <v>115</v>
      </c>
      <c r="C25" s="31">
        <v>96</v>
      </c>
      <c r="D25" s="63">
        <v>26</v>
      </c>
      <c r="E25" s="63">
        <v>42</v>
      </c>
      <c r="F25" s="63">
        <v>0</v>
      </c>
      <c r="G25" s="31">
        <v>112</v>
      </c>
      <c r="H25" s="31">
        <v>0</v>
      </c>
      <c r="I25" s="63">
        <v>0</v>
      </c>
      <c r="J25" s="63">
        <v>0</v>
      </c>
      <c r="K25" s="63">
        <v>0</v>
      </c>
      <c r="L25" s="31">
        <v>0</v>
      </c>
    </row>
    <row r="26" spans="1:14" x14ac:dyDescent="0.25">
      <c r="A26" s="47">
        <v>20</v>
      </c>
      <c r="B26" s="47" t="s">
        <v>116</v>
      </c>
      <c r="C26" s="31">
        <v>1012</v>
      </c>
      <c r="D26" s="63">
        <v>359</v>
      </c>
      <c r="E26" s="63">
        <v>203</v>
      </c>
      <c r="F26" s="63">
        <v>0</v>
      </c>
      <c r="G26" s="31">
        <v>856</v>
      </c>
      <c r="H26" s="31">
        <v>0</v>
      </c>
      <c r="I26" s="63">
        <v>0</v>
      </c>
      <c r="J26" s="63">
        <v>0</v>
      </c>
      <c r="K26" s="63">
        <v>0</v>
      </c>
      <c r="L26" s="31">
        <v>0</v>
      </c>
    </row>
    <row r="27" spans="1:14" x14ac:dyDescent="0.25">
      <c r="A27" s="22">
        <v>21</v>
      </c>
      <c r="B27" s="47" t="s">
        <v>117</v>
      </c>
      <c r="C27" s="31">
        <v>460</v>
      </c>
      <c r="D27" s="63">
        <v>136</v>
      </c>
      <c r="E27" s="63">
        <v>112</v>
      </c>
      <c r="F27" s="63">
        <v>0</v>
      </c>
      <c r="G27" s="31">
        <v>436</v>
      </c>
      <c r="H27" s="31">
        <v>0</v>
      </c>
      <c r="I27" s="63">
        <v>0</v>
      </c>
      <c r="J27" s="63">
        <v>0</v>
      </c>
      <c r="K27" s="63">
        <v>0</v>
      </c>
      <c r="L27" s="31">
        <v>0</v>
      </c>
    </row>
    <row r="28" spans="1:14" x14ac:dyDescent="0.25">
      <c r="A28" s="47">
        <v>22</v>
      </c>
      <c r="B28" s="47" t="s">
        <v>118</v>
      </c>
      <c r="C28" s="31">
        <v>58</v>
      </c>
      <c r="D28" s="63">
        <v>39</v>
      </c>
      <c r="E28" s="63">
        <v>3</v>
      </c>
      <c r="F28" s="63">
        <v>0</v>
      </c>
      <c r="G28" s="31">
        <v>22</v>
      </c>
      <c r="H28" s="31">
        <v>0</v>
      </c>
      <c r="I28" s="63">
        <v>0</v>
      </c>
      <c r="J28" s="63">
        <v>0</v>
      </c>
      <c r="K28" s="63">
        <v>0</v>
      </c>
      <c r="L28" s="31">
        <v>0</v>
      </c>
    </row>
    <row r="29" spans="1:14" x14ac:dyDescent="0.25">
      <c r="A29" s="47">
        <v>23</v>
      </c>
      <c r="B29" s="47" t="s">
        <v>119</v>
      </c>
      <c r="C29" s="31">
        <v>172</v>
      </c>
      <c r="D29" s="63">
        <v>61</v>
      </c>
      <c r="E29" s="63">
        <v>21</v>
      </c>
      <c r="F29" s="63">
        <v>0</v>
      </c>
      <c r="G29" s="31">
        <v>132</v>
      </c>
      <c r="H29" s="31">
        <v>0</v>
      </c>
      <c r="I29" s="63">
        <v>0</v>
      </c>
      <c r="J29" s="63">
        <v>0</v>
      </c>
      <c r="K29" s="63">
        <v>0</v>
      </c>
      <c r="L29" s="31">
        <v>0</v>
      </c>
    </row>
    <row r="30" spans="1:14" x14ac:dyDescent="0.25">
      <c r="A30" s="47">
        <v>24</v>
      </c>
      <c r="B30" s="47" t="s">
        <v>120</v>
      </c>
      <c r="C30" s="31">
        <v>27</v>
      </c>
      <c r="D30" s="63">
        <v>7</v>
      </c>
      <c r="E30" s="63">
        <v>4</v>
      </c>
      <c r="F30" s="63">
        <v>0</v>
      </c>
      <c r="G30" s="31">
        <v>24</v>
      </c>
      <c r="H30" s="31">
        <v>0</v>
      </c>
      <c r="I30" s="63">
        <v>0</v>
      </c>
      <c r="J30" s="63">
        <v>0</v>
      </c>
      <c r="K30" s="63">
        <v>0</v>
      </c>
      <c r="L30" s="31">
        <v>0</v>
      </c>
    </row>
    <row r="31" spans="1:14" x14ac:dyDescent="0.25">
      <c r="A31" s="47">
        <v>25</v>
      </c>
      <c r="B31" s="47" t="s">
        <v>121</v>
      </c>
      <c r="C31" s="31">
        <v>59</v>
      </c>
      <c r="D31" s="63">
        <v>8</v>
      </c>
      <c r="E31" s="63">
        <v>4</v>
      </c>
      <c r="F31" s="63">
        <v>0</v>
      </c>
      <c r="G31" s="31">
        <v>55</v>
      </c>
      <c r="H31" s="31">
        <v>0</v>
      </c>
      <c r="I31" s="63">
        <v>0</v>
      </c>
      <c r="J31" s="63">
        <v>0</v>
      </c>
      <c r="K31" s="63">
        <v>0</v>
      </c>
      <c r="L31" s="31">
        <v>0</v>
      </c>
    </row>
    <row r="32" spans="1:14" x14ac:dyDescent="0.25">
      <c r="A32" s="22">
        <v>26</v>
      </c>
      <c r="B32" s="47" t="s">
        <v>122</v>
      </c>
      <c r="C32" s="31">
        <v>4365</v>
      </c>
      <c r="D32" s="63">
        <v>2699</v>
      </c>
      <c r="E32" s="63">
        <v>265</v>
      </c>
      <c r="F32" s="63">
        <v>108</v>
      </c>
      <c r="G32" s="31">
        <v>1823</v>
      </c>
      <c r="H32" s="31">
        <v>0</v>
      </c>
      <c r="I32" s="63">
        <v>0</v>
      </c>
      <c r="J32" s="63">
        <v>0</v>
      </c>
      <c r="K32" s="63">
        <v>0</v>
      </c>
      <c r="L32" s="31">
        <v>0</v>
      </c>
    </row>
    <row r="33" spans="1:12" x14ac:dyDescent="0.25">
      <c r="A33" s="47">
        <v>27</v>
      </c>
      <c r="B33" s="47" t="s">
        <v>123</v>
      </c>
      <c r="C33" s="31">
        <v>3037</v>
      </c>
      <c r="D33" s="63">
        <v>1509</v>
      </c>
      <c r="E33" s="63">
        <v>81</v>
      </c>
      <c r="F33" s="63">
        <v>6</v>
      </c>
      <c r="G33" s="31">
        <v>1603</v>
      </c>
      <c r="H33" s="31">
        <v>0</v>
      </c>
      <c r="I33" s="63">
        <v>0</v>
      </c>
      <c r="J33" s="63">
        <v>0</v>
      </c>
      <c r="K33" s="63">
        <v>0</v>
      </c>
      <c r="L33" s="31">
        <v>0</v>
      </c>
    </row>
    <row r="34" spans="1:12" x14ac:dyDescent="0.25">
      <c r="A34" s="47"/>
      <c r="B34" s="268" t="s">
        <v>49</v>
      </c>
      <c r="C34" s="31">
        <v>520834</v>
      </c>
      <c r="D34" s="63">
        <v>223663</v>
      </c>
      <c r="E34" s="63">
        <v>104766</v>
      </c>
      <c r="F34" s="63">
        <v>1328</v>
      </c>
      <c r="G34" s="31">
        <v>400609</v>
      </c>
      <c r="H34" s="31">
        <v>6059</v>
      </c>
      <c r="I34" s="63">
        <v>333</v>
      </c>
      <c r="J34" s="63">
        <v>1538</v>
      </c>
      <c r="K34" s="63">
        <v>0</v>
      </c>
      <c r="L34" s="31">
        <v>7264</v>
      </c>
    </row>
    <row r="35" spans="1:12" x14ac:dyDescent="0.2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1"/>
      <c r="B36" s="1"/>
      <c r="C36" s="3"/>
      <c r="D36" s="2"/>
      <c r="E36" s="2"/>
      <c r="F36" s="2"/>
      <c r="G36" s="3"/>
      <c r="H36" s="3"/>
      <c r="I36" s="2"/>
      <c r="J36" s="2"/>
      <c r="K36" s="2"/>
      <c r="L36" s="3"/>
    </row>
    <row r="37" spans="1:12" x14ac:dyDescent="0.25">
      <c r="A37" s="1"/>
      <c r="B37" s="1"/>
      <c r="C37" s="3"/>
      <c r="D37" s="2"/>
      <c r="E37" s="2"/>
      <c r="F37" s="2"/>
      <c r="G37" s="3"/>
      <c r="H37" s="3"/>
      <c r="I37" s="2"/>
      <c r="J37" s="2"/>
      <c r="K37" s="2"/>
      <c r="L37" s="3"/>
    </row>
    <row r="38" spans="1:12" x14ac:dyDescent="0.25">
      <c r="A38" s="1"/>
      <c r="B38" s="1"/>
      <c r="C38" s="3"/>
      <c r="D38" s="2"/>
      <c r="E38" s="2"/>
      <c r="F38" s="2"/>
      <c r="G38" s="3"/>
      <c r="H38" s="3"/>
      <c r="I38" s="2"/>
      <c r="J38" s="2"/>
      <c r="K38" s="2"/>
      <c r="L38" s="3"/>
    </row>
  </sheetData>
  <mergeCells count="5">
    <mergeCell ref="A2:L2"/>
    <mergeCell ref="A3:L3"/>
    <mergeCell ref="C4:G4"/>
    <mergeCell ref="A1:L1"/>
    <mergeCell ref="H4:L4"/>
  </mergeCells>
  <pageMargins left="0.70866141732283472" right="1.1811023622047245" top="0.74803149606299213" bottom="0.51181102362204722" header="0.31496062992125984" footer="0.31496062992125984"/>
  <pageSetup paperSize="5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topLeftCell="B84" zoomScaleNormal="100" workbookViewId="0">
      <selection activeCell="B96" sqref="B96"/>
    </sheetView>
  </sheetViews>
  <sheetFormatPr defaultRowHeight="15" x14ac:dyDescent="0.25"/>
  <cols>
    <col min="1" max="1" width="5" style="1" customWidth="1"/>
    <col min="2" max="2" width="19" style="1" customWidth="1"/>
    <col min="3" max="3" width="9" style="1" customWidth="1"/>
    <col min="4" max="4" width="10.7109375" style="1" customWidth="1"/>
    <col min="5" max="5" width="9.7109375" style="1" customWidth="1"/>
    <col min="6" max="6" width="10.28515625" style="1" customWidth="1"/>
    <col min="7" max="7" width="8.85546875" style="1" customWidth="1"/>
    <col min="8" max="8" width="9.28515625" style="1" customWidth="1"/>
    <col min="9" max="9" width="10.5703125" style="2" customWidth="1"/>
    <col min="10" max="10" width="10.28515625" style="1" customWidth="1"/>
    <col min="11" max="11" width="12" style="3" customWidth="1"/>
    <col min="12" max="12" width="10.140625" style="1" customWidth="1"/>
    <col min="13" max="14" width="9.28515625" style="1" customWidth="1"/>
    <col min="15" max="15" width="9.42578125" style="1" customWidth="1"/>
    <col min="16" max="16" width="8.85546875" style="1" customWidth="1"/>
    <col min="17" max="17" width="9.28515625" style="1" customWidth="1"/>
    <col min="18" max="18" width="10.5703125" style="3" customWidth="1"/>
    <col min="19" max="19" width="11.140625" style="3" customWidth="1"/>
    <col min="20" max="255" width="9.140625" style="1"/>
    <col min="256" max="256" width="5" style="1" customWidth="1"/>
    <col min="257" max="257" width="19" style="1" customWidth="1"/>
    <col min="258" max="258" width="10.42578125" style="1" customWidth="1"/>
    <col min="259" max="259" width="6.85546875" style="1" customWidth="1"/>
    <col min="260" max="260" width="7.28515625" style="1" customWidth="1"/>
    <col min="261" max="261" width="10.28515625" style="1" customWidth="1"/>
    <col min="262" max="262" width="6.7109375" style="1" customWidth="1"/>
    <col min="263" max="263" width="7" style="1" customWidth="1"/>
    <col min="264" max="264" width="8.85546875" style="1" customWidth="1"/>
    <col min="265" max="265" width="10.28515625" style="1" customWidth="1"/>
    <col min="266" max="266" width="12" style="1" customWidth="1"/>
    <col min="267" max="267" width="8" style="1" customWidth="1"/>
    <col min="268" max="268" width="6.5703125" style="1" customWidth="1"/>
    <col min="269" max="269" width="6.85546875" style="1" customWidth="1"/>
    <col min="270" max="270" width="8" style="1" customWidth="1"/>
    <col min="271" max="271" width="8.85546875" style="1" customWidth="1"/>
    <col min="272" max="272" width="7.140625" style="1" customWidth="1"/>
    <col min="273" max="273" width="8" style="1" customWidth="1"/>
    <col min="274" max="274" width="11.140625" style="1" customWidth="1"/>
    <col min="275" max="511" width="9.140625" style="1"/>
    <col min="512" max="512" width="5" style="1" customWidth="1"/>
    <col min="513" max="513" width="19" style="1" customWidth="1"/>
    <col min="514" max="514" width="10.42578125" style="1" customWidth="1"/>
    <col min="515" max="515" width="6.85546875" style="1" customWidth="1"/>
    <col min="516" max="516" width="7.28515625" style="1" customWidth="1"/>
    <col min="517" max="517" width="10.28515625" style="1" customWidth="1"/>
    <col min="518" max="518" width="6.7109375" style="1" customWidth="1"/>
    <col min="519" max="519" width="7" style="1" customWidth="1"/>
    <col min="520" max="520" width="8.85546875" style="1" customWidth="1"/>
    <col min="521" max="521" width="10.28515625" style="1" customWidth="1"/>
    <col min="522" max="522" width="12" style="1" customWidth="1"/>
    <col min="523" max="523" width="8" style="1" customWidth="1"/>
    <col min="524" max="524" width="6.5703125" style="1" customWidth="1"/>
    <col min="525" max="525" width="6.85546875" style="1" customWidth="1"/>
    <col min="526" max="526" width="8" style="1" customWidth="1"/>
    <col min="527" max="527" width="8.85546875" style="1" customWidth="1"/>
    <col min="528" max="528" width="7.140625" style="1" customWidth="1"/>
    <col min="529" max="529" width="8" style="1" customWidth="1"/>
    <col min="530" max="530" width="11.140625" style="1" customWidth="1"/>
    <col min="531" max="767" width="9.140625" style="1"/>
    <col min="768" max="768" width="5" style="1" customWidth="1"/>
    <col min="769" max="769" width="19" style="1" customWidth="1"/>
    <col min="770" max="770" width="10.42578125" style="1" customWidth="1"/>
    <col min="771" max="771" width="6.85546875" style="1" customWidth="1"/>
    <col min="772" max="772" width="7.28515625" style="1" customWidth="1"/>
    <col min="773" max="773" width="10.28515625" style="1" customWidth="1"/>
    <col min="774" max="774" width="6.7109375" style="1" customWidth="1"/>
    <col min="775" max="775" width="7" style="1" customWidth="1"/>
    <col min="776" max="776" width="8.85546875" style="1" customWidth="1"/>
    <col min="777" max="777" width="10.28515625" style="1" customWidth="1"/>
    <col min="778" max="778" width="12" style="1" customWidth="1"/>
    <col min="779" max="779" width="8" style="1" customWidth="1"/>
    <col min="780" max="780" width="6.5703125" style="1" customWidth="1"/>
    <col min="781" max="781" width="6.85546875" style="1" customWidth="1"/>
    <col min="782" max="782" width="8" style="1" customWidth="1"/>
    <col min="783" max="783" width="8.85546875" style="1" customWidth="1"/>
    <col min="784" max="784" width="7.140625" style="1" customWidth="1"/>
    <col min="785" max="785" width="8" style="1" customWidth="1"/>
    <col min="786" max="786" width="11.140625" style="1" customWidth="1"/>
    <col min="787" max="1023" width="9.140625" style="1"/>
    <col min="1024" max="1024" width="5" style="1" customWidth="1"/>
    <col min="1025" max="1025" width="19" style="1" customWidth="1"/>
    <col min="1026" max="1026" width="10.42578125" style="1" customWidth="1"/>
    <col min="1027" max="1027" width="6.85546875" style="1" customWidth="1"/>
    <col min="1028" max="1028" width="7.28515625" style="1" customWidth="1"/>
    <col min="1029" max="1029" width="10.28515625" style="1" customWidth="1"/>
    <col min="1030" max="1030" width="6.7109375" style="1" customWidth="1"/>
    <col min="1031" max="1031" width="7" style="1" customWidth="1"/>
    <col min="1032" max="1032" width="8.85546875" style="1" customWidth="1"/>
    <col min="1033" max="1033" width="10.28515625" style="1" customWidth="1"/>
    <col min="1034" max="1034" width="12" style="1" customWidth="1"/>
    <col min="1035" max="1035" width="8" style="1" customWidth="1"/>
    <col min="1036" max="1036" width="6.5703125" style="1" customWidth="1"/>
    <col min="1037" max="1037" width="6.85546875" style="1" customWidth="1"/>
    <col min="1038" max="1038" width="8" style="1" customWidth="1"/>
    <col min="1039" max="1039" width="8.85546875" style="1" customWidth="1"/>
    <col min="1040" max="1040" width="7.140625" style="1" customWidth="1"/>
    <col min="1041" max="1041" width="8" style="1" customWidth="1"/>
    <col min="1042" max="1042" width="11.140625" style="1" customWidth="1"/>
    <col min="1043" max="1279" width="9.140625" style="1"/>
    <col min="1280" max="1280" width="5" style="1" customWidth="1"/>
    <col min="1281" max="1281" width="19" style="1" customWidth="1"/>
    <col min="1282" max="1282" width="10.42578125" style="1" customWidth="1"/>
    <col min="1283" max="1283" width="6.85546875" style="1" customWidth="1"/>
    <col min="1284" max="1284" width="7.28515625" style="1" customWidth="1"/>
    <col min="1285" max="1285" width="10.28515625" style="1" customWidth="1"/>
    <col min="1286" max="1286" width="6.7109375" style="1" customWidth="1"/>
    <col min="1287" max="1287" width="7" style="1" customWidth="1"/>
    <col min="1288" max="1288" width="8.85546875" style="1" customWidth="1"/>
    <col min="1289" max="1289" width="10.28515625" style="1" customWidth="1"/>
    <col min="1290" max="1290" width="12" style="1" customWidth="1"/>
    <col min="1291" max="1291" width="8" style="1" customWidth="1"/>
    <col min="1292" max="1292" width="6.5703125" style="1" customWidth="1"/>
    <col min="1293" max="1293" width="6.85546875" style="1" customWidth="1"/>
    <col min="1294" max="1294" width="8" style="1" customWidth="1"/>
    <col min="1295" max="1295" width="8.85546875" style="1" customWidth="1"/>
    <col min="1296" max="1296" width="7.140625" style="1" customWidth="1"/>
    <col min="1297" max="1297" width="8" style="1" customWidth="1"/>
    <col min="1298" max="1298" width="11.140625" style="1" customWidth="1"/>
    <col min="1299" max="1535" width="9.140625" style="1"/>
    <col min="1536" max="1536" width="5" style="1" customWidth="1"/>
    <col min="1537" max="1537" width="19" style="1" customWidth="1"/>
    <col min="1538" max="1538" width="10.42578125" style="1" customWidth="1"/>
    <col min="1539" max="1539" width="6.85546875" style="1" customWidth="1"/>
    <col min="1540" max="1540" width="7.28515625" style="1" customWidth="1"/>
    <col min="1541" max="1541" width="10.28515625" style="1" customWidth="1"/>
    <col min="1542" max="1542" width="6.7109375" style="1" customWidth="1"/>
    <col min="1543" max="1543" width="7" style="1" customWidth="1"/>
    <col min="1544" max="1544" width="8.85546875" style="1" customWidth="1"/>
    <col min="1545" max="1545" width="10.28515625" style="1" customWidth="1"/>
    <col min="1546" max="1546" width="12" style="1" customWidth="1"/>
    <col min="1547" max="1547" width="8" style="1" customWidth="1"/>
    <col min="1548" max="1548" width="6.5703125" style="1" customWidth="1"/>
    <col min="1549" max="1549" width="6.85546875" style="1" customWidth="1"/>
    <col min="1550" max="1550" width="8" style="1" customWidth="1"/>
    <col min="1551" max="1551" width="8.85546875" style="1" customWidth="1"/>
    <col min="1552" max="1552" width="7.140625" style="1" customWidth="1"/>
    <col min="1553" max="1553" width="8" style="1" customWidth="1"/>
    <col min="1554" max="1554" width="11.140625" style="1" customWidth="1"/>
    <col min="1555" max="1791" width="9.140625" style="1"/>
    <col min="1792" max="1792" width="5" style="1" customWidth="1"/>
    <col min="1793" max="1793" width="19" style="1" customWidth="1"/>
    <col min="1794" max="1794" width="10.42578125" style="1" customWidth="1"/>
    <col min="1795" max="1795" width="6.85546875" style="1" customWidth="1"/>
    <col min="1796" max="1796" width="7.28515625" style="1" customWidth="1"/>
    <col min="1797" max="1797" width="10.28515625" style="1" customWidth="1"/>
    <col min="1798" max="1798" width="6.7109375" style="1" customWidth="1"/>
    <col min="1799" max="1799" width="7" style="1" customWidth="1"/>
    <col min="1800" max="1800" width="8.85546875" style="1" customWidth="1"/>
    <col min="1801" max="1801" width="10.28515625" style="1" customWidth="1"/>
    <col min="1802" max="1802" width="12" style="1" customWidth="1"/>
    <col min="1803" max="1803" width="8" style="1" customWidth="1"/>
    <col min="1804" max="1804" width="6.5703125" style="1" customWidth="1"/>
    <col min="1805" max="1805" width="6.85546875" style="1" customWidth="1"/>
    <col min="1806" max="1806" width="8" style="1" customWidth="1"/>
    <col min="1807" max="1807" width="8.85546875" style="1" customWidth="1"/>
    <col min="1808" max="1808" width="7.140625" style="1" customWidth="1"/>
    <col min="1809" max="1809" width="8" style="1" customWidth="1"/>
    <col min="1810" max="1810" width="11.140625" style="1" customWidth="1"/>
    <col min="1811" max="2047" width="9.140625" style="1"/>
    <col min="2048" max="2048" width="5" style="1" customWidth="1"/>
    <col min="2049" max="2049" width="19" style="1" customWidth="1"/>
    <col min="2050" max="2050" width="10.42578125" style="1" customWidth="1"/>
    <col min="2051" max="2051" width="6.85546875" style="1" customWidth="1"/>
    <col min="2052" max="2052" width="7.28515625" style="1" customWidth="1"/>
    <col min="2053" max="2053" width="10.28515625" style="1" customWidth="1"/>
    <col min="2054" max="2054" width="6.7109375" style="1" customWidth="1"/>
    <col min="2055" max="2055" width="7" style="1" customWidth="1"/>
    <col min="2056" max="2056" width="8.85546875" style="1" customWidth="1"/>
    <col min="2057" max="2057" width="10.28515625" style="1" customWidth="1"/>
    <col min="2058" max="2058" width="12" style="1" customWidth="1"/>
    <col min="2059" max="2059" width="8" style="1" customWidth="1"/>
    <col min="2060" max="2060" width="6.5703125" style="1" customWidth="1"/>
    <col min="2061" max="2061" width="6.85546875" style="1" customWidth="1"/>
    <col min="2062" max="2062" width="8" style="1" customWidth="1"/>
    <col min="2063" max="2063" width="8.85546875" style="1" customWidth="1"/>
    <col min="2064" max="2064" width="7.140625" style="1" customWidth="1"/>
    <col min="2065" max="2065" width="8" style="1" customWidth="1"/>
    <col min="2066" max="2066" width="11.140625" style="1" customWidth="1"/>
    <col min="2067" max="2303" width="9.140625" style="1"/>
    <col min="2304" max="2304" width="5" style="1" customWidth="1"/>
    <col min="2305" max="2305" width="19" style="1" customWidth="1"/>
    <col min="2306" max="2306" width="10.42578125" style="1" customWidth="1"/>
    <col min="2307" max="2307" width="6.85546875" style="1" customWidth="1"/>
    <col min="2308" max="2308" width="7.28515625" style="1" customWidth="1"/>
    <col min="2309" max="2309" width="10.28515625" style="1" customWidth="1"/>
    <col min="2310" max="2310" width="6.7109375" style="1" customWidth="1"/>
    <col min="2311" max="2311" width="7" style="1" customWidth="1"/>
    <col min="2312" max="2312" width="8.85546875" style="1" customWidth="1"/>
    <col min="2313" max="2313" width="10.28515625" style="1" customWidth="1"/>
    <col min="2314" max="2314" width="12" style="1" customWidth="1"/>
    <col min="2315" max="2315" width="8" style="1" customWidth="1"/>
    <col min="2316" max="2316" width="6.5703125" style="1" customWidth="1"/>
    <col min="2317" max="2317" width="6.85546875" style="1" customWidth="1"/>
    <col min="2318" max="2318" width="8" style="1" customWidth="1"/>
    <col min="2319" max="2319" width="8.85546875" style="1" customWidth="1"/>
    <col min="2320" max="2320" width="7.140625" style="1" customWidth="1"/>
    <col min="2321" max="2321" width="8" style="1" customWidth="1"/>
    <col min="2322" max="2322" width="11.140625" style="1" customWidth="1"/>
    <col min="2323" max="2559" width="9.140625" style="1"/>
    <col min="2560" max="2560" width="5" style="1" customWidth="1"/>
    <col min="2561" max="2561" width="19" style="1" customWidth="1"/>
    <col min="2562" max="2562" width="10.42578125" style="1" customWidth="1"/>
    <col min="2563" max="2563" width="6.85546875" style="1" customWidth="1"/>
    <col min="2564" max="2564" width="7.28515625" style="1" customWidth="1"/>
    <col min="2565" max="2565" width="10.28515625" style="1" customWidth="1"/>
    <col min="2566" max="2566" width="6.7109375" style="1" customWidth="1"/>
    <col min="2567" max="2567" width="7" style="1" customWidth="1"/>
    <col min="2568" max="2568" width="8.85546875" style="1" customWidth="1"/>
    <col min="2569" max="2569" width="10.28515625" style="1" customWidth="1"/>
    <col min="2570" max="2570" width="12" style="1" customWidth="1"/>
    <col min="2571" max="2571" width="8" style="1" customWidth="1"/>
    <col min="2572" max="2572" width="6.5703125" style="1" customWidth="1"/>
    <col min="2573" max="2573" width="6.85546875" style="1" customWidth="1"/>
    <col min="2574" max="2574" width="8" style="1" customWidth="1"/>
    <col min="2575" max="2575" width="8.85546875" style="1" customWidth="1"/>
    <col min="2576" max="2576" width="7.140625" style="1" customWidth="1"/>
    <col min="2577" max="2577" width="8" style="1" customWidth="1"/>
    <col min="2578" max="2578" width="11.140625" style="1" customWidth="1"/>
    <col min="2579" max="2815" width="9.140625" style="1"/>
    <col min="2816" max="2816" width="5" style="1" customWidth="1"/>
    <col min="2817" max="2817" width="19" style="1" customWidth="1"/>
    <col min="2818" max="2818" width="10.42578125" style="1" customWidth="1"/>
    <col min="2819" max="2819" width="6.85546875" style="1" customWidth="1"/>
    <col min="2820" max="2820" width="7.28515625" style="1" customWidth="1"/>
    <col min="2821" max="2821" width="10.28515625" style="1" customWidth="1"/>
    <col min="2822" max="2822" width="6.7109375" style="1" customWidth="1"/>
    <col min="2823" max="2823" width="7" style="1" customWidth="1"/>
    <col min="2824" max="2824" width="8.85546875" style="1" customWidth="1"/>
    <col min="2825" max="2825" width="10.28515625" style="1" customWidth="1"/>
    <col min="2826" max="2826" width="12" style="1" customWidth="1"/>
    <col min="2827" max="2827" width="8" style="1" customWidth="1"/>
    <col min="2828" max="2828" width="6.5703125" style="1" customWidth="1"/>
    <col min="2829" max="2829" width="6.85546875" style="1" customWidth="1"/>
    <col min="2830" max="2830" width="8" style="1" customWidth="1"/>
    <col min="2831" max="2831" width="8.85546875" style="1" customWidth="1"/>
    <col min="2832" max="2832" width="7.140625" style="1" customWidth="1"/>
    <col min="2833" max="2833" width="8" style="1" customWidth="1"/>
    <col min="2834" max="2834" width="11.140625" style="1" customWidth="1"/>
    <col min="2835" max="3071" width="9.140625" style="1"/>
    <col min="3072" max="3072" width="5" style="1" customWidth="1"/>
    <col min="3073" max="3073" width="19" style="1" customWidth="1"/>
    <col min="3074" max="3074" width="10.42578125" style="1" customWidth="1"/>
    <col min="3075" max="3075" width="6.85546875" style="1" customWidth="1"/>
    <col min="3076" max="3076" width="7.28515625" style="1" customWidth="1"/>
    <col min="3077" max="3077" width="10.28515625" style="1" customWidth="1"/>
    <col min="3078" max="3078" width="6.7109375" style="1" customWidth="1"/>
    <col min="3079" max="3079" width="7" style="1" customWidth="1"/>
    <col min="3080" max="3080" width="8.85546875" style="1" customWidth="1"/>
    <col min="3081" max="3081" width="10.28515625" style="1" customWidth="1"/>
    <col min="3082" max="3082" width="12" style="1" customWidth="1"/>
    <col min="3083" max="3083" width="8" style="1" customWidth="1"/>
    <col min="3084" max="3084" width="6.5703125" style="1" customWidth="1"/>
    <col min="3085" max="3085" width="6.85546875" style="1" customWidth="1"/>
    <col min="3086" max="3086" width="8" style="1" customWidth="1"/>
    <col min="3087" max="3087" width="8.85546875" style="1" customWidth="1"/>
    <col min="3088" max="3088" width="7.140625" style="1" customWidth="1"/>
    <col min="3089" max="3089" width="8" style="1" customWidth="1"/>
    <col min="3090" max="3090" width="11.140625" style="1" customWidth="1"/>
    <col min="3091" max="3327" width="9.140625" style="1"/>
    <col min="3328" max="3328" width="5" style="1" customWidth="1"/>
    <col min="3329" max="3329" width="19" style="1" customWidth="1"/>
    <col min="3330" max="3330" width="10.42578125" style="1" customWidth="1"/>
    <col min="3331" max="3331" width="6.85546875" style="1" customWidth="1"/>
    <col min="3332" max="3332" width="7.28515625" style="1" customWidth="1"/>
    <col min="3333" max="3333" width="10.28515625" style="1" customWidth="1"/>
    <col min="3334" max="3334" width="6.7109375" style="1" customWidth="1"/>
    <col min="3335" max="3335" width="7" style="1" customWidth="1"/>
    <col min="3336" max="3336" width="8.85546875" style="1" customWidth="1"/>
    <col min="3337" max="3337" width="10.28515625" style="1" customWidth="1"/>
    <col min="3338" max="3338" width="12" style="1" customWidth="1"/>
    <col min="3339" max="3339" width="8" style="1" customWidth="1"/>
    <col min="3340" max="3340" width="6.5703125" style="1" customWidth="1"/>
    <col min="3341" max="3341" width="6.85546875" style="1" customWidth="1"/>
    <col min="3342" max="3342" width="8" style="1" customWidth="1"/>
    <col min="3343" max="3343" width="8.85546875" style="1" customWidth="1"/>
    <col min="3344" max="3344" width="7.140625" style="1" customWidth="1"/>
    <col min="3345" max="3345" width="8" style="1" customWidth="1"/>
    <col min="3346" max="3346" width="11.140625" style="1" customWidth="1"/>
    <col min="3347" max="3583" width="9.140625" style="1"/>
    <col min="3584" max="3584" width="5" style="1" customWidth="1"/>
    <col min="3585" max="3585" width="19" style="1" customWidth="1"/>
    <col min="3586" max="3586" width="10.42578125" style="1" customWidth="1"/>
    <col min="3587" max="3587" width="6.85546875" style="1" customWidth="1"/>
    <col min="3588" max="3588" width="7.28515625" style="1" customWidth="1"/>
    <col min="3589" max="3589" width="10.28515625" style="1" customWidth="1"/>
    <col min="3590" max="3590" width="6.7109375" style="1" customWidth="1"/>
    <col min="3591" max="3591" width="7" style="1" customWidth="1"/>
    <col min="3592" max="3592" width="8.85546875" style="1" customWidth="1"/>
    <col min="3593" max="3593" width="10.28515625" style="1" customWidth="1"/>
    <col min="3594" max="3594" width="12" style="1" customWidth="1"/>
    <col min="3595" max="3595" width="8" style="1" customWidth="1"/>
    <col min="3596" max="3596" width="6.5703125" style="1" customWidth="1"/>
    <col min="3597" max="3597" width="6.85546875" style="1" customWidth="1"/>
    <col min="3598" max="3598" width="8" style="1" customWidth="1"/>
    <col min="3599" max="3599" width="8.85546875" style="1" customWidth="1"/>
    <col min="3600" max="3600" width="7.140625" style="1" customWidth="1"/>
    <col min="3601" max="3601" width="8" style="1" customWidth="1"/>
    <col min="3602" max="3602" width="11.140625" style="1" customWidth="1"/>
    <col min="3603" max="3839" width="9.140625" style="1"/>
    <col min="3840" max="3840" width="5" style="1" customWidth="1"/>
    <col min="3841" max="3841" width="19" style="1" customWidth="1"/>
    <col min="3842" max="3842" width="10.42578125" style="1" customWidth="1"/>
    <col min="3843" max="3843" width="6.85546875" style="1" customWidth="1"/>
    <col min="3844" max="3844" width="7.28515625" style="1" customWidth="1"/>
    <col min="3845" max="3845" width="10.28515625" style="1" customWidth="1"/>
    <col min="3846" max="3846" width="6.7109375" style="1" customWidth="1"/>
    <col min="3847" max="3847" width="7" style="1" customWidth="1"/>
    <col min="3848" max="3848" width="8.85546875" style="1" customWidth="1"/>
    <col min="3849" max="3849" width="10.28515625" style="1" customWidth="1"/>
    <col min="3850" max="3850" width="12" style="1" customWidth="1"/>
    <col min="3851" max="3851" width="8" style="1" customWidth="1"/>
    <col min="3852" max="3852" width="6.5703125" style="1" customWidth="1"/>
    <col min="3853" max="3853" width="6.85546875" style="1" customWidth="1"/>
    <col min="3854" max="3854" width="8" style="1" customWidth="1"/>
    <col min="3855" max="3855" width="8.85546875" style="1" customWidth="1"/>
    <col min="3856" max="3856" width="7.140625" style="1" customWidth="1"/>
    <col min="3857" max="3857" width="8" style="1" customWidth="1"/>
    <col min="3858" max="3858" width="11.140625" style="1" customWidth="1"/>
    <col min="3859" max="4095" width="9.140625" style="1"/>
    <col min="4096" max="4096" width="5" style="1" customWidth="1"/>
    <col min="4097" max="4097" width="19" style="1" customWidth="1"/>
    <col min="4098" max="4098" width="10.42578125" style="1" customWidth="1"/>
    <col min="4099" max="4099" width="6.85546875" style="1" customWidth="1"/>
    <col min="4100" max="4100" width="7.28515625" style="1" customWidth="1"/>
    <col min="4101" max="4101" width="10.28515625" style="1" customWidth="1"/>
    <col min="4102" max="4102" width="6.7109375" style="1" customWidth="1"/>
    <col min="4103" max="4103" width="7" style="1" customWidth="1"/>
    <col min="4104" max="4104" width="8.85546875" style="1" customWidth="1"/>
    <col min="4105" max="4105" width="10.28515625" style="1" customWidth="1"/>
    <col min="4106" max="4106" width="12" style="1" customWidth="1"/>
    <col min="4107" max="4107" width="8" style="1" customWidth="1"/>
    <col min="4108" max="4108" width="6.5703125" style="1" customWidth="1"/>
    <col min="4109" max="4109" width="6.85546875" style="1" customWidth="1"/>
    <col min="4110" max="4110" width="8" style="1" customWidth="1"/>
    <col min="4111" max="4111" width="8.85546875" style="1" customWidth="1"/>
    <col min="4112" max="4112" width="7.140625" style="1" customWidth="1"/>
    <col min="4113" max="4113" width="8" style="1" customWidth="1"/>
    <col min="4114" max="4114" width="11.140625" style="1" customWidth="1"/>
    <col min="4115" max="4351" width="9.140625" style="1"/>
    <col min="4352" max="4352" width="5" style="1" customWidth="1"/>
    <col min="4353" max="4353" width="19" style="1" customWidth="1"/>
    <col min="4354" max="4354" width="10.42578125" style="1" customWidth="1"/>
    <col min="4355" max="4355" width="6.85546875" style="1" customWidth="1"/>
    <col min="4356" max="4356" width="7.28515625" style="1" customWidth="1"/>
    <col min="4357" max="4357" width="10.28515625" style="1" customWidth="1"/>
    <col min="4358" max="4358" width="6.7109375" style="1" customWidth="1"/>
    <col min="4359" max="4359" width="7" style="1" customWidth="1"/>
    <col min="4360" max="4360" width="8.85546875" style="1" customWidth="1"/>
    <col min="4361" max="4361" width="10.28515625" style="1" customWidth="1"/>
    <col min="4362" max="4362" width="12" style="1" customWidth="1"/>
    <col min="4363" max="4363" width="8" style="1" customWidth="1"/>
    <col min="4364" max="4364" width="6.5703125" style="1" customWidth="1"/>
    <col min="4365" max="4365" width="6.85546875" style="1" customWidth="1"/>
    <col min="4366" max="4366" width="8" style="1" customWidth="1"/>
    <col min="4367" max="4367" width="8.85546875" style="1" customWidth="1"/>
    <col min="4368" max="4368" width="7.140625" style="1" customWidth="1"/>
    <col min="4369" max="4369" width="8" style="1" customWidth="1"/>
    <col min="4370" max="4370" width="11.140625" style="1" customWidth="1"/>
    <col min="4371" max="4607" width="9.140625" style="1"/>
    <col min="4608" max="4608" width="5" style="1" customWidth="1"/>
    <col min="4609" max="4609" width="19" style="1" customWidth="1"/>
    <col min="4610" max="4610" width="10.42578125" style="1" customWidth="1"/>
    <col min="4611" max="4611" width="6.85546875" style="1" customWidth="1"/>
    <col min="4612" max="4612" width="7.28515625" style="1" customWidth="1"/>
    <col min="4613" max="4613" width="10.28515625" style="1" customWidth="1"/>
    <col min="4614" max="4614" width="6.7109375" style="1" customWidth="1"/>
    <col min="4615" max="4615" width="7" style="1" customWidth="1"/>
    <col min="4616" max="4616" width="8.85546875" style="1" customWidth="1"/>
    <col min="4617" max="4617" width="10.28515625" style="1" customWidth="1"/>
    <col min="4618" max="4618" width="12" style="1" customWidth="1"/>
    <col min="4619" max="4619" width="8" style="1" customWidth="1"/>
    <col min="4620" max="4620" width="6.5703125" style="1" customWidth="1"/>
    <col min="4621" max="4621" width="6.85546875" style="1" customWidth="1"/>
    <col min="4622" max="4622" width="8" style="1" customWidth="1"/>
    <col min="4623" max="4623" width="8.85546875" style="1" customWidth="1"/>
    <col min="4624" max="4624" width="7.140625" style="1" customWidth="1"/>
    <col min="4625" max="4625" width="8" style="1" customWidth="1"/>
    <col min="4626" max="4626" width="11.140625" style="1" customWidth="1"/>
    <col min="4627" max="4863" width="9.140625" style="1"/>
    <col min="4864" max="4864" width="5" style="1" customWidth="1"/>
    <col min="4865" max="4865" width="19" style="1" customWidth="1"/>
    <col min="4866" max="4866" width="10.42578125" style="1" customWidth="1"/>
    <col min="4867" max="4867" width="6.85546875" style="1" customWidth="1"/>
    <col min="4868" max="4868" width="7.28515625" style="1" customWidth="1"/>
    <col min="4869" max="4869" width="10.28515625" style="1" customWidth="1"/>
    <col min="4870" max="4870" width="6.7109375" style="1" customWidth="1"/>
    <col min="4871" max="4871" width="7" style="1" customWidth="1"/>
    <col min="4872" max="4872" width="8.85546875" style="1" customWidth="1"/>
    <col min="4873" max="4873" width="10.28515625" style="1" customWidth="1"/>
    <col min="4874" max="4874" width="12" style="1" customWidth="1"/>
    <col min="4875" max="4875" width="8" style="1" customWidth="1"/>
    <col min="4876" max="4876" width="6.5703125" style="1" customWidth="1"/>
    <col min="4877" max="4877" width="6.85546875" style="1" customWidth="1"/>
    <col min="4878" max="4878" width="8" style="1" customWidth="1"/>
    <col min="4879" max="4879" width="8.85546875" style="1" customWidth="1"/>
    <col min="4880" max="4880" width="7.140625" style="1" customWidth="1"/>
    <col min="4881" max="4881" width="8" style="1" customWidth="1"/>
    <col min="4882" max="4882" width="11.140625" style="1" customWidth="1"/>
    <col min="4883" max="5119" width="9.140625" style="1"/>
    <col min="5120" max="5120" width="5" style="1" customWidth="1"/>
    <col min="5121" max="5121" width="19" style="1" customWidth="1"/>
    <col min="5122" max="5122" width="10.42578125" style="1" customWidth="1"/>
    <col min="5123" max="5123" width="6.85546875" style="1" customWidth="1"/>
    <col min="5124" max="5124" width="7.28515625" style="1" customWidth="1"/>
    <col min="5125" max="5125" width="10.28515625" style="1" customWidth="1"/>
    <col min="5126" max="5126" width="6.7109375" style="1" customWidth="1"/>
    <col min="5127" max="5127" width="7" style="1" customWidth="1"/>
    <col min="5128" max="5128" width="8.85546875" style="1" customWidth="1"/>
    <col min="5129" max="5129" width="10.28515625" style="1" customWidth="1"/>
    <col min="5130" max="5130" width="12" style="1" customWidth="1"/>
    <col min="5131" max="5131" width="8" style="1" customWidth="1"/>
    <col min="5132" max="5132" width="6.5703125" style="1" customWidth="1"/>
    <col min="5133" max="5133" width="6.85546875" style="1" customWidth="1"/>
    <col min="5134" max="5134" width="8" style="1" customWidth="1"/>
    <col min="5135" max="5135" width="8.85546875" style="1" customWidth="1"/>
    <col min="5136" max="5136" width="7.140625" style="1" customWidth="1"/>
    <col min="5137" max="5137" width="8" style="1" customWidth="1"/>
    <col min="5138" max="5138" width="11.140625" style="1" customWidth="1"/>
    <col min="5139" max="5375" width="9.140625" style="1"/>
    <col min="5376" max="5376" width="5" style="1" customWidth="1"/>
    <col min="5377" max="5377" width="19" style="1" customWidth="1"/>
    <col min="5378" max="5378" width="10.42578125" style="1" customWidth="1"/>
    <col min="5379" max="5379" width="6.85546875" style="1" customWidth="1"/>
    <col min="5380" max="5380" width="7.28515625" style="1" customWidth="1"/>
    <col min="5381" max="5381" width="10.28515625" style="1" customWidth="1"/>
    <col min="5382" max="5382" width="6.7109375" style="1" customWidth="1"/>
    <col min="5383" max="5383" width="7" style="1" customWidth="1"/>
    <col min="5384" max="5384" width="8.85546875" style="1" customWidth="1"/>
    <col min="5385" max="5385" width="10.28515625" style="1" customWidth="1"/>
    <col min="5386" max="5386" width="12" style="1" customWidth="1"/>
    <col min="5387" max="5387" width="8" style="1" customWidth="1"/>
    <col min="5388" max="5388" width="6.5703125" style="1" customWidth="1"/>
    <col min="5389" max="5389" width="6.85546875" style="1" customWidth="1"/>
    <col min="5390" max="5390" width="8" style="1" customWidth="1"/>
    <col min="5391" max="5391" width="8.85546875" style="1" customWidth="1"/>
    <col min="5392" max="5392" width="7.140625" style="1" customWidth="1"/>
    <col min="5393" max="5393" width="8" style="1" customWidth="1"/>
    <col min="5394" max="5394" width="11.140625" style="1" customWidth="1"/>
    <col min="5395" max="5631" width="9.140625" style="1"/>
    <col min="5632" max="5632" width="5" style="1" customWidth="1"/>
    <col min="5633" max="5633" width="19" style="1" customWidth="1"/>
    <col min="5634" max="5634" width="10.42578125" style="1" customWidth="1"/>
    <col min="5635" max="5635" width="6.85546875" style="1" customWidth="1"/>
    <col min="5636" max="5636" width="7.28515625" style="1" customWidth="1"/>
    <col min="5637" max="5637" width="10.28515625" style="1" customWidth="1"/>
    <col min="5638" max="5638" width="6.7109375" style="1" customWidth="1"/>
    <col min="5639" max="5639" width="7" style="1" customWidth="1"/>
    <col min="5640" max="5640" width="8.85546875" style="1" customWidth="1"/>
    <col min="5641" max="5641" width="10.28515625" style="1" customWidth="1"/>
    <col min="5642" max="5642" width="12" style="1" customWidth="1"/>
    <col min="5643" max="5643" width="8" style="1" customWidth="1"/>
    <col min="5644" max="5644" width="6.5703125" style="1" customWidth="1"/>
    <col min="5645" max="5645" width="6.85546875" style="1" customWidth="1"/>
    <col min="5646" max="5646" width="8" style="1" customWidth="1"/>
    <col min="5647" max="5647" width="8.85546875" style="1" customWidth="1"/>
    <col min="5648" max="5648" width="7.140625" style="1" customWidth="1"/>
    <col min="5649" max="5649" width="8" style="1" customWidth="1"/>
    <col min="5650" max="5650" width="11.140625" style="1" customWidth="1"/>
    <col min="5651" max="5887" width="9.140625" style="1"/>
    <col min="5888" max="5888" width="5" style="1" customWidth="1"/>
    <col min="5889" max="5889" width="19" style="1" customWidth="1"/>
    <col min="5890" max="5890" width="10.42578125" style="1" customWidth="1"/>
    <col min="5891" max="5891" width="6.85546875" style="1" customWidth="1"/>
    <col min="5892" max="5892" width="7.28515625" style="1" customWidth="1"/>
    <col min="5893" max="5893" width="10.28515625" style="1" customWidth="1"/>
    <col min="5894" max="5894" width="6.7109375" style="1" customWidth="1"/>
    <col min="5895" max="5895" width="7" style="1" customWidth="1"/>
    <col min="5896" max="5896" width="8.85546875" style="1" customWidth="1"/>
    <col min="5897" max="5897" width="10.28515625" style="1" customWidth="1"/>
    <col min="5898" max="5898" width="12" style="1" customWidth="1"/>
    <col min="5899" max="5899" width="8" style="1" customWidth="1"/>
    <col min="5900" max="5900" width="6.5703125" style="1" customWidth="1"/>
    <col min="5901" max="5901" width="6.85546875" style="1" customWidth="1"/>
    <col min="5902" max="5902" width="8" style="1" customWidth="1"/>
    <col min="5903" max="5903" width="8.85546875" style="1" customWidth="1"/>
    <col min="5904" max="5904" width="7.140625" style="1" customWidth="1"/>
    <col min="5905" max="5905" width="8" style="1" customWidth="1"/>
    <col min="5906" max="5906" width="11.140625" style="1" customWidth="1"/>
    <col min="5907" max="6143" width="9.140625" style="1"/>
    <col min="6144" max="6144" width="5" style="1" customWidth="1"/>
    <col min="6145" max="6145" width="19" style="1" customWidth="1"/>
    <col min="6146" max="6146" width="10.42578125" style="1" customWidth="1"/>
    <col min="6147" max="6147" width="6.85546875" style="1" customWidth="1"/>
    <col min="6148" max="6148" width="7.28515625" style="1" customWidth="1"/>
    <col min="6149" max="6149" width="10.28515625" style="1" customWidth="1"/>
    <col min="6150" max="6150" width="6.7109375" style="1" customWidth="1"/>
    <col min="6151" max="6151" width="7" style="1" customWidth="1"/>
    <col min="6152" max="6152" width="8.85546875" style="1" customWidth="1"/>
    <col min="6153" max="6153" width="10.28515625" style="1" customWidth="1"/>
    <col min="6154" max="6154" width="12" style="1" customWidth="1"/>
    <col min="6155" max="6155" width="8" style="1" customWidth="1"/>
    <col min="6156" max="6156" width="6.5703125" style="1" customWidth="1"/>
    <col min="6157" max="6157" width="6.85546875" style="1" customWidth="1"/>
    <col min="6158" max="6158" width="8" style="1" customWidth="1"/>
    <col min="6159" max="6159" width="8.85546875" style="1" customWidth="1"/>
    <col min="6160" max="6160" width="7.140625" style="1" customWidth="1"/>
    <col min="6161" max="6161" width="8" style="1" customWidth="1"/>
    <col min="6162" max="6162" width="11.140625" style="1" customWidth="1"/>
    <col min="6163" max="6399" width="9.140625" style="1"/>
    <col min="6400" max="6400" width="5" style="1" customWidth="1"/>
    <col min="6401" max="6401" width="19" style="1" customWidth="1"/>
    <col min="6402" max="6402" width="10.42578125" style="1" customWidth="1"/>
    <col min="6403" max="6403" width="6.85546875" style="1" customWidth="1"/>
    <col min="6404" max="6404" width="7.28515625" style="1" customWidth="1"/>
    <col min="6405" max="6405" width="10.28515625" style="1" customWidth="1"/>
    <col min="6406" max="6406" width="6.7109375" style="1" customWidth="1"/>
    <col min="6407" max="6407" width="7" style="1" customWidth="1"/>
    <col min="6408" max="6408" width="8.85546875" style="1" customWidth="1"/>
    <col min="6409" max="6409" width="10.28515625" style="1" customWidth="1"/>
    <col min="6410" max="6410" width="12" style="1" customWidth="1"/>
    <col min="6411" max="6411" width="8" style="1" customWidth="1"/>
    <col min="6412" max="6412" width="6.5703125" style="1" customWidth="1"/>
    <col min="6413" max="6413" width="6.85546875" style="1" customWidth="1"/>
    <col min="6414" max="6414" width="8" style="1" customWidth="1"/>
    <col min="6415" max="6415" width="8.85546875" style="1" customWidth="1"/>
    <col min="6416" max="6416" width="7.140625" style="1" customWidth="1"/>
    <col min="6417" max="6417" width="8" style="1" customWidth="1"/>
    <col min="6418" max="6418" width="11.140625" style="1" customWidth="1"/>
    <col min="6419" max="6655" width="9.140625" style="1"/>
    <col min="6656" max="6656" width="5" style="1" customWidth="1"/>
    <col min="6657" max="6657" width="19" style="1" customWidth="1"/>
    <col min="6658" max="6658" width="10.42578125" style="1" customWidth="1"/>
    <col min="6659" max="6659" width="6.85546875" style="1" customWidth="1"/>
    <col min="6660" max="6660" width="7.28515625" style="1" customWidth="1"/>
    <col min="6661" max="6661" width="10.28515625" style="1" customWidth="1"/>
    <col min="6662" max="6662" width="6.7109375" style="1" customWidth="1"/>
    <col min="6663" max="6663" width="7" style="1" customWidth="1"/>
    <col min="6664" max="6664" width="8.85546875" style="1" customWidth="1"/>
    <col min="6665" max="6665" width="10.28515625" style="1" customWidth="1"/>
    <col min="6666" max="6666" width="12" style="1" customWidth="1"/>
    <col min="6667" max="6667" width="8" style="1" customWidth="1"/>
    <col min="6668" max="6668" width="6.5703125" style="1" customWidth="1"/>
    <col min="6669" max="6669" width="6.85546875" style="1" customWidth="1"/>
    <col min="6670" max="6670" width="8" style="1" customWidth="1"/>
    <col min="6671" max="6671" width="8.85546875" style="1" customWidth="1"/>
    <col min="6672" max="6672" width="7.140625" style="1" customWidth="1"/>
    <col min="6673" max="6673" width="8" style="1" customWidth="1"/>
    <col min="6674" max="6674" width="11.140625" style="1" customWidth="1"/>
    <col min="6675" max="6911" width="9.140625" style="1"/>
    <col min="6912" max="6912" width="5" style="1" customWidth="1"/>
    <col min="6913" max="6913" width="19" style="1" customWidth="1"/>
    <col min="6914" max="6914" width="10.42578125" style="1" customWidth="1"/>
    <col min="6915" max="6915" width="6.85546875" style="1" customWidth="1"/>
    <col min="6916" max="6916" width="7.28515625" style="1" customWidth="1"/>
    <col min="6917" max="6917" width="10.28515625" style="1" customWidth="1"/>
    <col min="6918" max="6918" width="6.7109375" style="1" customWidth="1"/>
    <col min="6919" max="6919" width="7" style="1" customWidth="1"/>
    <col min="6920" max="6920" width="8.85546875" style="1" customWidth="1"/>
    <col min="6921" max="6921" width="10.28515625" style="1" customWidth="1"/>
    <col min="6922" max="6922" width="12" style="1" customWidth="1"/>
    <col min="6923" max="6923" width="8" style="1" customWidth="1"/>
    <col min="6924" max="6924" width="6.5703125" style="1" customWidth="1"/>
    <col min="6925" max="6925" width="6.85546875" style="1" customWidth="1"/>
    <col min="6926" max="6926" width="8" style="1" customWidth="1"/>
    <col min="6927" max="6927" width="8.85546875" style="1" customWidth="1"/>
    <col min="6928" max="6928" width="7.140625" style="1" customWidth="1"/>
    <col min="6929" max="6929" width="8" style="1" customWidth="1"/>
    <col min="6930" max="6930" width="11.140625" style="1" customWidth="1"/>
    <col min="6931" max="7167" width="9.140625" style="1"/>
    <col min="7168" max="7168" width="5" style="1" customWidth="1"/>
    <col min="7169" max="7169" width="19" style="1" customWidth="1"/>
    <col min="7170" max="7170" width="10.42578125" style="1" customWidth="1"/>
    <col min="7171" max="7171" width="6.85546875" style="1" customWidth="1"/>
    <col min="7172" max="7172" width="7.28515625" style="1" customWidth="1"/>
    <col min="7173" max="7173" width="10.28515625" style="1" customWidth="1"/>
    <col min="7174" max="7174" width="6.7109375" style="1" customWidth="1"/>
    <col min="7175" max="7175" width="7" style="1" customWidth="1"/>
    <col min="7176" max="7176" width="8.85546875" style="1" customWidth="1"/>
    <col min="7177" max="7177" width="10.28515625" style="1" customWidth="1"/>
    <col min="7178" max="7178" width="12" style="1" customWidth="1"/>
    <col min="7179" max="7179" width="8" style="1" customWidth="1"/>
    <col min="7180" max="7180" width="6.5703125" style="1" customWidth="1"/>
    <col min="7181" max="7181" width="6.85546875" style="1" customWidth="1"/>
    <col min="7182" max="7182" width="8" style="1" customWidth="1"/>
    <col min="7183" max="7183" width="8.85546875" style="1" customWidth="1"/>
    <col min="7184" max="7184" width="7.140625" style="1" customWidth="1"/>
    <col min="7185" max="7185" width="8" style="1" customWidth="1"/>
    <col min="7186" max="7186" width="11.140625" style="1" customWidth="1"/>
    <col min="7187" max="7423" width="9.140625" style="1"/>
    <col min="7424" max="7424" width="5" style="1" customWidth="1"/>
    <col min="7425" max="7425" width="19" style="1" customWidth="1"/>
    <col min="7426" max="7426" width="10.42578125" style="1" customWidth="1"/>
    <col min="7427" max="7427" width="6.85546875" style="1" customWidth="1"/>
    <col min="7428" max="7428" width="7.28515625" style="1" customWidth="1"/>
    <col min="7429" max="7429" width="10.28515625" style="1" customWidth="1"/>
    <col min="7430" max="7430" width="6.7109375" style="1" customWidth="1"/>
    <col min="7431" max="7431" width="7" style="1" customWidth="1"/>
    <col min="7432" max="7432" width="8.85546875" style="1" customWidth="1"/>
    <col min="7433" max="7433" width="10.28515625" style="1" customWidth="1"/>
    <col min="7434" max="7434" width="12" style="1" customWidth="1"/>
    <col min="7435" max="7435" width="8" style="1" customWidth="1"/>
    <col min="7436" max="7436" width="6.5703125" style="1" customWidth="1"/>
    <col min="7437" max="7437" width="6.85546875" style="1" customWidth="1"/>
    <col min="7438" max="7438" width="8" style="1" customWidth="1"/>
    <col min="7439" max="7439" width="8.85546875" style="1" customWidth="1"/>
    <col min="7440" max="7440" width="7.140625" style="1" customWidth="1"/>
    <col min="7441" max="7441" width="8" style="1" customWidth="1"/>
    <col min="7442" max="7442" width="11.140625" style="1" customWidth="1"/>
    <col min="7443" max="7679" width="9.140625" style="1"/>
    <col min="7680" max="7680" width="5" style="1" customWidth="1"/>
    <col min="7681" max="7681" width="19" style="1" customWidth="1"/>
    <col min="7682" max="7682" width="10.42578125" style="1" customWidth="1"/>
    <col min="7683" max="7683" width="6.85546875" style="1" customWidth="1"/>
    <col min="7684" max="7684" width="7.28515625" style="1" customWidth="1"/>
    <col min="7685" max="7685" width="10.28515625" style="1" customWidth="1"/>
    <col min="7686" max="7686" width="6.7109375" style="1" customWidth="1"/>
    <col min="7687" max="7687" width="7" style="1" customWidth="1"/>
    <col min="7688" max="7688" width="8.85546875" style="1" customWidth="1"/>
    <col min="7689" max="7689" width="10.28515625" style="1" customWidth="1"/>
    <col min="7690" max="7690" width="12" style="1" customWidth="1"/>
    <col min="7691" max="7691" width="8" style="1" customWidth="1"/>
    <col min="7692" max="7692" width="6.5703125" style="1" customWidth="1"/>
    <col min="7693" max="7693" width="6.85546875" style="1" customWidth="1"/>
    <col min="7694" max="7694" width="8" style="1" customWidth="1"/>
    <col min="7695" max="7695" width="8.85546875" style="1" customWidth="1"/>
    <col min="7696" max="7696" width="7.140625" style="1" customWidth="1"/>
    <col min="7697" max="7697" width="8" style="1" customWidth="1"/>
    <col min="7698" max="7698" width="11.140625" style="1" customWidth="1"/>
    <col min="7699" max="7935" width="9.140625" style="1"/>
    <col min="7936" max="7936" width="5" style="1" customWidth="1"/>
    <col min="7937" max="7937" width="19" style="1" customWidth="1"/>
    <col min="7938" max="7938" width="10.42578125" style="1" customWidth="1"/>
    <col min="7939" max="7939" width="6.85546875" style="1" customWidth="1"/>
    <col min="7940" max="7940" width="7.28515625" style="1" customWidth="1"/>
    <col min="7941" max="7941" width="10.28515625" style="1" customWidth="1"/>
    <col min="7942" max="7942" width="6.7109375" style="1" customWidth="1"/>
    <col min="7943" max="7943" width="7" style="1" customWidth="1"/>
    <col min="7944" max="7944" width="8.85546875" style="1" customWidth="1"/>
    <col min="7945" max="7945" width="10.28515625" style="1" customWidth="1"/>
    <col min="7946" max="7946" width="12" style="1" customWidth="1"/>
    <col min="7947" max="7947" width="8" style="1" customWidth="1"/>
    <col min="7948" max="7948" width="6.5703125" style="1" customWidth="1"/>
    <col min="7949" max="7949" width="6.85546875" style="1" customWidth="1"/>
    <col min="7950" max="7950" width="8" style="1" customWidth="1"/>
    <col min="7951" max="7951" width="8.85546875" style="1" customWidth="1"/>
    <col min="7952" max="7952" width="7.140625" style="1" customWidth="1"/>
    <col min="7953" max="7953" width="8" style="1" customWidth="1"/>
    <col min="7954" max="7954" width="11.140625" style="1" customWidth="1"/>
    <col min="7955" max="8191" width="9.140625" style="1"/>
    <col min="8192" max="8192" width="5" style="1" customWidth="1"/>
    <col min="8193" max="8193" width="19" style="1" customWidth="1"/>
    <col min="8194" max="8194" width="10.42578125" style="1" customWidth="1"/>
    <col min="8195" max="8195" width="6.85546875" style="1" customWidth="1"/>
    <col min="8196" max="8196" width="7.28515625" style="1" customWidth="1"/>
    <col min="8197" max="8197" width="10.28515625" style="1" customWidth="1"/>
    <col min="8198" max="8198" width="6.7109375" style="1" customWidth="1"/>
    <col min="8199" max="8199" width="7" style="1" customWidth="1"/>
    <col min="8200" max="8200" width="8.85546875" style="1" customWidth="1"/>
    <col min="8201" max="8201" width="10.28515625" style="1" customWidth="1"/>
    <col min="8202" max="8202" width="12" style="1" customWidth="1"/>
    <col min="8203" max="8203" width="8" style="1" customWidth="1"/>
    <col min="8204" max="8204" width="6.5703125" style="1" customWidth="1"/>
    <col min="8205" max="8205" width="6.85546875" style="1" customWidth="1"/>
    <col min="8206" max="8206" width="8" style="1" customWidth="1"/>
    <col min="8207" max="8207" width="8.85546875" style="1" customWidth="1"/>
    <col min="8208" max="8208" width="7.140625" style="1" customWidth="1"/>
    <col min="8209" max="8209" width="8" style="1" customWidth="1"/>
    <col min="8210" max="8210" width="11.140625" style="1" customWidth="1"/>
    <col min="8211" max="8447" width="9.140625" style="1"/>
    <col min="8448" max="8448" width="5" style="1" customWidth="1"/>
    <col min="8449" max="8449" width="19" style="1" customWidth="1"/>
    <col min="8450" max="8450" width="10.42578125" style="1" customWidth="1"/>
    <col min="8451" max="8451" width="6.85546875" style="1" customWidth="1"/>
    <col min="8452" max="8452" width="7.28515625" style="1" customWidth="1"/>
    <col min="8453" max="8453" width="10.28515625" style="1" customWidth="1"/>
    <col min="8454" max="8454" width="6.7109375" style="1" customWidth="1"/>
    <col min="8455" max="8455" width="7" style="1" customWidth="1"/>
    <col min="8456" max="8456" width="8.85546875" style="1" customWidth="1"/>
    <col min="8457" max="8457" width="10.28515625" style="1" customWidth="1"/>
    <col min="8458" max="8458" width="12" style="1" customWidth="1"/>
    <col min="8459" max="8459" width="8" style="1" customWidth="1"/>
    <col min="8460" max="8460" width="6.5703125" style="1" customWidth="1"/>
    <col min="8461" max="8461" width="6.85546875" style="1" customWidth="1"/>
    <col min="8462" max="8462" width="8" style="1" customWidth="1"/>
    <col min="8463" max="8463" width="8.85546875" style="1" customWidth="1"/>
    <col min="8464" max="8464" width="7.140625" style="1" customWidth="1"/>
    <col min="8465" max="8465" width="8" style="1" customWidth="1"/>
    <col min="8466" max="8466" width="11.140625" style="1" customWidth="1"/>
    <col min="8467" max="8703" width="9.140625" style="1"/>
    <col min="8704" max="8704" width="5" style="1" customWidth="1"/>
    <col min="8705" max="8705" width="19" style="1" customWidth="1"/>
    <col min="8706" max="8706" width="10.42578125" style="1" customWidth="1"/>
    <col min="8707" max="8707" width="6.85546875" style="1" customWidth="1"/>
    <col min="8708" max="8708" width="7.28515625" style="1" customWidth="1"/>
    <col min="8709" max="8709" width="10.28515625" style="1" customWidth="1"/>
    <col min="8710" max="8710" width="6.7109375" style="1" customWidth="1"/>
    <col min="8711" max="8711" width="7" style="1" customWidth="1"/>
    <col min="8712" max="8712" width="8.85546875" style="1" customWidth="1"/>
    <col min="8713" max="8713" width="10.28515625" style="1" customWidth="1"/>
    <col min="8714" max="8714" width="12" style="1" customWidth="1"/>
    <col min="8715" max="8715" width="8" style="1" customWidth="1"/>
    <col min="8716" max="8716" width="6.5703125" style="1" customWidth="1"/>
    <col min="8717" max="8717" width="6.85546875" style="1" customWidth="1"/>
    <col min="8718" max="8718" width="8" style="1" customWidth="1"/>
    <col min="8719" max="8719" width="8.85546875" style="1" customWidth="1"/>
    <col min="8720" max="8720" width="7.140625" style="1" customWidth="1"/>
    <col min="8721" max="8721" width="8" style="1" customWidth="1"/>
    <col min="8722" max="8722" width="11.140625" style="1" customWidth="1"/>
    <col min="8723" max="8959" width="9.140625" style="1"/>
    <col min="8960" max="8960" width="5" style="1" customWidth="1"/>
    <col min="8961" max="8961" width="19" style="1" customWidth="1"/>
    <col min="8962" max="8962" width="10.42578125" style="1" customWidth="1"/>
    <col min="8963" max="8963" width="6.85546875" style="1" customWidth="1"/>
    <col min="8964" max="8964" width="7.28515625" style="1" customWidth="1"/>
    <col min="8965" max="8965" width="10.28515625" style="1" customWidth="1"/>
    <col min="8966" max="8966" width="6.7109375" style="1" customWidth="1"/>
    <col min="8967" max="8967" width="7" style="1" customWidth="1"/>
    <col min="8968" max="8968" width="8.85546875" style="1" customWidth="1"/>
    <col min="8969" max="8969" width="10.28515625" style="1" customWidth="1"/>
    <col min="8970" max="8970" width="12" style="1" customWidth="1"/>
    <col min="8971" max="8971" width="8" style="1" customWidth="1"/>
    <col min="8972" max="8972" width="6.5703125" style="1" customWidth="1"/>
    <col min="8973" max="8973" width="6.85546875" style="1" customWidth="1"/>
    <col min="8974" max="8974" width="8" style="1" customWidth="1"/>
    <col min="8975" max="8975" width="8.85546875" style="1" customWidth="1"/>
    <col min="8976" max="8976" width="7.140625" style="1" customWidth="1"/>
    <col min="8977" max="8977" width="8" style="1" customWidth="1"/>
    <col min="8978" max="8978" width="11.140625" style="1" customWidth="1"/>
    <col min="8979" max="9215" width="9.140625" style="1"/>
    <col min="9216" max="9216" width="5" style="1" customWidth="1"/>
    <col min="9217" max="9217" width="19" style="1" customWidth="1"/>
    <col min="9218" max="9218" width="10.42578125" style="1" customWidth="1"/>
    <col min="9219" max="9219" width="6.85546875" style="1" customWidth="1"/>
    <col min="9220" max="9220" width="7.28515625" style="1" customWidth="1"/>
    <col min="9221" max="9221" width="10.28515625" style="1" customWidth="1"/>
    <col min="9222" max="9222" width="6.7109375" style="1" customWidth="1"/>
    <col min="9223" max="9223" width="7" style="1" customWidth="1"/>
    <col min="9224" max="9224" width="8.85546875" style="1" customWidth="1"/>
    <col min="9225" max="9225" width="10.28515625" style="1" customWidth="1"/>
    <col min="9226" max="9226" width="12" style="1" customWidth="1"/>
    <col min="9227" max="9227" width="8" style="1" customWidth="1"/>
    <col min="9228" max="9228" width="6.5703125" style="1" customWidth="1"/>
    <col min="9229" max="9229" width="6.85546875" style="1" customWidth="1"/>
    <col min="9230" max="9230" width="8" style="1" customWidth="1"/>
    <col min="9231" max="9231" width="8.85546875" style="1" customWidth="1"/>
    <col min="9232" max="9232" width="7.140625" style="1" customWidth="1"/>
    <col min="9233" max="9233" width="8" style="1" customWidth="1"/>
    <col min="9234" max="9234" width="11.140625" style="1" customWidth="1"/>
    <col min="9235" max="9471" width="9.140625" style="1"/>
    <col min="9472" max="9472" width="5" style="1" customWidth="1"/>
    <col min="9473" max="9473" width="19" style="1" customWidth="1"/>
    <col min="9474" max="9474" width="10.42578125" style="1" customWidth="1"/>
    <col min="9475" max="9475" width="6.85546875" style="1" customWidth="1"/>
    <col min="9476" max="9476" width="7.28515625" style="1" customWidth="1"/>
    <col min="9477" max="9477" width="10.28515625" style="1" customWidth="1"/>
    <col min="9478" max="9478" width="6.7109375" style="1" customWidth="1"/>
    <col min="9479" max="9479" width="7" style="1" customWidth="1"/>
    <col min="9480" max="9480" width="8.85546875" style="1" customWidth="1"/>
    <col min="9481" max="9481" width="10.28515625" style="1" customWidth="1"/>
    <col min="9482" max="9482" width="12" style="1" customWidth="1"/>
    <col min="9483" max="9483" width="8" style="1" customWidth="1"/>
    <col min="9484" max="9484" width="6.5703125" style="1" customWidth="1"/>
    <col min="9485" max="9485" width="6.85546875" style="1" customWidth="1"/>
    <col min="9486" max="9486" width="8" style="1" customWidth="1"/>
    <col min="9487" max="9487" width="8.85546875" style="1" customWidth="1"/>
    <col min="9488" max="9488" width="7.140625" style="1" customWidth="1"/>
    <col min="9489" max="9489" width="8" style="1" customWidth="1"/>
    <col min="9490" max="9490" width="11.140625" style="1" customWidth="1"/>
    <col min="9491" max="9727" width="9.140625" style="1"/>
    <col min="9728" max="9728" width="5" style="1" customWidth="1"/>
    <col min="9729" max="9729" width="19" style="1" customWidth="1"/>
    <col min="9730" max="9730" width="10.42578125" style="1" customWidth="1"/>
    <col min="9731" max="9731" width="6.85546875" style="1" customWidth="1"/>
    <col min="9732" max="9732" width="7.28515625" style="1" customWidth="1"/>
    <col min="9733" max="9733" width="10.28515625" style="1" customWidth="1"/>
    <col min="9734" max="9734" width="6.7109375" style="1" customWidth="1"/>
    <col min="9735" max="9735" width="7" style="1" customWidth="1"/>
    <col min="9736" max="9736" width="8.85546875" style="1" customWidth="1"/>
    <col min="9737" max="9737" width="10.28515625" style="1" customWidth="1"/>
    <col min="9738" max="9738" width="12" style="1" customWidth="1"/>
    <col min="9739" max="9739" width="8" style="1" customWidth="1"/>
    <col min="9740" max="9740" width="6.5703125" style="1" customWidth="1"/>
    <col min="9741" max="9741" width="6.85546875" style="1" customWidth="1"/>
    <col min="9742" max="9742" width="8" style="1" customWidth="1"/>
    <col min="9743" max="9743" width="8.85546875" style="1" customWidth="1"/>
    <col min="9744" max="9744" width="7.140625" style="1" customWidth="1"/>
    <col min="9745" max="9745" width="8" style="1" customWidth="1"/>
    <col min="9746" max="9746" width="11.140625" style="1" customWidth="1"/>
    <col min="9747" max="9983" width="9.140625" style="1"/>
    <col min="9984" max="9984" width="5" style="1" customWidth="1"/>
    <col min="9985" max="9985" width="19" style="1" customWidth="1"/>
    <col min="9986" max="9986" width="10.42578125" style="1" customWidth="1"/>
    <col min="9987" max="9987" width="6.85546875" style="1" customWidth="1"/>
    <col min="9988" max="9988" width="7.28515625" style="1" customWidth="1"/>
    <col min="9989" max="9989" width="10.28515625" style="1" customWidth="1"/>
    <col min="9990" max="9990" width="6.7109375" style="1" customWidth="1"/>
    <col min="9991" max="9991" width="7" style="1" customWidth="1"/>
    <col min="9992" max="9992" width="8.85546875" style="1" customWidth="1"/>
    <col min="9993" max="9993" width="10.28515625" style="1" customWidth="1"/>
    <col min="9994" max="9994" width="12" style="1" customWidth="1"/>
    <col min="9995" max="9995" width="8" style="1" customWidth="1"/>
    <col min="9996" max="9996" width="6.5703125" style="1" customWidth="1"/>
    <col min="9997" max="9997" width="6.85546875" style="1" customWidth="1"/>
    <col min="9998" max="9998" width="8" style="1" customWidth="1"/>
    <col min="9999" max="9999" width="8.85546875" style="1" customWidth="1"/>
    <col min="10000" max="10000" width="7.140625" style="1" customWidth="1"/>
    <col min="10001" max="10001" width="8" style="1" customWidth="1"/>
    <col min="10002" max="10002" width="11.140625" style="1" customWidth="1"/>
    <col min="10003" max="10239" width="9.140625" style="1"/>
    <col min="10240" max="10240" width="5" style="1" customWidth="1"/>
    <col min="10241" max="10241" width="19" style="1" customWidth="1"/>
    <col min="10242" max="10242" width="10.42578125" style="1" customWidth="1"/>
    <col min="10243" max="10243" width="6.85546875" style="1" customWidth="1"/>
    <col min="10244" max="10244" width="7.28515625" style="1" customWidth="1"/>
    <col min="10245" max="10245" width="10.28515625" style="1" customWidth="1"/>
    <col min="10246" max="10246" width="6.7109375" style="1" customWidth="1"/>
    <col min="10247" max="10247" width="7" style="1" customWidth="1"/>
    <col min="10248" max="10248" width="8.85546875" style="1" customWidth="1"/>
    <col min="10249" max="10249" width="10.28515625" style="1" customWidth="1"/>
    <col min="10250" max="10250" width="12" style="1" customWidth="1"/>
    <col min="10251" max="10251" width="8" style="1" customWidth="1"/>
    <col min="10252" max="10252" width="6.5703125" style="1" customWidth="1"/>
    <col min="10253" max="10253" width="6.85546875" style="1" customWidth="1"/>
    <col min="10254" max="10254" width="8" style="1" customWidth="1"/>
    <col min="10255" max="10255" width="8.85546875" style="1" customWidth="1"/>
    <col min="10256" max="10256" width="7.140625" style="1" customWidth="1"/>
    <col min="10257" max="10257" width="8" style="1" customWidth="1"/>
    <col min="10258" max="10258" width="11.140625" style="1" customWidth="1"/>
    <col min="10259" max="10495" width="9.140625" style="1"/>
    <col min="10496" max="10496" width="5" style="1" customWidth="1"/>
    <col min="10497" max="10497" width="19" style="1" customWidth="1"/>
    <col min="10498" max="10498" width="10.42578125" style="1" customWidth="1"/>
    <col min="10499" max="10499" width="6.85546875" style="1" customWidth="1"/>
    <col min="10500" max="10500" width="7.28515625" style="1" customWidth="1"/>
    <col min="10501" max="10501" width="10.28515625" style="1" customWidth="1"/>
    <col min="10502" max="10502" width="6.7109375" style="1" customWidth="1"/>
    <col min="10503" max="10503" width="7" style="1" customWidth="1"/>
    <col min="10504" max="10504" width="8.85546875" style="1" customWidth="1"/>
    <col min="10505" max="10505" width="10.28515625" style="1" customWidth="1"/>
    <col min="10506" max="10506" width="12" style="1" customWidth="1"/>
    <col min="10507" max="10507" width="8" style="1" customWidth="1"/>
    <col min="10508" max="10508" width="6.5703125" style="1" customWidth="1"/>
    <col min="10509" max="10509" width="6.85546875" style="1" customWidth="1"/>
    <col min="10510" max="10510" width="8" style="1" customWidth="1"/>
    <col min="10511" max="10511" width="8.85546875" style="1" customWidth="1"/>
    <col min="10512" max="10512" width="7.140625" style="1" customWidth="1"/>
    <col min="10513" max="10513" width="8" style="1" customWidth="1"/>
    <col min="10514" max="10514" width="11.140625" style="1" customWidth="1"/>
    <col min="10515" max="10751" width="9.140625" style="1"/>
    <col min="10752" max="10752" width="5" style="1" customWidth="1"/>
    <col min="10753" max="10753" width="19" style="1" customWidth="1"/>
    <col min="10754" max="10754" width="10.42578125" style="1" customWidth="1"/>
    <col min="10755" max="10755" width="6.85546875" style="1" customWidth="1"/>
    <col min="10756" max="10756" width="7.28515625" style="1" customWidth="1"/>
    <col min="10757" max="10757" width="10.28515625" style="1" customWidth="1"/>
    <col min="10758" max="10758" width="6.7109375" style="1" customWidth="1"/>
    <col min="10759" max="10759" width="7" style="1" customWidth="1"/>
    <col min="10760" max="10760" width="8.85546875" style="1" customWidth="1"/>
    <col min="10761" max="10761" width="10.28515625" style="1" customWidth="1"/>
    <col min="10762" max="10762" width="12" style="1" customWidth="1"/>
    <col min="10763" max="10763" width="8" style="1" customWidth="1"/>
    <col min="10764" max="10764" width="6.5703125" style="1" customWidth="1"/>
    <col min="10765" max="10765" width="6.85546875" style="1" customWidth="1"/>
    <col min="10766" max="10766" width="8" style="1" customWidth="1"/>
    <col min="10767" max="10767" width="8.85546875" style="1" customWidth="1"/>
    <col min="10768" max="10768" width="7.140625" style="1" customWidth="1"/>
    <col min="10769" max="10769" width="8" style="1" customWidth="1"/>
    <col min="10770" max="10770" width="11.140625" style="1" customWidth="1"/>
    <col min="10771" max="11007" width="9.140625" style="1"/>
    <col min="11008" max="11008" width="5" style="1" customWidth="1"/>
    <col min="11009" max="11009" width="19" style="1" customWidth="1"/>
    <col min="11010" max="11010" width="10.42578125" style="1" customWidth="1"/>
    <col min="11011" max="11011" width="6.85546875" style="1" customWidth="1"/>
    <col min="11012" max="11012" width="7.28515625" style="1" customWidth="1"/>
    <col min="11013" max="11013" width="10.28515625" style="1" customWidth="1"/>
    <col min="11014" max="11014" width="6.7109375" style="1" customWidth="1"/>
    <col min="11015" max="11015" width="7" style="1" customWidth="1"/>
    <col min="11016" max="11016" width="8.85546875" style="1" customWidth="1"/>
    <col min="11017" max="11017" width="10.28515625" style="1" customWidth="1"/>
    <col min="11018" max="11018" width="12" style="1" customWidth="1"/>
    <col min="11019" max="11019" width="8" style="1" customWidth="1"/>
    <col min="11020" max="11020" width="6.5703125" style="1" customWidth="1"/>
    <col min="11021" max="11021" width="6.85546875" style="1" customWidth="1"/>
    <col min="11022" max="11022" width="8" style="1" customWidth="1"/>
    <col min="11023" max="11023" width="8.85546875" style="1" customWidth="1"/>
    <col min="11024" max="11024" width="7.140625" style="1" customWidth="1"/>
    <col min="11025" max="11025" width="8" style="1" customWidth="1"/>
    <col min="11026" max="11026" width="11.140625" style="1" customWidth="1"/>
    <col min="11027" max="11263" width="9.140625" style="1"/>
    <col min="11264" max="11264" width="5" style="1" customWidth="1"/>
    <col min="11265" max="11265" width="19" style="1" customWidth="1"/>
    <col min="11266" max="11266" width="10.42578125" style="1" customWidth="1"/>
    <col min="11267" max="11267" width="6.85546875" style="1" customWidth="1"/>
    <col min="11268" max="11268" width="7.28515625" style="1" customWidth="1"/>
    <col min="11269" max="11269" width="10.28515625" style="1" customWidth="1"/>
    <col min="11270" max="11270" width="6.7109375" style="1" customWidth="1"/>
    <col min="11271" max="11271" width="7" style="1" customWidth="1"/>
    <col min="11272" max="11272" width="8.85546875" style="1" customWidth="1"/>
    <col min="11273" max="11273" width="10.28515625" style="1" customWidth="1"/>
    <col min="11274" max="11274" width="12" style="1" customWidth="1"/>
    <col min="11275" max="11275" width="8" style="1" customWidth="1"/>
    <col min="11276" max="11276" width="6.5703125" style="1" customWidth="1"/>
    <col min="11277" max="11277" width="6.85546875" style="1" customWidth="1"/>
    <col min="11278" max="11278" width="8" style="1" customWidth="1"/>
    <col min="11279" max="11279" width="8.85546875" style="1" customWidth="1"/>
    <col min="11280" max="11280" width="7.140625" style="1" customWidth="1"/>
    <col min="11281" max="11281" width="8" style="1" customWidth="1"/>
    <col min="11282" max="11282" width="11.140625" style="1" customWidth="1"/>
    <col min="11283" max="11519" width="9.140625" style="1"/>
    <col min="11520" max="11520" width="5" style="1" customWidth="1"/>
    <col min="11521" max="11521" width="19" style="1" customWidth="1"/>
    <col min="11522" max="11522" width="10.42578125" style="1" customWidth="1"/>
    <col min="11523" max="11523" width="6.85546875" style="1" customWidth="1"/>
    <col min="11524" max="11524" width="7.28515625" style="1" customWidth="1"/>
    <col min="11525" max="11525" width="10.28515625" style="1" customWidth="1"/>
    <col min="11526" max="11526" width="6.7109375" style="1" customWidth="1"/>
    <col min="11527" max="11527" width="7" style="1" customWidth="1"/>
    <col min="11528" max="11528" width="8.85546875" style="1" customWidth="1"/>
    <col min="11529" max="11529" width="10.28515625" style="1" customWidth="1"/>
    <col min="11530" max="11530" width="12" style="1" customWidth="1"/>
    <col min="11531" max="11531" width="8" style="1" customWidth="1"/>
    <col min="11532" max="11532" width="6.5703125" style="1" customWidth="1"/>
    <col min="11533" max="11533" width="6.85546875" style="1" customWidth="1"/>
    <col min="11534" max="11534" width="8" style="1" customWidth="1"/>
    <col min="11535" max="11535" width="8.85546875" style="1" customWidth="1"/>
    <col min="11536" max="11536" width="7.140625" style="1" customWidth="1"/>
    <col min="11537" max="11537" width="8" style="1" customWidth="1"/>
    <col min="11538" max="11538" width="11.140625" style="1" customWidth="1"/>
    <col min="11539" max="11775" width="9.140625" style="1"/>
    <col min="11776" max="11776" width="5" style="1" customWidth="1"/>
    <col min="11777" max="11777" width="19" style="1" customWidth="1"/>
    <col min="11778" max="11778" width="10.42578125" style="1" customWidth="1"/>
    <col min="11779" max="11779" width="6.85546875" style="1" customWidth="1"/>
    <col min="11780" max="11780" width="7.28515625" style="1" customWidth="1"/>
    <col min="11781" max="11781" width="10.28515625" style="1" customWidth="1"/>
    <col min="11782" max="11782" width="6.7109375" style="1" customWidth="1"/>
    <col min="11783" max="11783" width="7" style="1" customWidth="1"/>
    <col min="11784" max="11784" width="8.85546875" style="1" customWidth="1"/>
    <col min="11785" max="11785" width="10.28515625" style="1" customWidth="1"/>
    <col min="11786" max="11786" width="12" style="1" customWidth="1"/>
    <col min="11787" max="11787" width="8" style="1" customWidth="1"/>
    <col min="11788" max="11788" width="6.5703125" style="1" customWidth="1"/>
    <col min="11789" max="11789" width="6.85546875" style="1" customWidth="1"/>
    <col min="11790" max="11790" width="8" style="1" customWidth="1"/>
    <col min="11791" max="11791" width="8.85546875" style="1" customWidth="1"/>
    <col min="11792" max="11792" width="7.140625" style="1" customWidth="1"/>
    <col min="11793" max="11793" width="8" style="1" customWidth="1"/>
    <col min="11794" max="11794" width="11.140625" style="1" customWidth="1"/>
    <col min="11795" max="12031" width="9.140625" style="1"/>
    <col min="12032" max="12032" width="5" style="1" customWidth="1"/>
    <col min="12033" max="12033" width="19" style="1" customWidth="1"/>
    <col min="12034" max="12034" width="10.42578125" style="1" customWidth="1"/>
    <col min="12035" max="12035" width="6.85546875" style="1" customWidth="1"/>
    <col min="12036" max="12036" width="7.28515625" style="1" customWidth="1"/>
    <col min="12037" max="12037" width="10.28515625" style="1" customWidth="1"/>
    <col min="12038" max="12038" width="6.7109375" style="1" customWidth="1"/>
    <col min="12039" max="12039" width="7" style="1" customWidth="1"/>
    <col min="12040" max="12040" width="8.85546875" style="1" customWidth="1"/>
    <col min="12041" max="12041" width="10.28515625" style="1" customWidth="1"/>
    <col min="12042" max="12042" width="12" style="1" customWidth="1"/>
    <col min="12043" max="12043" width="8" style="1" customWidth="1"/>
    <col min="12044" max="12044" width="6.5703125" style="1" customWidth="1"/>
    <col min="12045" max="12045" width="6.85546875" style="1" customWidth="1"/>
    <col min="12046" max="12046" width="8" style="1" customWidth="1"/>
    <col min="12047" max="12047" width="8.85546875" style="1" customWidth="1"/>
    <col min="12048" max="12048" width="7.140625" style="1" customWidth="1"/>
    <col min="12049" max="12049" width="8" style="1" customWidth="1"/>
    <col min="12050" max="12050" width="11.140625" style="1" customWidth="1"/>
    <col min="12051" max="12287" width="9.140625" style="1"/>
    <col min="12288" max="12288" width="5" style="1" customWidth="1"/>
    <col min="12289" max="12289" width="19" style="1" customWidth="1"/>
    <col min="12290" max="12290" width="10.42578125" style="1" customWidth="1"/>
    <col min="12291" max="12291" width="6.85546875" style="1" customWidth="1"/>
    <col min="12292" max="12292" width="7.28515625" style="1" customWidth="1"/>
    <col min="12293" max="12293" width="10.28515625" style="1" customWidth="1"/>
    <col min="12294" max="12294" width="6.7109375" style="1" customWidth="1"/>
    <col min="12295" max="12295" width="7" style="1" customWidth="1"/>
    <col min="12296" max="12296" width="8.85546875" style="1" customWidth="1"/>
    <col min="12297" max="12297" width="10.28515625" style="1" customWidth="1"/>
    <col min="12298" max="12298" width="12" style="1" customWidth="1"/>
    <col min="12299" max="12299" width="8" style="1" customWidth="1"/>
    <col min="12300" max="12300" width="6.5703125" style="1" customWidth="1"/>
    <col min="12301" max="12301" width="6.85546875" style="1" customWidth="1"/>
    <col min="12302" max="12302" width="8" style="1" customWidth="1"/>
    <col min="12303" max="12303" width="8.85546875" style="1" customWidth="1"/>
    <col min="12304" max="12304" width="7.140625" style="1" customWidth="1"/>
    <col min="12305" max="12305" width="8" style="1" customWidth="1"/>
    <col min="12306" max="12306" width="11.140625" style="1" customWidth="1"/>
    <col min="12307" max="12543" width="9.140625" style="1"/>
    <col min="12544" max="12544" width="5" style="1" customWidth="1"/>
    <col min="12545" max="12545" width="19" style="1" customWidth="1"/>
    <col min="12546" max="12546" width="10.42578125" style="1" customWidth="1"/>
    <col min="12547" max="12547" width="6.85546875" style="1" customWidth="1"/>
    <col min="12548" max="12548" width="7.28515625" style="1" customWidth="1"/>
    <col min="12549" max="12549" width="10.28515625" style="1" customWidth="1"/>
    <col min="12550" max="12550" width="6.7109375" style="1" customWidth="1"/>
    <col min="12551" max="12551" width="7" style="1" customWidth="1"/>
    <col min="12552" max="12552" width="8.85546875" style="1" customWidth="1"/>
    <col min="12553" max="12553" width="10.28515625" style="1" customWidth="1"/>
    <col min="12554" max="12554" width="12" style="1" customWidth="1"/>
    <col min="12555" max="12555" width="8" style="1" customWidth="1"/>
    <col min="12556" max="12556" width="6.5703125" style="1" customWidth="1"/>
    <col min="12557" max="12557" width="6.85546875" style="1" customWidth="1"/>
    <col min="12558" max="12558" width="8" style="1" customWidth="1"/>
    <col min="12559" max="12559" width="8.85546875" style="1" customWidth="1"/>
    <col min="12560" max="12560" width="7.140625" style="1" customWidth="1"/>
    <col min="12561" max="12561" width="8" style="1" customWidth="1"/>
    <col min="12562" max="12562" width="11.140625" style="1" customWidth="1"/>
    <col min="12563" max="12799" width="9.140625" style="1"/>
    <col min="12800" max="12800" width="5" style="1" customWidth="1"/>
    <col min="12801" max="12801" width="19" style="1" customWidth="1"/>
    <col min="12802" max="12802" width="10.42578125" style="1" customWidth="1"/>
    <col min="12803" max="12803" width="6.85546875" style="1" customWidth="1"/>
    <col min="12804" max="12804" width="7.28515625" style="1" customWidth="1"/>
    <col min="12805" max="12805" width="10.28515625" style="1" customWidth="1"/>
    <col min="12806" max="12806" width="6.7109375" style="1" customWidth="1"/>
    <col min="12807" max="12807" width="7" style="1" customWidth="1"/>
    <col min="12808" max="12808" width="8.85546875" style="1" customWidth="1"/>
    <col min="12809" max="12809" width="10.28515625" style="1" customWidth="1"/>
    <col min="12810" max="12810" width="12" style="1" customWidth="1"/>
    <col min="12811" max="12811" width="8" style="1" customWidth="1"/>
    <col min="12812" max="12812" width="6.5703125" style="1" customWidth="1"/>
    <col min="12813" max="12813" width="6.85546875" style="1" customWidth="1"/>
    <col min="12814" max="12814" width="8" style="1" customWidth="1"/>
    <col min="12815" max="12815" width="8.85546875" style="1" customWidth="1"/>
    <col min="12816" max="12816" width="7.140625" style="1" customWidth="1"/>
    <col min="12817" max="12817" width="8" style="1" customWidth="1"/>
    <col min="12818" max="12818" width="11.140625" style="1" customWidth="1"/>
    <col min="12819" max="13055" width="9.140625" style="1"/>
    <col min="13056" max="13056" width="5" style="1" customWidth="1"/>
    <col min="13057" max="13057" width="19" style="1" customWidth="1"/>
    <col min="13058" max="13058" width="10.42578125" style="1" customWidth="1"/>
    <col min="13059" max="13059" width="6.85546875" style="1" customWidth="1"/>
    <col min="13060" max="13060" width="7.28515625" style="1" customWidth="1"/>
    <col min="13061" max="13061" width="10.28515625" style="1" customWidth="1"/>
    <col min="13062" max="13062" width="6.7109375" style="1" customWidth="1"/>
    <col min="13063" max="13063" width="7" style="1" customWidth="1"/>
    <col min="13064" max="13064" width="8.85546875" style="1" customWidth="1"/>
    <col min="13065" max="13065" width="10.28515625" style="1" customWidth="1"/>
    <col min="13066" max="13066" width="12" style="1" customWidth="1"/>
    <col min="13067" max="13067" width="8" style="1" customWidth="1"/>
    <col min="13068" max="13068" width="6.5703125" style="1" customWidth="1"/>
    <col min="13069" max="13069" width="6.85546875" style="1" customWidth="1"/>
    <col min="13070" max="13070" width="8" style="1" customWidth="1"/>
    <col min="13071" max="13071" width="8.85546875" style="1" customWidth="1"/>
    <col min="13072" max="13072" width="7.140625" style="1" customWidth="1"/>
    <col min="13073" max="13073" width="8" style="1" customWidth="1"/>
    <col min="13074" max="13074" width="11.140625" style="1" customWidth="1"/>
    <col min="13075" max="13311" width="9.140625" style="1"/>
    <col min="13312" max="13312" width="5" style="1" customWidth="1"/>
    <col min="13313" max="13313" width="19" style="1" customWidth="1"/>
    <col min="13314" max="13314" width="10.42578125" style="1" customWidth="1"/>
    <col min="13315" max="13315" width="6.85546875" style="1" customWidth="1"/>
    <col min="13316" max="13316" width="7.28515625" style="1" customWidth="1"/>
    <col min="13317" max="13317" width="10.28515625" style="1" customWidth="1"/>
    <col min="13318" max="13318" width="6.7109375" style="1" customWidth="1"/>
    <col min="13319" max="13319" width="7" style="1" customWidth="1"/>
    <col min="13320" max="13320" width="8.85546875" style="1" customWidth="1"/>
    <col min="13321" max="13321" width="10.28515625" style="1" customWidth="1"/>
    <col min="13322" max="13322" width="12" style="1" customWidth="1"/>
    <col min="13323" max="13323" width="8" style="1" customWidth="1"/>
    <col min="13324" max="13324" width="6.5703125" style="1" customWidth="1"/>
    <col min="13325" max="13325" width="6.85546875" style="1" customWidth="1"/>
    <col min="13326" max="13326" width="8" style="1" customWidth="1"/>
    <col min="13327" max="13327" width="8.85546875" style="1" customWidth="1"/>
    <col min="13328" max="13328" width="7.140625" style="1" customWidth="1"/>
    <col min="13329" max="13329" width="8" style="1" customWidth="1"/>
    <col min="13330" max="13330" width="11.140625" style="1" customWidth="1"/>
    <col min="13331" max="13567" width="9.140625" style="1"/>
    <col min="13568" max="13568" width="5" style="1" customWidth="1"/>
    <col min="13569" max="13569" width="19" style="1" customWidth="1"/>
    <col min="13570" max="13570" width="10.42578125" style="1" customWidth="1"/>
    <col min="13571" max="13571" width="6.85546875" style="1" customWidth="1"/>
    <col min="13572" max="13572" width="7.28515625" style="1" customWidth="1"/>
    <col min="13573" max="13573" width="10.28515625" style="1" customWidth="1"/>
    <col min="13574" max="13574" width="6.7109375" style="1" customWidth="1"/>
    <col min="13575" max="13575" width="7" style="1" customWidth="1"/>
    <col min="13576" max="13576" width="8.85546875" style="1" customWidth="1"/>
    <col min="13577" max="13577" width="10.28515625" style="1" customWidth="1"/>
    <col min="13578" max="13578" width="12" style="1" customWidth="1"/>
    <col min="13579" max="13579" width="8" style="1" customWidth="1"/>
    <col min="13580" max="13580" width="6.5703125" style="1" customWidth="1"/>
    <col min="13581" max="13581" width="6.85546875" style="1" customWidth="1"/>
    <col min="13582" max="13582" width="8" style="1" customWidth="1"/>
    <col min="13583" max="13583" width="8.85546875" style="1" customWidth="1"/>
    <col min="13584" max="13584" width="7.140625" style="1" customWidth="1"/>
    <col min="13585" max="13585" width="8" style="1" customWidth="1"/>
    <col min="13586" max="13586" width="11.140625" style="1" customWidth="1"/>
    <col min="13587" max="13823" width="9.140625" style="1"/>
    <col min="13824" max="13824" width="5" style="1" customWidth="1"/>
    <col min="13825" max="13825" width="19" style="1" customWidth="1"/>
    <col min="13826" max="13826" width="10.42578125" style="1" customWidth="1"/>
    <col min="13827" max="13827" width="6.85546875" style="1" customWidth="1"/>
    <col min="13828" max="13828" width="7.28515625" style="1" customWidth="1"/>
    <col min="13829" max="13829" width="10.28515625" style="1" customWidth="1"/>
    <col min="13830" max="13830" width="6.7109375" style="1" customWidth="1"/>
    <col min="13831" max="13831" width="7" style="1" customWidth="1"/>
    <col min="13832" max="13832" width="8.85546875" style="1" customWidth="1"/>
    <col min="13833" max="13833" width="10.28515625" style="1" customWidth="1"/>
    <col min="13834" max="13834" width="12" style="1" customWidth="1"/>
    <col min="13835" max="13835" width="8" style="1" customWidth="1"/>
    <col min="13836" max="13836" width="6.5703125" style="1" customWidth="1"/>
    <col min="13837" max="13837" width="6.85546875" style="1" customWidth="1"/>
    <col min="13838" max="13838" width="8" style="1" customWidth="1"/>
    <col min="13839" max="13839" width="8.85546875" style="1" customWidth="1"/>
    <col min="13840" max="13840" width="7.140625" style="1" customWidth="1"/>
    <col min="13841" max="13841" width="8" style="1" customWidth="1"/>
    <col min="13842" max="13842" width="11.140625" style="1" customWidth="1"/>
    <col min="13843" max="14079" width="9.140625" style="1"/>
    <col min="14080" max="14080" width="5" style="1" customWidth="1"/>
    <col min="14081" max="14081" width="19" style="1" customWidth="1"/>
    <col min="14082" max="14082" width="10.42578125" style="1" customWidth="1"/>
    <col min="14083" max="14083" width="6.85546875" style="1" customWidth="1"/>
    <col min="14084" max="14084" width="7.28515625" style="1" customWidth="1"/>
    <col min="14085" max="14085" width="10.28515625" style="1" customWidth="1"/>
    <col min="14086" max="14086" width="6.7109375" style="1" customWidth="1"/>
    <col min="14087" max="14087" width="7" style="1" customWidth="1"/>
    <col min="14088" max="14088" width="8.85546875" style="1" customWidth="1"/>
    <col min="14089" max="14089" width="10.28515625" style="1" customWidth="1"/>
    <col min="14090" max="14090" width="12" style="1" customWidth="1"/>
    <col min="14091" max="14091" width="8" style="1" customWidth="1"/>
    <col min="14092" max="14092" width="6.5703125" style="1" customWidth="1"/>
    <col min="14093" max="14093" width="6.85546875" style="1" customWidth="1"/>
    <col min="14094" max="14094" width="8" style="1" customWidth="1"/>
    <col min="14095" max="14095" width="8.85546875" style="1" customWidth="1"/>
    <col min="14096" max="14096" width="7.140625" style="1" customWidth="1"/>
    <col min="14097" max="14097" width="8" style="1" customWidth="1"/>
    <col min="14098" max="14098" width="11.140625" style="1" customWidth="1"/>
    <col min="14099" max="14335" width="9.140625" style="1"/>
    <col min="14336" max="14336" width="5" style="1" customWidth="1"/>
    <col min="14337" max="14337" width="19" style="1" customWidth="1"/>
    <col min="14338" max="14338" width="10.42578125" style="1" customWidth="1"/>
    <col min="14339" max="14339" width="6.85546875" style="1" customWidth="1"/>
    <col min="14340" max="14340" width="7.28515625" style="1" customWidth="1"/>
    <col min="14341" max="14341" width="10.28515625" style="1" customWidth="1"/>
    <col min="14342" max="14342" width="6.7109375" style="1" customWidth="1"/>
    <col min="14343" max="14343" width="7" style="1" customWidth="1"/>
    <col min="14344" max="14344" width="8.85546875" style="1" customWidth="1"/>
    <col min="14345" max="14345" width="10.28515625" style="1" customWidth="1"/>
    <col min="14346" max="14346" width="12" style="1" customWidth="1"/>
    <col min="14347" max="14347" width="8" style="1" customWidth="1"/>
    <col min="14348" max="14348" width="6.5703125" style="1" customWidth="1"/>
    <col min="14349" max="14349" width="6.85546875" style="1" customWidth="1"/>
    <col min="14350" max="14350" width="8" style="1" customWidth="1"/>
    <col min="14351" max="14351" width="8.85546875" style="1" customWidth="1"/>
    <col min="14352" max="14352" width="7.140625" style="1" customWidth="1"/>
    <col min="14353" max="14353" width="8" style="1" customWidth="1"/>
    <col min="14354" max="14354" width="11.140625" style="1" customWidth="1"/>
    <col min="14355" max="14591" width="9.140625" style="1"/>
    <col min="14592" max="14592" width="5" style="1" customWidth="1"/>
    <col min="14593" max="14593" width="19" style="1" customWidth="1"/>
    <col min="14594" max="14594" width="10.42578125" style="1" customWidth="1"/>
    <col min="14595" max="14595" width="6.85546875" style="1" customWidth="1"/>
    <col min="14596" max="14596" width="7.28515625" style="1" customWidth="1"/>
    <col min="14597" max="14597" width="10.28515625" style="1" customWidth="1"/>
    <col min="14598" max="14598" width="6.7109375" style="1" customWidth="1"/>
    <col min="14599" max="14599" width="7" style="1" customWidth="1"/>
    <col min="14600" max="14600" width="8.85546875" style="1" customWidth="1"/>
    <col min="14601" max="14601" width="10.28515625" style="1" customWidth="1"/>
    <col min="14602" max="14602" width="12" style="1" customWidth="1"/>
    <col min="14603" max="14603" width="8" style="1" customWidth="1"/>
    <col min="14604" max="14604" width="6.5703125" style="1" customWidth="1"/>
    <col min="14605" max="14605" width="6.85546875" style="1" customWidth="1"/>
    <col min="14606" max="14606" width="8" style="1" customWidth="1"/>
    <col min="14607" max="14607" width="8.85546875" style="1" customWidth="1"/>
    <col min="14608" max="14608" width="7.140625" style="1" customWidth="1"/>
    <col min="14609" max="14609" width="8" style="1" customWidth="1"/>
    <col min="14610" max="14610" width="11.140625" style="1" customWidth="1"/>
    <col min="14611" max="14847" width="9.140625" style="1"/>
    <col min="14848" max="14848" width="5" style="1" customWidth="1"/>
    <col min="14849" max="14849" width="19" style="1" customWidth="1"/>
    <col min="14850" max="14850" width="10.42578125" style="1" customWidth="1"/>
    <col min="14851" max="14851" width="6.85546875" style="1" customWidth="1"/>
    <col min="14852" max="14852" width="7.28515625" style="1" customWidth="1"/>
    <col min="14853" max="14853" width="10.28515625" style="1" customWidth="1"/>
    <col min="14854" max="14854" width="6.7109375" style="1" customWidth="1"/>
    <col min="14855" max="14855" width="7" style="1" customWidth="1"/>
    <col min="14856" max="14856" width="8.85546875" style="1" customWidth="1"/>
    <col min="14857" max="14857" width="10.28515625" style="1" customWidth="1"/>
    <col min="14858" max="14858" width="12" style="1" customWidth="1"/>
    <col min="14859" max="14859" width="8" style="1" customWidth="1"/>
    <col min="14860" max="14860" width="6.5703125" style="1" customWidth="1"/>
    <col min="14861" max="14861" width="6.85546875" style="1" customWidth="1"/>
    <col min="14862" max="14862" width="8" style="1" customWidth="1"/>
    <col min="14863" max="14863" width="8.85546875" style="1" customWidth="1"/>
    <col min="14864" max="14864" width="7.140625" style="1" customWidth="1"/>
    <col min="14865" max="14865" width="8" style="1" customWidth="1"/>
    <col min="14866" max="14866" width="11.140625" style="1" customWidth="1"/>
    <col min="14867" max="15103" width="9.140625" style="1"/>
    <col min="15104" max="15104" width="5" style="1" customWidth="1"/>
    <col min="15105" max="15105" width="19" style="1" customWidth="1"/>
    <col min="15106" max="15106" width="10.42578125" style="1" customWidth="1"/>
    <col min="15107" max="15107" width="6.85546875" style="1" customWidth="1"/>
    <col min="15108" max="15108" width="7.28515625" style="1" customWidth="1"/>
    <col min="15109" max="15109" width="10.28515625" style="1" customWidth="1"/>
    <col min="15110" max="15110" width="6.7109375" style="1" customWidth="1"/>
    <col min="15111" max="15111" width="7" style="1" customWidth="1"/>
    <col min="15112" max="15112" width="8.85546875" style="1" customWidth="1"/>
    <col min="15113" max="15113" width="10.28515625" style="1" customWidth="1"/>
    <col min="15114" max="15114" width="12" style="1" customWidth="1"/>
    <col min="15115" max="15115" width="8" style="1" customWidth="1"/>
    <col min="15116" max="15116" width="6.5703125" style="1" customWidth="1"/>
    <col min="15117" max="15117" width="6.85546875" style="1" customWidth="1"/>
    <col min="15118" max="15118" width="8" style="1" customWidth="1"/>
    <col min="15119" max="15119" width="8.85546875" style="1" customWidth="1"/>
    <col min="15120" max="15120" width="7.140625" style="1" customWidth="1"/>
    <col min="15121" max="15121" width="8" style="1" customWidth="1"/>
    <col min="15122" max="15122" width="11.140625" style="1" customWidth="1"/>
    <col min="15123" max="15359" width="9.140625" style="1"/>
    <col min="15360" max="15360" width="5" style="1" customWidth="1"/>
    <col min="15361" max="15361" width="19" style="1" customWidth="1"/>
    <col min="15362" max="15362" width="10.42578125" style="1" customWidth="1"/>
    <col min="15363" max="15363" width="6.85546875" style="1" customWidth="1"/>
    <col min="15364" max="15364" width="7.28515625" style="1" customWidth="1"/>
    <col min="15365" max="15365" width="10.28515625" style="1" customWidth="1"/>
    <col min="15366" max="15366" width="6.7109375" style="1" customWidth="1"/>
    <col min="15367" max="15367" width="7" style="1" customWidth="1"/>
    <col min="15368" max="15368" width="8.85546875" style="1" customWidth="1"/>
    <col min="15369" max="15369" width="10.28515625" style="1" customWidth="1"/>
    <col min="15370" max="15370" width="12" style="1" customWidth="1"/>
    <col min="15371" max="15371" width="8" style="1" customWidth="1"/>
    <col min="15372" max="15372" width="6.5703125" style="1" customWidth="1"/>
    <col min="15373" max="15373" width="6.85546875" style="1" customWidth="1"/>
    <col min="15374" max="15374" width="8" style="1" customWidth="1"/>
    <col min="15375" max="15375" width="8.85546875" style="1" customWidth="1"/>
    <col min="15376" max="15376" width="7.140625" style="1" customWidth="1"/>
    <col min="15377" max="15377" width="8" style="1" customWidth="1"/>
    <col min="15378" max="15378" width="11.140625" style="1" customWidth="1"/>
    <col min="15379" max="15615" width="9.140625" style="1"/>
    <col min="15616" max="15616" width="5" style="1" customWidth="1"/>
    <col min="15617" max="15617" width="19" style="1" customWidth="1"/>
    <col min="15618" max="15618" width="10.42578125" style="1" customWidth="1"/>
    <col min="15619" max="15619" width="6.85546875" style="1" customWidth="1"/>
    <col min="15620" max="15620" width="7.28515625" style="1" customWidth="1"/>
    <col min="15621" max="15621" width="10.28515625" style="1" customWidth="1"/>
    <col min="15622" max="15622" width="6.7109375" style="1" customWidth="1"/>
    <col min="15623" max="15623" width="7" style="1" customWidth="1"/>
    <col min="15624" max="15624" width="8.85546875" style="1" customWidth="1"/>
    <col min="15625" max="15625" width="10.28515625" style="1" customWidth="1"/>
    <col min="15626" max="15626" width="12" style="1" customWidth="1"/>
    <col min="15627" max="15627" width="8" style="1" customWidth="1"/>
    <col min="15628" max="15628" width="6.5703125" style="1" customWidth="1"/>
    <col min="15629" max="15629" width="6.85546875" style="1" customWidth="1"/>
    <col min="15630" max="15630" width="8" style="1" customWidth="1"/>
    <col min="15631" max="15631" width="8.85546875" style="1" customWidth="1"/>
    <col min="15632" max="15632" width="7.140625" style="1" customWidth="1"/>
    <col min="15633" max="15633" width="8" style="1" customWidth="1"/>
    <col min="15634" max="15634" width="11.140625" style="1" customWidth="1"/>
    <col min="15635" max="15871" width="9.140625" style="1"/>
    <col min="15872" max="15872" width="5" style="1" customWidth="1"/>
    <col min="15873" max="15873" width="19" style="1" customWidth="1"/>
    <col min="15874" max="15874" width="10.42578125" style="1" customWidth="1"/>
    <col min="15875" max="15875" width="6.85546875" style="1" customWidth="1"/>
    <col min="15876" max="15876" width="7.28515625" style="1" customWidth="1"/>
    <col min="15877" max="15877" width="10.28515625" style="1" customWidth="1"/>
    <col min="15878" max="15878" width="6.7109375" style="1" customWidth="1"/>
    <col min="15879" max="15879" width="7" style="1" customWidth="1"/>
    <col min="15880" max="15880" width="8.85546875" style="1" customWidth="1"/>
    <col min="15881" max="15881" width="10.28515625" style="1" customWidth="1"/>
    <col min="15882" max="15882" width="12" style="1" customWidth="1"/>
    <col min="15883" max="15883" width="8" style="1" customWidth="1"/>
    <col min="15884" max="15884" width="6.5703125" style="1" customWidth="1"/>
    <col min="15885" max="15885" width="6.85546875" style="1" customWidth="1"/>
    <col min="15886" max="15886" width="8" style="1" customWidth="1"/>
    <col min="15887" max="15887" width="8.85546875" style="1" customWidth="1"/>
    <col min="15888" max="15888" width="7.140625" style="1" customWidth="1"/>
    <col min="15889" max="15889" width="8" style="1" customWidth="1"/>
    <col min="15890" max="15890" width="11.140625" style="1" customWidth="1"/>
    <col min="15891" max="16127" width="9.140625" style="1"/>
    <col min="16128" max="16128" width="5" style="1" customWidth="1"/>
    <col min="16129" max="16129" width="19" style="1" customWidth="1"/>
    <col min="16130" max="16130" width="10.42578125" style="1" customWidth="1"/>
    <col min="16131" max="16131" width="6.85546875" style="1" customWidth="1"/>
    <col min="16132" max="16132" width="7.28515625" style="1" customWidth="1"/>
    <col min="16133" max="16133" width="10.28515625" style="1" customWidth="1"/>
    <col min="16134" max="16134" width="6.7109375" style="1" customWidth="1"/>
    <col min="16135" max="16135" width="7" style="1" customWidth="1"/>
    <col min="16136" max="16136" width="8.85546875" style="1" customWidth="1"/>
    <col min="16137" max="16137" width="10.28515625" style="1" customWidth="1"/>
    <col min="16138" max="16138" width="12" style="1" customWidth="1"/>
    <col min="16139" max="16139" width="8" style="1" customWidth="1"/>
    <col min="16140" max="16140" width="6.5703125" style="1" customWidth="1"/>
    <col min="16141" max="16141" width="6.85546875" style="1" customWidth="1"/>
    <col min="16142" max="16142" width="8" style="1" customWidth="1"/>
    <col min="16143" max="16143" width="8.85546875" style="1" customWidth="1"/>
    <col min="16144" max="16144" width="7.140625" style="1" customWidth="1"/>
    <col min="16145" max="16145" width="8" style="1" customWidth="1"/>
    <col min="16146" max="16146" width="11.140625" style="1" customWidth="1"/>
    <col min="16147" max="16384" width="9.140625" style="1"/>
  </cols>
  <sheetData>
    <row r="1" spans="1:19" x14ac:dyDescent="0.25">
      <c r="A1" s="283" t="s">
        <v>217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</row>
    <row r="2" spans="1:19" x14ac:dyDescent="0.25">
      <c r="A2" s="277" t="s">
        <v>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</row>
    <row r="3" spans="1:19" x14ac:dyDescent="0.25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</row>
    <row r="4" spans="1:19" x14ac:dyDescent="0.25">
      <c r="B4" s="26" t="s">
        <v>213</v>
      </c>
    </row>
    <row r="5" spans="1:19" x14ac:dyDescent="0.25">
      <c r="A5" s="4" t="s">
        <v>2</v>
      </c>
      <c r="B5" s="5" t="s">
        <v>3</v>
      </c>
      <c r="C5" s="284" t="s">
        <v>218</v>
      </c>
      <c r="D5" s="285"/>
      <c r="E5" s="285"/>
      <c r="F5" s="285"/>
      <c r="G5" s="285"/>
      <c r="H5" s="285"/>
      <c r="I5" s="285"/>
      <c r="J5" s="286"/>
      <c r="K5" s="6" t="s">
        <v>4</v>
      </c>
      <c r="L5" s="284" t="s">
        <v>219</v>
      </c>
      <c r="M5" s="285"/>
      <c r="N5" s="285"/>
      <c r="O5" s="285"/>
      <c r="P5" s="285"/>
      <c r="Q5" s="286"/>
      <c r="R5" s="6" t="s">
        <v>4</v>
      </c>
      <c r="S5" s="7" t="s">
        <v>5</v>
      </c>
    </row>
    <row r="6" spans="1:19" x14ac:dyDescent="0.25">
      <c r="A6" s="8"/>
      <c r="B6" s="8"/>
      <c r="C6" s="9" t="s">
        <v>6</v>
      </c>
      <c r="D6" s="10" t="s">
        <v>7</v>
      </c>
      <c r="E6" s="10" t="s">
        <v>8</v>
      </c>
      <c r="F6" s="11" t="s">
        <v>9</v>
      </c>
      <c r="G6" s="10" t="s">
        <v>10</v>
      </c>
      <c r="H6" s="10" t="s">
        <v>11</v>
      </c>
      <c r="I6" s="12" t="s">
        <v>12</v>
      </c>
      <c r="J6" s="11" t="s">
        <v>13</v>
      </c>
      <c r="K6" s="11" t="s">
        <v>14</v>
      </c>
      <c r="L6" s="10" t="s">
        <v>15</v>
      </c>
      <c r="M6" s="10" t="s">
        <v>16</v>
      </c>
      <c r="N6" s="10" t="s">
        <v>17</v>
      </c>
      <c r="O6" s="11" t="s">
        <v>18</v>
      </c>
      <c r="P6" s="10" t="s">
        <v>19</v>
      </c>
      <c r="Q6" s="10" t="s">
        <v>20</v>
      </c>
      <c r="R6" s="11" t="s">
        <v>21</v>
      </c>
      <c r="S6" s="13">
        <v>2020</v>
      </c>
    </row>
    <row r="7" spans="1:19" x14ac:dyDescent="0.25">
      <c r="A7" s="47">
        <v>1</v>
      </c>
      <c r="B7" s="47" t="s">
        <v>22</v>
      </c>
      <c r="C7" s="63">
        <f>[3]tanam!C7</f>
        <v>3101</v>
      </c>
      <c r="D7" s="63">
        <f>[3]tanam!D7</f>
        <v>4465</v>
      </c>
      <c r="E7" s="63">
        <f>[3]tanam!E7</f>
        <v>12616</v>
      </c>
      <c r="F7" s="31">
        <f>SUM(C7:E7)</f>
        <v>20182</v>
      </c>
      <c r="G7" s="63">
        <f>[3]tanam!G7</f>
        <v>11450</v>
      </c>
      <c r="H7" s="63">
        <f>[3]tanam!H7</f>
        <v>5582</v>
      </c>
      <c r="I7" s="63">
        <f>[3]tanam!I7</f>
        <v>3748</v>
      </c>
      <c r="J7" s="31">
        <f>SUM(G7:I7)</f>
        <v>20780</v>
      </c>
      <c r="K7" s="31">
        <f>F7+J7</f>
        <v>40962</v>
      </c>
      <c r="L7" s="63">
        <f>[3]tanam!L7</f>
        <v>4788</v>
      </c>
      <c r="M7" s="63">
        <f>[3]tanam!M7</f>
        <v>11524</v>
      </c>
      <c r="N7" s="63">
        <f>[3]tanam!N7</f>
        <v>10575</v>
      </c>
      <c r="O7" s="63">
        <f>[3]tanam!O7</f>
        <v>4706</v>
      </c>
      <c r="P7" s="63">
        <f>[3]tanam!P7</f>
        <v>2851</v>
      </c>
      <c r="Q7" s="63">
        <f>[3]tanam!Q7</f>
        <v>3430</v>
      </c>
      <c r="R7" s="31">
        <f>L7+M7+N7+O7+P7+Q7</f>
        <v>37874</v>
      </c>
      <c r="S7" s="31">
        <f>K7+R7</f>
        <v>78836</v>
      </c>
    </row>
    <row r="8" spans="1:19" x14ac:dyDescent="0.25">
      <c r="A8" s="47">
        <v>2</v>
      </c>
      <c r="B8" s="47" t="s">
        <v>23</v>
      </c>
      <c r="C8" s="63">
        <f>[3]tanam!C8</f>
        <v>5165</v>
      </c>
      <c r="D8" s="63">
        <f>[3]tanam!D8</f>
        <v>9234</v>
      </c>
      <c r="E8" s="63">
        <f>[3]tanam!E8</f>
        <v>12264</v>
      </c>
      <c r="F8" s="31">
        <f t="shared" ref="F8:F33" si="0">SUM(C8:E8)</f>
        <v>26663</v>
      </c>
      <c r="G8" s="63">
        <f>[3]tanam!G8</f>
        <v>23334</v>
      </c>
      <c r="H8" s="63">
        <f>[3]tanam!H8</f>
        <v>18052</v>
      </c>
      <c r="I8" s="63">
        <f>[3]tanam!I8</f>
        <v>11317</v>
      </c>
      <c r="J8" s="31">
        <f t="shared" ref="J8:J33" si="1">SUM(G8:I8)</f>
        <v>52703</v>
      </c>
      <c r="K8" s="31">
        <f t="shared" ref="K8:K33" si="2">F8+J8</f>
        <v>79366</v>
      </c>
      <c r="L8" s="63">
        <f>[3]tanam!L8</f>
        <v>16021</v>
      </c>
      <c r="M8" s="63">
        <f>[3]tanam!M8</f>
        <v>21948</v>
      </c>
      <c r="N8" s="63">
        <f>[3]tanam!N8</f>
        <v>9449</v>
      </c>
      <c r="O8" s="63">
        <f>[3]tanam!O8</f>
        <v>6534</v>
      </c>
      <c r="P8" s="63">
        <f>[3]tanam!P8</f>
        <v>7010</v>
      </c>
      <c r="Q8" s="63">
        <f>[3]tanam!Q8</f>
        <v>6305</v>
      </c>
      <c r="R8" s="31">
        <f t="shared" ref="R8:R33" si="3">L8+M8+N8+O8+P8+Q8</f>
        <v>67267</v>
      </c>
      <c r="S8" s="31">
        <f t="shared" ref="S8:S33" si="4">K8+R8</f>
        <v>146633</v>
      </c>
    </row>
    <row r="9" spans="1:19" x14ac:dyDescent="0.25">
      <c r="A9" s="47">
        <v>3</v>
      </c>
      <c r="B9" s="47" t="s">
        <v>24</v>
      </c>
      <c r="C9" s="63">
        <f>[3]tanam!C9</f>
        <v>6872</v>
      </c>
      <c r="D9" s="63">
        <f>[3]tanam!D9</f>
        <v>11342</v>
      </c>
      <c r="E9" s="63">
        <f>[3]tanam!E9</f>
        <v>24440</v>
      </c>
      <c r="F9" s="31">
        <f t="shared" si="0"/>
        <v>42654</v>
      </c>
      <c r="G9" s="63">
        <f>[3]tanam!G9</f>
        <v>20351</v>
      </c>
      <c r="H9" s="63">
        <f>[3]tanam!H9</f>
        <v>9106</v>
      </c>
      <c r="I9" s="63">
        <f>[3]tanam!I9</f>
        <v>10971</v>
      </c>
      <c r="J9" s="31">
        <f t="shared" si="1"/>
        <v>40428</v>
      </c>
      <c r="K9" s="31">
        <f t="shared" si="2"/>
        <v>83082</v>
      </c>
      <c r="L9" s="63">
        <f>[3]tanam!L9</f>
        <v>15625</v>
      </c>
      <c r="M9" s="63">
        <f>[3]tanam!M9</f>
        <v>22170</v>
      </c>
      <c r="N9" s="63">
        <f>[3]tanam!N9</f>
        <v>10351</v>
      </c>
      <c r="O9" s="63">
        <f>[3]tanam!O9</f>
        <v>8439</v>
      </c>
      <c r="P9" s="63">
        <f>[3]tanam!P9</f>
        <v>6320</v>
      </c>
      <c r="Q9" s="63">
        <f>[3]tanam!Q9</f>
        <v>7393</v>
      </c>
      <c r="R9" s="31">
        <f t="shared" si="3"/>
        <v>70298</v>
      </c>
      <c r="S9" s="31">
        <f t="shared" si="4"/>
        <v>153380</v>
      </c>
    </row>
    <row r="10" spans="1:19" x14ac:dyDescent="0.25">
      <c r="A10" s="47">
        <v>4</v>
      </c>
      <c r="B10" s="47" t="s">
        <v>25</v>
      </c>
      <c r="C10" s="63">
        <f>[3]tanam!C10</f>
        <v>6980</v>
      </c>
      <c r="D10" s="63">
        <f>[3]tanam!D10</f>
        <v>6902</v>
      </c>
      <c r="E10" s="63">
        <f>[3]tanam!E10</f>
        <v>7577</v>
      </c>
      <c r="F10" s="31">
        <f t="shared" si="0"/>
        <v>21459</v>
      </c>
      <c r="G10" s="63">
        <f>[3]tanam!G10</f>
        <v>11245</v>
      </c>
      <c r="H10" s="63">
        <f>[3]tanam!H10</f>
        <v>7598</v>
      </c>
      <c r="I10" s="63">
        <f>[3]tanam!I10</f>
        <v>7381</v>
      </c>
      <c r="J10" s="31">
        <f t="shared" si="1"/>
        <v>26224</v>
      </c>
      <c r="K10" s="31">
        <f t="shared" si="2"/>
        <v>47683</v>
      </c>
      <c r="L10" s="63">
        <f>[3]tanam!L10</f>
        <v>8466</v>
      </c>
      <c r="M10" s="63">
        <f>[3]tanam!M10</f>
        <v>10628</v>
      </c>
      <c r="N10" s="63">
        <f>[3]tanam!N10</f>
        <v>9664</v>
      </c>
      <c r="O10" s="63">
        <f>[3]tanam!O10</f>
        <v>5170</v>
      </c>
      <c r="P10" s="63">
        <f>[3]tanam!P10</f>
        <v>3977</v>
      </c>
      <c r="Q10" s="63">
        <f>[3]tanam!Q10</f>
        <v>3174</v>
      </c>
      <c r="R10" s="31">
        <f t="shared" si="3"/>
        <v>41079</v>
      </c>
      <c r="S10" s="31">
        <f t="shared" si="4"/>
        <v>88762</v>
      </c>
    </row>
    <row r="11" spans="1:19" x14ac:dyDescent="0.25">
      <c r="A11" s="47">
        <v>5</v>
      </c>
      <c r="B11" s="47" t="s">
        <v>26</v>
      </c>
      <c r="C11" s="63">
        <f>[3]tanam!C11</f>
        <v>7347</v>
      </c>
      <c r="D11" s="63">
        <f>[3]tanam!D11</f>
        <v>10213</v>
      </c>
      <c r="E11" s="63">
        <f>[3]tanam!E11</f>
        <v>16117</v>
      </c>
      <c r="F11" s="31">
        <f t="shared" si="0"/>
        <v>33677</v>
      </c>
      <c r="G11" s="63">
        <f>[3]tanam!G11</f>
        <v>10682</v>
      </c>
      <c r="H11" s="63">
        <f>[3]tanam!H11</f>
        <v>12237</v>
      </c>
      <c r="I11" s="63">
        <f>[3]tanam!I11</f>
        <v>8751</v>
      </c>
      <c r="J11" s="31">
        <f t="shared" si="1"/>
        <v>31670</v>
      </c>
      <c r="K11" s="31">
        <f t="shared" si="2"/>
        <v>65347</v>
      </c>
      <c r="L11" s="63">
        <f>[3]tanam!L11</f>
        <v>10082</v>
      </c>
      <c r="M11" s="63">
        <f>[3]tanam!M11</f>
        <v>11436</v>
      </c>
      <c r="N11" s="63">
        <f>[3]tanam!N11</f>
        <v>8865</v>
      </c>
      <c r="O11" s="63">
        <f>[3]tanam!O11</f>
        <v>6890</v>
      </c>
      <c r="P11" s="63">
        <f>[3]tanam!P11</f>
        <v>4994</v>
      </c>
      <c r="Q11" s="63">
        <f>[3]tanam!Q11</f>
        <v>4620</v>
      </c>
      <c r="R11" s="31">
        <f t="shared" si="3"/>
        <v>46887</v>
      </c>
      <c r="S11" s="31">
        <f t="shared" si="4"/>
        <v>112234</v>
      </c>
    </row>
    <row r="12" spans="1:19" x14ac:dyDescent="0.25">
      <c r="A12" s="47">
        <v>6</v>
      </c>
      <c r="B12" s="47" t="s">
        <v>27</v>
      </c>
      <c r="C12" s="63">
        <f>[3]tanam!C12</f>
        <v>5506</v>
      </c>
      <c r="D12" s="63">
        <f>[3]tanam!D12</f>
        <v>6618</v>
      </c>
      <c r="E12" s="63">
        <f>[3]tanam!E12</f>
        <v>9798</v>
      </c>
      <c r="F12" s="31">
        <f t="shared" si="0"/>
        <v>21922</v>
      </c>
      <c r="G12" s="63">
        <f>[3]tanam!G12</f>
        <v>16135</v>
      </c>
      <c r="H12" s="63">
        <f>[3]tanam!H12</f>
        <v>12568</v>
      </c>
      <c r="I12" s="63">
        <f>[3]tanam!I12</f>
        <v>8852</v>
      </c>
      <c r="J12" s="31">
        <f t="shared" si="1"/>
        <v>37555</v>
      </c>
      <c r="K12" s="31">
        <f t="shared" si="2"/>
        <v>59477</v>
      </c>
      <c r="L12" s="63">
        <f>[3]tanam!L12</f>
        <v>10118</v>
      </c>
      <c r="M12" s="63">
        <f>[3]tanam!M12</f>
        <v>11880</v>
      </c>
      <c r="N12" s="63">
        <f>[3]tanam!N12</f>
        <v>15092</v>
      </c>
      <c r="O12" s="63">
        <f>[3]tanam!O12</f>
        <v>9914</v>
      </c>
      <c r="P12" s="63">
        <f>[3]tanam!P12</f>
        <v>6339</v>
      </c>
      <c r="Q12" s="63">
        <f>[3]tanam!Q12</f>
        <v>7248</v>
      </c>
      <c r="R12" s="31">
        <f t="shared" si="3"/>
        <v>60591</v>
      </c>
      <c r="S12" s="31">
        <f t="shared" si="4"/>
        <v>120068</v>
      </c>
    </row>
    <row r="13" spans="1:19" x14ac:dyDescent="0.25">
      <c r="A13" s="47">
        <v>7</v>
      </c>
      <c r="B13" s="47" t="s">
        <v>28</v>
      </c>
      <c r="C13" s="63">
        <f>[3]tanam!C13</f>
        <v>676</v>
      </c>
      <c r="D13" s="63">
        <f>[3]tanam!D13</f>
        <v>426</v>
      </c>
      <c r="E13" s="63">
        <f>[3]tanam!E13</f>
        <v>1330</v>
      </c>
      <c r="F13" s="31">
        <f t="shared" si="0"/>
        <v>2432</v>
      </c>
      <c r="G13" s="63">
        <f>[3]tanam!G13</f>
        <v>9986</v>
      </c>
      <c r="H13" s="63">
        <f>[3]tanam!H13</f>
        <v>20447</v>
      </c>
      <c r="I13" s="63">
        <f>[3]tanam!I13</f>
        <v>2742</v>
      </c>
      <c r="J13" s="31">
        <f t="shared" si="1"/>
        <v>33175</v>
      </c>
      <c r="K13" s="31">
        <f t="shared" si="2"/>
        <v>35607</v>
      </c>
      <c r="L13" s="63">
        <f>[3]tanam!L13</f>
        <v>596</v>
      </c>
      <c r="M13" s="63">
        <f>[3]tanam!M13</f>
        <v>1843</v>
      </c>
      <c r="N13" s="63">
        <f>[3]tanam!N13</f>
        <v>20541</v>
      </c>
      <c r="O13" s="63">
        <f>[3]tanam!O13</f>
        <v>10412</v>
      </c>
      <c r="P13" s="63">
        <f>[3]tanam!P13</f>
        <v>831</v>
      </c>
      <c r="Q13" s="63">
        <f>[3]tanam!Q13</f>
        <v>810</v>
      </c>
      <c r="R13" s="31">
        <f t="shared" si="3"/>
        <v>35033</v>
      </c>
      <c r="S13" s="31">
        <f t="shared" si="4"/>
        <v>70640</v>
      </c>
    </row>
    <row r="14" spans="1:19" x14ac:dyDescent="0.25">
      <c r="A14" s="47">
        <v>8</v>
      </c>
      <c r="B14" s="47" t="s">
        <v>29</v>
      </c>
      <c r="C14" s="63">
        <f>[3]tanam!C14</f>
        <v>2013</v>
      </c>
      <c r="D14" s="63">
        <f>[3]tanam!D14</f>
        <v>970</v>
      </c>
      <c r="E14" s="63">
        <f>[3]tanam!E14</f>
        <v>4318</v>
      </c>
      <c r="F14" s="31">
        <f t="shared" si="0"/>
        <v>7301</v>
      </c>
      <c r="G14" s="63">
        <f>[3]tanam!G14</f>
        <v>13925</v>
      </c>
      <c r="H14" s="63">
        <f>[3]tanam!H14</f>
        <v>5741</v>
      </c>
      <c r="I14" s="63">
        <f>[3]tanam!I14</f>
        <v>1811</v>
      </c>
      <c r="J14" s="31">
        <f t="shared" si="1"/>
        <v>21477</v>
      </c>
      <c r="K14" s="31">
        <f t="shared" si="2"/>
        <v>28778</v>
      </c>
      <c r="L14" s="63">
        <f>[3]tanam!L14</f>
        <v>5262</v>
      </c>
      <c r="M14" s="63">
        <f>[3]tanam!M14</f>
        <v>11091</v>
      </c>
      <c r="N14" s="63">
        <f>[3]tanam!N14</f>
        <v>6041</v>
      </c>
      <c r="O14" s="63">
        <f>[3]tanam!O14</f>
        <v>1618</v>
      </c>
      <c r="P14" s="63">
        <f>[3]tanam!P14</f>
        <v>1940</v>
      </c>
      <c r="Q14" s="63">
        <f>[3]tanam!Q14</f>
        <v>2854</v>
      </c>
      <c r="R14" s="31">
        <f t="shared" si="3"/>
        <v>28806</v>
      </c>
      <c r="S14" s="31">
        <f t="shared" si="4"/>
        <v>57584</v>
      </c>
    </row>
    <row r="15" spans="1:19" x14ac:dyDescent="0.25">
      <c r="A15" s="47">
        <v>9</v>
      </c>
      <c r="B15" s="47" t="s">
        <v>30</v>
      </c>
      <c r="C15" s="63">
        <f>[3]tanam!C15</f>
        <v>650</v>
      </c>
      <c r="D15" s="63">
        <f>[3]tanam!D15</f>
        <v>656</v>
      </c>
      <c r="E15" s="63">
        <f>[3]tanam!E15</f>
        <v>1909</v>
      </c>
      <c r="F15" s="31">
        <f t="shared" si="0"/>
        <v>3215</v>
      </c>
      <c r="G15" s="63">
        <f>[3]tanam!G15</f>
        <v>24656</v>
      </c>
      <c r="H15" s="63">
        <f>[3]tanam!H15</f>
        <v>15942</v>
      </c>
      <c r="I15" s="63">
        <f>[3]tanam!I15</f>
        <v>1257</v>
      </c>
      <c r="J15" s="31">
        <f t="shared" si="1"/>
        <v>41855</v>
      </c>
      <c r="K15" s="31">
        <f t="shared" si="2"/>
        <v>45070</v>
      </c>
      <c r="L15" s="63">
        <f>[3]tanam!L15</f>
        <v>2956</v>
      </c>
      <c r="M15" s="63">
        <f>[3]tanam!M15</f>
        <v>14125</v>
      </c>
      <c r="N15" s="63">
        <f>[3]tanam!N15</f>
        <v>16523</v>
      </c>
      <c r="O15" s="63">
        <f>[3]tanam!O15</f>
        <v>8703</v>
      </c>
      <c r="P15" s="63">
        <f>[3]tanam!P15</f>
        <v>1105</v>
      </c>
      <c r="Q15" s="63">
        <f>[3]tanam!Q15</f>
        <v>2251</v>
      </c>
      <c r="R15" s="31">
        <f t="shared" si="3"/>
        <v>45663</v>
      </c>
      <c r="S15" s="31">
        <f t="shared" si="4"/>
        <v>90733</v>
      </c>
    </row>
    <row r="16" spans="1:19" x14ac:dyDescent="0.25">
      <c r="A16" s="47">
        <v>10</v>
      </c>
      <c r="B16" s="47" t="s">
        <v>31</v>
      </c>
      <c r="C16" s="63">
        <f>[3]tanam!C16</f>
        <v>2423</v>
      </c>
      <c r="D16" s="63">
        <f>[3]tanam!D16</f>
        <v>3748</v>
      </c>
      <c r="E16" s="63">
        <f>[3]tanam!E16</f>
        <v>19779</v>
      </c>
      <c r="F16" s="31">
        <f t="shared" si="0"/>
        <v>25950</v>
      </c>
      <c r="G16" s="63">
        <f>[3]tanam!G16</f>
        <v>22931</v>
      </c>
      <c r="H16" s="63">
        <f>[3]tanam!H16</f>
        <v>2740</v>
      </c>
      <c r="I16" s="63">
        <f>[3]tanam!I16</f>
        <v>1274</v>
      </c>
      <c r="J16" s="31">
        <f t="shared" si="1"/>
        <v>26945</v>
      </c>
      <c r="K16" s="31">
        <f t="shared" si="2"/>
        <v>52895</v>
      </c>
      <c r="L16" s="63">
        <f>[3]tanam!L16</f>
        <v>15066</v>
      </c>
      <c r="M16" s="63">
        <f>[3]tanam!M16</f>
        <v>23290</v>
      </c>
      <c r="N16" s="63">
        <f>[3]tanam!N16</f>
        <v>7215</v>
      </c>
      <c r="O16" s="63">
        <f>[3]tanam!O16</f>
        <v>1741</v>
      </c>
      <c r="P16" s="63">
        <f>[3]tanam!P16</f>
        <v>4134</v>
      </c>
      <c r="Q16" s="63">
        <f>[3]tanam!Q16</f>
        <v>3257</v>
      </c>
      <c r="R16" s="31">
        <f t="shared" si="3"/>
        <v>54703</v>
      </c>
      <c r="S16" s="31">
        <f t="shared" si="4"/>
        <v>107598</v>
      </c>
    </row>
    <row r="17" spans="1:19" x14ac:dyDescent="0.25">
      <c r="A17" s="47">
        <v>11</v>
      </c>
      <c r="B17" s="47" t="s">
        <v>32</v>
      </c>
      <c r="C17" s="63">
        <f>[3]tanam!C17</f>
        <v>3961</v>
      </c>
      <c r="D17" s="63">
        <f>[3]tanam!D17</f>
        <v>3148</v>
      </c>
      <c r="E17" s="63">
        <f>[3]tanam!E17</f>
        <v>7975</v>
      </c>
      <c r="F17" s="31">
        <f t="shared" si="0"/>
        <v>15084</v>
      </c>
      <c r="G17" s="63">
        <f>[3]tanam!G17</f>
        <v>11044</v>
      </c>
      <c r="H17" s="63">
        <f>[3]tanam!H17</f>
        <v>6366</v>
      </c>
      <c r="I17" s="63">
        <f>[3]tanam!I17</f>
        <v>2568</v>
      </c>
      <c r="J17" s="31">
        <f t="shared" si="1"/>
        <v>19978</v>
      </c>
      <c r="K17" s="31">
        <f t="shared" si="2"/>
        <v>35062</v>
      </c>
      <c r="L17" s="63">
        <f>[3]tanam!L17</f>
        <v>9569</v>
      </c>
      <c r="M17" s="63">
        <f>[3]tanam!M17</f>
        <v>10405</v>
      </c>
      <c r="N17" s="63">
        <f>[3]tanam!N17</f>
        <v>5968</v>
      </c>
      <c r="O17" s="63">
        <f>[3]tanam!O17</f>
        <v>4638</v>
      </c>
      <c r="P17" s="63">
        <f>[3]tanam!P17</f>
        <v>5799</v>
      </c>
      <c r="Q17" s="63">
        <f>[3]tanam!Q17</f>
        <v>7314</v>
      </c>
      <c r="R17" s="31">
        <f t="shared" si="3"/>
        <v>43693</v>
      </c>
      <c r="S17" s="31">
        <f t="shared" si="4"/>
        <v>78755</v>
      </c>
    </row>
    <row r="18" spans="1:19" x14ac:dyDescent="0.25">
      <c r="A18" s="47">
        <v>12</v>
      </c>
      <c r="B18" s="47" t="s">
        <v>33</v>
      </c>
      <c r="C18" s="63">
        <f>[3]tanam!C18</f>
        <v>1288</v>
      </c>
      <c r="D18" s="63">
        <f>[3]tanam!D18</f>
        <v>416</v>
      </c>
      <c r="E18" s="63">
        <f>[3]tanam!E18</f>
        <v>6999</v>
      </c>
      <c r="F18" s="31">
        <f t="shared" si="0"/>
        <v>8703</v>
      </c>
      <c r="G18" s="63">
        <f>[3]tanam!G18</f>
        <v>51816</v>
      </c>
      <c r="H18" s="63">
        <f>[3]tanam!H18</f>
        <v>44399</v>
      </c>
      <c r="I18" s="63">
        <f>[3]tanam!I18</f>
        <v>7508</v>
      </c>
      <c r="J18" s="31">
        <f t="shared" si="1"/>
        <v>103723</v>
      </c>
      <c r="K18" s="31">
        <f t="shared" si="2"/>
        <v>112426</v>
      </c>
      <c r="L18" s="63">
        <f>[3]tanam!L18</f>
        <v>6166</v>
      </c>
      <c r="M18" s="63">
        <f>[3]tanam!M18</f>
        <v>59901</v>
      </c>
      <c r="N18" s="63">
        <f>[3]tanam!N18</f>
        <v>41793</v>
      </c>
      <c r="O18" s="63">
        <f>[3]tanam!O18</f>
        <v>8870</v>
      </c>
      <c r="P18" s="63">
        <f>[3]tanam!P18</f>
        <v>1352</v>
      </c>
      <c r="Q18" s="63">
        <f>[3]tanam!Q18</f>
        <v>902</v>
      </c>
      <c r="R18" s="31">
        <f t="shared" si="3"/>
        <v>118984</v>
      </c>
      <c r="S18" s="31">
        <f t="shared" si="4"/>
        <v>231410</v>
      </c>
    </row>
    <row r="19" spans="1:19" x14ac:dyDescent="0.25">
      <c r="A19" s="47">
        <v>13</v>
      </c>
      <c r="B19" s="47" t="s">
        <v>34</v>
      </c>
      <c r="C19" s="63">
        <f>[3]tanam!C19</f>
        <v>9419</v>
      </c>
      <c r="D19" s="63">
        <f>[3]tanam!D19</f>
        <v>13865</v>
      </c>
      <c r="E19" s="63">
        <f>[3]tanam!E19</f>
        <v>15369</v>
      </c>
      <c r="F19" s="31">
        <f t="shared" si="0"/>
        <v>38653</v>
      </c>
      <c r="G19" s="63">
        <f>[3]tanam!G19</f>
        <v>20052</v>
      </c>
      <c r="H19" s="63">
        <f>[3]tanam!H19</f>
        <v>19649</v>
      </c>
      <c r="I19" s="63">
        <f>[3]tanam!I19</f>
        <v>12612</v>
      </c>
      <c r="J19" s="31">
        <f t="shared" si="1"/>
        <v>52313</v>
      </c>
      <c r="K19" s="31">
        <f t="shared" si="2"/>
        <v>90966</v>
      </c>
      <c r="L19" s="63">
        <f>[3]tanam!L19</f>
        <v>8691</v>
      </c>
      <c r="M19" s="63">
        <f>[3]tanam!M19</f>
        <v>18544</v>
      </c>
      <c r="N19" s="63">
        <f>[3]tanam!N19</f>
        <v>20910</v>
      </c>
      <c r="O19" s="63">
        <f>[3]tanam!O19</f>
        <v>23573</v>
      </c>
      <c r="P19" s="63">
        <f>[3]tanam!P19</f>
        <v>16799</v>
      </c>
      <c r="Q19" s="63">
        <f>[3]tanam!Q19</f>
        <v>8616</v>
      </c>
      <c r="R19" s="31">
        <f t="shared" si="3"/>
        <v>97133</v>
      </c>
      <c r="S19" s="31">
        <f t="shared" si="4"/>
        <v>188099</v>
      </c>
    </row>
    <row r="20" spans="1:19" x14ac:dyDescent="0.25">
      <c r="A20" s="47">
        <v>14</v>
      </c>
      <c r="B20" s="47" t="s">
        <v>35</v>
      </c>
      <c r="C20" s="63">
        <f>[3]tanam!C20</f>
        <v>1482</v>
      </c>
      <c r="D20" s="63">
        <f>[3]tanam!D20</f>
        <v>2292</v>
      </c>
      <c r="E20" s="63">
        <f>[3]tanam!E20</f>
        <v>4213</v>
      </c>
      <c r="F20" s="31">
        <f t="shared" si="0"/>
        <v>7987</v>
      </c>
      <c r="G20" s="63">
        <f>[3]tanam!G20</f>
        <v>6543</v>
      </c>
      <c r="H20" s="63">
        <f>[3]tanam!H20</f>
        <v>3911</v>
      </c>
      <c r="I20" s="63">
        <f>[3]tanam!I20</f>
        <v>2294</v>
      </c>
      <c r="J20" s="31">
        <f t="shared" si="1"/>
        <v>12748</v>
      </c>
      <c r="K20" s="31">
        <f t="shared" si="2"/>
        <v>20735</v>
      </c>
      <c r="L20" s="63">
        <f>[3]tanam!L20</f>
        <v>4394</v>
      </c>
      <c r="M20" s="63">
        <f>[3]tanam!M20</f>
        <v>7665</v>
      </c>
      <c r="N20" s="63">
        <f>[3]tanam!N20</f>
        <v>2901</v>
      </c>
      <c r="O20" s="63">
        <f>[3]tanam!O20</f>
        <v>1673</v>
      </c>
      <c r="P20" s="63">
        <f>[3]tanam!P20</f>
        <v>1510</v>
      </c>
      <c r="Q20" s="63">
        <f>[3]tanam!Q20</f>
        <v>1399</v>
      </c>
      <c r="R20" s="31">
        <f t="shared" si="3"/>
        <v>19542</v>
      </c>
      <c r="S20" s="31">
        <f t="shared" si="4"/>
        <v>40277</v>
      </c>
    </row>
    <row r="21" spans="1:19" x14ac:dyDescent="0.25">
      <c r="A21" s="47">
        <v>15</v>
      </c>
      <c r="B21" s="47" t="s">
        <v>36</v>
      </c>
      <c r="C21" s="63">
        <f>[3]tanam!C21</f>
        <v>3981</v>
      </c>
      <c r="D21" s="63">
        <f>[3]tanam!D21</f>
        <v>1732</v>
      </c>
      <c r="E21" s="63">
        <f>[3]tanam!E21</f>
        <v>5620</v>
      </c>
      <c r="F21" s="31">
        <f t="shared" si="0"/>
        <v>11333</v>
      </c>
      <c r="G21" s="63">
        <f>[3]tanam!G21</f>
        <v>9786</v>
      </c>
      <c r="H21" s="63">
        <f>[3]tanam!H21</f>
        <v>24311</v>
      </c>
      <c r="I21" s="63">
        <f>[3]tanam!I21</f>
        <v>28606</v>
      </c>
      <c r="J21" s="31">
        <f t="shared" si="1"/>
        <v>62703</v>
      </c>
      <c r="K21" s="31">
        <f t="shared" si="2"/>
        <v>74036</v>
      </c>
      <c r="L21" s="63">
        <f>[3]tanam!L21</f>
        <v>23487</v>
      </c>
      <c r="M21" s="63">
        <f>[3]tanam!M21</f>
        <v>7030</v>
      </c>
      <c r="N21" s="63">
        <f>[3]tanam!N21</f>
        <v>9248</v>
      </c>
      <c r="O21" s="63">
        <f>[3]tanam!O21</f>
        <v>20262</v>
      </c>
      <c r="P21" s="63">
        <f>[3]tanam!P21</f>
        <v>21168</v>
      </c>
      <c r="Q21" s="63">
        <f>[3]tanam!Q21</f>
        <v>34363</v>
      </c>
      <c r="R21" s="31">
        <f t="shared" si="3"/>
        <v>115558</v>
      </c>
      <c r="S21" s="31">
        <f t="shared" si="4"/>
        <v>189594</v>
      </c>
    </row>
    <row r="22" spans="1:19" x14ac:dyDescent="0.25">
      <c r="A22" s="47">
        <v>16</v>
      </c>
      <c r="B22" s="47" t="s">
        <v>37</v>
      </c>
      <c r="C22" s="63">
        <f>[3]tanam!C22</f>
        <v>6494</v>
      </c>
      <c r="D22" s="63">
        <f>[3]tanam!D22</f>
        <v>6208</v>
      </c>
      <c r="E22" s="63">
        <f>[3]tanam!E22</f>
        <v>6516</v>
      </c>
      <c r="F22" s="31">
        <f t="shared" si="0"/>
        <v>19218</v>
      </c>
      <c r="G22" s="63">
        <f>[3]tanam!G22</f>
        <v>8855</v>
      </c>
      <c r="H22" s="63">
        <f>[3]tanam!H22</f>
        <v>6506</v>
      </c>
      <c r="I22" s="63">
        <f>[3]tanam!I22</f>
        <v>4165</v>
      </c>
      <c r="J22" s="31">
        <f t="shared" si="1"/>
        <v>19526</v>
      </c>
      <c r="K22" s="31">
        <f t="shared" si="2"/>
        <v>38744</v>
      </c>
      <c r="L22" s="63">
        <f>[3]tanam!L22</f>
        <v>4528</v>
      </c>
      <c r="M22" s="63">
        <f>[3]tanam!M22</f>
        <v>6721</v>
      </c>
      <c r="N22" s="63">
        <f>[3]tanam!N22</f>
        <v>6537</v>
      </c>
      <c r="O22" s="63">
        <f>[3]tanam!O22</f>
        <v>13015</v>
      </c>
      <c r="P22" s="63">
        <f>[3]tanam!P22</f>
        <v>14063</v>
      </c>
      <c r="Q22" s="63">
        <f>[3]tanam!Q22</f>
        <v>7513</v>
      </c>
      <c r="R22" s="31">
        <f t="shared" si="3"/>
        <v>52377</v>
      </c>
      <c r="S22" s="31">
        <f t="shared" si="4"/>
        <v>91121</v>
      </c>
    </row>
    <row r="23" spans="1:19" x14ac:dyDescent="0.25">
      <c r="A23" s="47">
        <v>17</v>
      </c>
      <c r="B23" s="47" t="s">
        <v>38</v>
      </c>
      <c r="C23" s="63">
        <f>[3]tanam!C23</f>
        <v>3107</v>
      </c>
      <c r="D23" s="63">
        <f>[3]tanam!D23</f>
        <v>3637</v>
      </c>
      <c r="E23" s="63">
        <f>[3]tanam!E23</f>
        <v>6686</v>
      </c>
      <c r="F23" s="31">
        <f t="shared" si="0"/>
        <v>13430</v>
      </c>
      <c r="G23" s="63">
        <f>[3]tanam!G23</f>
        <v>4804</v>
      </c>
      <c r="H23" s="63">
        <f>[3]tanam!H23</f>
        <v>2932</v>
      </c>
      <c r="I23" s="63">
        <f>[3]tanam!I23</f>
        <v>3400</v>
      </c>
      <c r="J23" s="31">
        <f t="shared" si="1"/>
        <v>11136</v>
      </c>
      <c r="K23" s="31">
        <f t="shared" si="2"/>
        <v>24566</v>
      </c>
      <c r="L23" s="63">
        <f>[3]tanam!L23</f>
        <v>6854</v>
      </c>
      <c r="M23" s="63">
        <f>[3]tanam!M23</f>
        <v>5049</v>
      </c>
      <c r="N23" s="63">
        <f>[3]tanam!N23</f>
        <v>2953</v>
      </c>
      <c r="O23" s="63">
        <f>[3]tanam!O23</f>
        <v>2320</v>
      </c>
      <c r="P23" s="63">
        <f>[3]tanam!P23</f>
        <v>2685</v>
      </c>
      <c r="Q23" s="63">
        <f>[3]tanam!Q23</f>
        <v>2499</v>
      </c>
      <c r="R23" s="31">
        <f t="shared" si="3"/>
        <v>22360</v>
      </c>
      <c r="S23" s="31">
        <f t="shared" si="4"/>
        <v>46926</v>
      </c>
    </row>
    <row r="24" spans="1:19" x14ac:dyDescent="0.25">
      <c r="A24" s="47">
        <v>18</v>
      </c>
      <c r="B24" s="47" t="s">
        <v>39</v>
      </c>
      <c r="C24" s="63">
        <f>[3]tanam!C24</f>
        <v>113</v>
      </c>
      <c r="D24" s="63">
        <f>[3]tanam!D24</f>
        <v>89</v>
      </c>
      <c r="E24" s="63">
        <f>[3]tanam!E24</f>
        <v>546</v>
      </c>
      <c r="F24" s="31">
        <f t="shared" si="0"/>
        <v>748</v>
      </c>
      <c r="G24" s="63">
        <f>[3]tanam!G24</f>
        <v>5825</v>
      </c>
      <c r="H24" s="63">
        <f>[3]tanam!H24</f>
        <v>7383</v>
      </c>
      <c r="I24" s="63">
        <f>[3]tanam!I24</f>
        <v>1560</v>
      </c>
      <c r="J24" s="31">
        <f t="shared" si="1"/>
        <v>14768</v>
      </c>
      <c r="K24" s="31">
        <f t="shared" si="2"/>
        <v>15516</v>
      </c>
      <c r="L24" s="63">
        <f>[3]tanam!L24</f>
        <v>376</v>
      </c>
      <c r="M24" s="63">
        <f>[3]tanam!M24</f>
        <v>1716</v>
      </c>
      <c r="N24" s="63">
        <f>[3]tanam!N24</f>
        <v>11789</v>
      </c>
      <c r="O24" s="63">
        <f>[3]tanam!O24</f>
        <v>2791</v>
      </c>
      <c r="P24" s="63">
        <f>[3]tanam!P24</f>
        <v>211</v>
      </c>
      <c r="Q24" s="63">
        <f>[3]tanam!Q24</f>
        <v>83</v>
      </c>
      <c r="R24" s="31">
        <f t="shared" si="3"/>
        <v>16966</v>
      </c>
      <c r="S24" s="31">
        <f t="shared" si="4"/>
        <v>32482</v>
      </c>
    </row>
    <row r="25" spans="1:19" x14ac:dyDescent="0.25">
      <c r="A25" s="47">
        <v>19</v>
      </c>
      <c r="B25" s="47" t="s">
        <v>40</v>
      </c>
      <c r="C25" s="63">
        <f>[3]tanam!C25</f>
        <v>58</v>
      </c>
      <c r="D25" s="63">
        <f>[3]tanam!D25</f>
        <v>71</v>
      </c>
      <c r="E25" s="63">
        <f>[3]tanam!E25</f>
        <v>67</v>
      </c>
      <c r="F25" s="31">
        <f t="shared" si="0"/>
        <v>196</v>
      </c>
      <c r="G25" s="63">
        <f>[3]tanam!G25</f>
        <v>45</v>
      </c>
      <c r="H25" s="63">
        <f>[3]tanam!H25</f>
        <v>60</v>
      </c>
      <c r="I25" s="63">
        <f>[3]tanam!I25</f>
        <v>53</v>
      </c>
      <c r="J25" s="31">
        <f t="shared" si="1"/>
        <v>158</v>
      </c>
      <c r="K25" s="31">
        <f t="shared" si="2"/>
        <v>354</v>
      </c>
      <c r="L25" s="63">
        <f>[3]tanam!L25</f>
        <v>40</v>
      </c>
      <c r="M25" s="63">
        <f>[3]tanam!M25</f>
        <v>54</v>
      </c>
      <c r="N25" s="63">
        <f>[3]tanam!N25</f>
        <v>27</v>
      </c>
      <c r="O25" s="63">
        <f>[3]tanam!O25</f>
        <v>24</v>
      </c>
      <c r="P25" s="63">
        <f>[3]tanam!P25</f>
        <v>42</v>
      </c>
      <c r="Q25" s="63">
        <f>[3]tanam!Q25</f>
        <v>42</v>
      </c>
      <c r="R25" s="31">
        <f t="shared" si="3"/>
        <v>229</v>
      </c>
      <c r="S25" s="31">
        <f t="shared" si="4"/>
        <v>583</v>
      </c>
    </row>
    <row r="26" spans="1:19" x14ac:dyDescent="0.25">
      <c r="A26" s="47">
        <v>20</v>
      </c>
      <c r="B26" s="47" t="s">
        <v>41</v>
      </c>
      <c r="C26" s="63">
        <f>[3]tanam!C26</f>
        <v>300</v>
      </c>
      <c r="D26" s="63">
        <f>[3]tanam!D26</f>
        <v>262</v>
      </c>
      <c r="E26" s="63">
        <f>[3]tanam!E26</f>
        <v>294</v>
      </c>
      <c r="F26" s="31">
        <f t="shared" si="0"/>
        <v>856</v>
      </c>
      <c r="G26" s="63">
        <f>[3]tanam!G26</f>
        <v>368</v>
      </c>
      <c r="H26" s="63">
        <f>[3]tanam!H26</f>
        <v>302</v>
      </c>
      <c r="I26" s="63">
        <f>[3]tanam!I26</f>
        <v>261</v>
      </c>
      <c r="J26" s="31">
        <f t="shared" si="1"/>
        <v>931</v>
      </c>
      <c r="K26" s="31">
        <f t="shared" si="2"/>
        <v>1787</v>
      </c>
      <c r="L26" s="63">
        <f>[3]tanam!L26</f>
        <v>290</v>
      </c>
      <c r="M26" s="63">
        <f>[3]tanam!M26</f>
        <v>363</v>
      </c>
      <c r="N26" s="63">
        <f>[3]tanam!N26</f>
        <v>318</v>
      </c>
      <c r="O26" s="63">
        <f>[3]tanam!O26</f>
        <v>302</v>
      </c>
      <c r="P26" s="63">
        <f>[3]tanam!P26</f>
        <v>255</v>
      </c>
      <c r="Q26" s="63">
        <f>[3]tanam!Q26</f>
        <v>203</v>
      </c>
      <c r="R26" s="31">
        <f t="shared" si="3"/>
        <v>1731</v>
      </c>
      <c r="S26" s="31">
        <f t="shared" si="4"/>
        <v>3518</v>
      </c>
    </row>
    <row r="27" spans="1:19" x14ac:dyDescent="0.25">
      <c r="A27" s="47">
        <v>21</v>
      </c>
      <c r="B27" s="47" t="s">
        <v>42</v>
      </c>
      <c r="C27" s="63">
        <f>[3]tanam!C27</f>
        <v>153</v>
      </c>
      <c r="D27" s="63">
        <f>[3]tanam!D27</f>
        <v>233</v>
      </c>
      <c r="E27" s="63">
        <f>[3]tanam!E27</f>
        <v>112</v>
      </c>
      <c r="F27" s="31">
        <f t="shared" si="0"/>
        <v>498</v>
      </c>
      <c r="G27" s="63">
        <f>[3]tanam!G27</f>
        <v>120</v>
      </c>
      <c r="H27" s="63">
        <f>[3]tanam!H27</f>
        <v>162</v>
      </c>
      <c r="I27" s="63">
        <f>[3]tanam!I27</f>
        <v>211</v>
      </c>
      <c r="J27" s="31">
        <f t="shared" si="1"/>
        <v>493</v>
      </c>
      <c r="K27" s="31">
        <f t="shared" si="2"/>
        <v>991</v>
      </c>
      <c r="L27" s="63">
        <f>[3]tanam!L27</f>
        <v>110</v>
      </c>
      <c r="M27" s="63">
        <f>[3]tanam!M27</f>
        <v>135</v>
      </c>
      <c r="N27" s="63">
        <f>[3]tanam!N27</f>
        <v>137</v>
      </c>
      <c r="O27" s="63">
        <f>[3]tanam!O27</f>
        <v>105</v>
      </c>
      <c r="P27" s="63">
        <f>[3]tanam!P27</f>
        <v>99</v>
      </c>
      <c r="Q27" s="63">
        <f>[3]tanam!Q27</f>
        <v>112</v>
      </c>
      <c r="R27" s="31">
        <f t="shared" si="3"/>
        <v>698</v>
      </c>
      <c r="S27" s="31">
        <f t="shared" si="4"/>
        <v>1689</v>
      </c>
    </row>
    <row r="28" spans="1:19" x14ac:dyDescent="0.25">
      <c r="A28" s="47">
        <v>22</v>
      </c>
      <c r="B28" s="47" t="s">
        <v>43</v>
      </c>
      <c r="C28" s="63">
        <f>[3]tanam!C28</f>
        <v>7</v>
      </c>
      <c r="D28" s="63">
        <f>[3]tanam!D28</f>
        <v>6</v>
      </c>
      <c r="E28" s="63">
        <f>[3]tanam!E28</f>
        <v>0</v>
      </c>
      <c r="F28" s="31">
        <f t="shared" si="0"/>
        <v>13</v>
      </c>
      <c r="G28" s="63">
        <f>[3]tanam!G28</f>
        <v>37</v>
      </c>
      <c r="H28" s="63">
        <f>[3]tanam!H28</f>
        <v>73</v>
      </c>
      <c r="I28" s="63">
        <f>[3]tanam!I28</f>
        <v>18</v>
      </c>
      <c r="J28" s="31">
        <f t="shared" si="1"/>
        <v>128</v>
      </c>
      <c r="K28" s="31">
        <f t="shared" si="2"/>
        <v>141</v>
      </c>
      <c r="L28" s="63">
        <f>[3]tanam!L28</f>
        <v>0</v>
      </c>
      <c r="M28" s="63">
        <f>[3]tanam!M28</f>
        <v>20</v>
      </c>
      <c r="N28" s="63">
        <f>[3]tanam!N28</f>
        <v>38</v>
      </c>
      <c r="O28" s="63">
        <f>[3]tanam!O28</f>
        <v>17</v>
      </c>
      <c r="P28" s="63">
        <f>[3]tanam!P28</f>
        <v>0</v>
      </c>
      <c r="Q28" s="63">
        <f>[3]tanam!Q28</f>
        <v>3</v>
      </c>
      <c r="R28" s="31">
        <f t="shared" si="3"/>
        <v>78</v>
      </c>
      <c r="S28" s="31">
        <f t="shared" si="4"/>
        <v>219</v>
      </c>
    </row>
    <row r="29" spans="1:19" x14ac:dyDescent="0.25">
      <c r="A29" s="47">
        <v>23</v>
      </c>
      <c r="B29" s="47" t="s">
        <v>44</v>
      </c>
      <c r="C29" s="63">
        <f>[3]tanam!C29</f>
        <v>10</v>
      </c>
      <c r="D29" s="63">
        <f>[3]tanam!D29</f>
        <v>5</v>
      </c>
      <c r="E29" s="63">
        <f>[3]tanam!E29</f>
        <v>2</v>
      </c>
      <c r="F29" s="31">
        <f t="shared" si="0"/>
        <v>17</v>
      </c>
      <c r="G29" s="63">
        <f>[3]tanam!G29</f>
        <v>26</v>
      </c>
      <c r="H29" s="63">
        <f>[3]tanam!H29</f>
        <v>148</v>
      </c>
      <c r="I29" s="63">
        <f>[3]tanam!I29</f>
        <v>7</v>
      </c>
      <c r="J29" s="31">
        <f t="shared" si="1"/>
        <v>181</v>
      </c>
      <c r="K29" s="31">
        <f t="shared" si="2"/>
        <v>198</v>
      </c>
      <c r="L29" s="63">
        <f>[3]tanam!L29</f>
        <v>29</v>
      </c>
      <c r="M29" s="63">
        <f>[3]tanam!M29</f>
        <v>74</v>
      </c>
      <c r="N29" s="63">
        <f>[3]tanam!N29</f>
        <v>103</v>
      </c>
      <c r="O29" s="63">
        <f>[3]tanam!O29</f>
        <v>57</v>
      </c>
      <c r="P29" s="63">
        <f>[3]tanam!P29</f>
        <v>4</v>
      </c>
      <c r="Q29" s="63">
        <f>[3]tanam!Q29</f>
        <v>21</v>
      </c>
      <c r="R29" s="31">
        <f t="shared" si="3"/>
        <v>288</v>
      </c>
      <c r="S29" s="31">
        <f t="shared" si="4"/>
        <v>486</v>
      </c>
    </row>
    <row r="30" spans="1:19" x14ac:dyDescent="0.25">
      <c r="A30" s="47">
        <v>24</v>
      </c>
      <c r="B30" s="47" t="s">
        <v>45</v>
      </c>
      <c r="C30" s="63">
        <f>[3]tanam!C30</f>
        <v>5</v>
      </c>
      <c r="D30" s="63">
        <f>[3]tanam!D30</f>
        <v>9</v>
      </c>
      <c r="E30" s="63">
        <f>[3]tanam!E30</f>
        <v>26</v>
      </c>
      <c r="F30" s="31">
        <f t="shared" si="0"/>
        <v>40</v>
      </c>
      <c r="G30" s="63">
        <f>[3]tanam!G30</f>
        <v>2</v>
      </c>
      <c r="H30" s="63">
        <f>[3]tanam!H30</f>
        <v>0</v>
      </c>
      <c r="I30" s="63">
        <f>[3]tanam!I30</f>
        <v>3</v>
      </c>
      <c r="J30" s="31">
        <f t="shared" si="1"/>
        <v>5</v>
      </c>
      <c r="K30" s="31">
        <f t="shared" si="2"/>
        <v>45</v>
      </c>
      <c r="L30" s="63">
        <f>[3]tanam!L30</f>
        <v>16</v>
      </c>
      <c r="M30" s="63">
        <f>[3]tanam!M30</f>
        <v>1</v>
      </c>
      <c r="N30" s="63">
        <f>[3]tanam!N30</f>
        <v>6</v>
      </c>
      <c r="O30" s="63">
        <f>[3]tanam!O30</f>
        <v>20</v>
      </c>
      <c r="P30" s="63">
        <f>[3]tanam!P30</f>
        <v>1</v>
      </c>
      <c r="Q30" s="63">
        <f>[3]tanam!Q30</f>
        <v>4</v>
      </c>
      <c r="R30" s="31">
        <f t="shared" si="3"/>
        <v>48</v>
      </c>
      <c r="S30" s="31">
        <f t="shared" si="4"/>
        <v>93</v>
      </c>
    </row>
    <row r="31" spans="1:19" x14ac:dyDescent="0.25">
      <c r="A31" s="47">
        <v>25</v>
      </c>
      <c r="B31" s="47" t="s">
        <v>46</v>
      </c>
      <c r="C31" s="63">
        <f>[3]tanam!C31</f>
        <v>8</v>
      </c>
      <c r="D31" s="63">
        <f>[3]tanam!D31</f>
        <v>7</v>
      </c>
      <c r="E31" s="63">
        <f>[3]tanam!E31</f>
        <v>24</v>
      </c>
      <c r="F31" s="31">
        <f t="shared" si="0"/>
        <v>39</v>
      </c>
      <c r="G31" s="63">
        <f>[3]tanam!G31</f>
        <v>24</v>
      </c>
      <c r="H31" s="63">
        <f>[3]tanam!H31</f>
        <v>70</v>
      </c>
      <c r="I31" s="63">
        <f>[3]tanam!I31</f>
        <v>9</v>
      </c>
      <c r="J31" s="31">
        <f t="shared" si="1"/>
        <v>103</v>
      </c>
      <c r="K31" s="31">
        <f t="shared" si="2"/>
        <v>142</v>
      </c>
      <c r="L31" s="63">
        <f>[3]tanam!L31</f>
        <v>15</v>
      </c>
      <c r="M31" s="63">
        <f>[3]tanam!M31</f>
        <v>19</v>
      </c>
      <c r="N31" s="63">
        <f>[3]tanam!N31</f>
        <v>16</v>
      </c>
      <c r="O31" s="63">
        <f>[3]tanam!O31</f>
        <v>20</v>
      </c>
      <c r="P31" s="63">
        <f>[3]tanam!P31</f>
        <v>1</v>
      </c>
      <c r="Q31" s="63">
        <f>[3]tanam!Q31</f>
        <v>4</v>
      </c>
      <c r="R31" s="31">
        <f t="shared" si="3"/>
        <v>75</v>
      </c>
      <c r="S31" s="31">
        <f t="shared" si="4"/>
        <v>217</v>
      </c>
    </row>
    <row r="32" spans="1:19" x14ac:dyDescent="0.25">
      <c r="A32" s="47">
        <v>26</v>
      </c>
      <c r="B32" s="47" t="s">
        <v>47</v>
      </c>
      <c r="C32" s="63">
        <f>[3]tanam!C32</f>
        <v>105</v>
      </c>
      <c r="D32" s="63">
        <f>[3]tanam!D32</f>
        <v>177</v>
      </c>
      <c r="E32" s="63">
        <f>[3]tanam!E32</f>
        <v>373</v>
      </c>
      <c r="F32" s="31">
        <f t="shared" si="0"/>
        <v>655</v>
      </c>
      <c r="G32" s="63">
        <f>[3]tanam!G32</f>
        <v>2238</v>
      </c>
      <c r="H32" s="63">
        <f>[3]tanam!H32</f>
        <v>2169</v>
      </c>
      <c r="I32" s="63">
        <f>[3]tanam!I32</f>
        <v>731</v>
      </c>
      <c r="J32" s="31">
        <f t="shared" si="1"/>
        <v>5138</v>
      </c>
      <c r="K32" s="31">
        <f t="shared" si="2"/>
        <v>5793</v>
      </c>
      <c r="L32" s="63">
        <f>[3]tanam!L32</f>
        <v>288</v>
      </c>
      <c r="M32" s="63">
        <f>[3]tanam!M32</f>
        <v>836</v>
      </c>
      <c r="N32" s="63">
        <f>[3]tanam!N32</f>
        <v>2808</v>
      </c>
      <c r="O32" s="63">
        <f>[3]tanam!O32</f>
        <v>1356</v>
      </c>
      <c r="P32" s="63">
        <f>[3]tanam!P32</f>
        <v>144</v>
      </c>
      <c r="Q32" s="63">
        <f>[3]tanam!Q32</f>
        <v>265</v>
      </c>
      <c r="R32" s="31">
        <f t="shared" si="3"/>
        <v>5697</v>
      </c>
      <c r="S32" s="31">
        <f t="shared" si="4"/>
        <v>11490</v>
      </c>
    </row>
    <row r="33" spans="1:19" x14ac:dyDescent="0.25">
      <c r="A33" s="47">
        <v>27</v>
      </c>
      <c r="B33" s="47" t="s">
        <v>48</v>
      </c>
      <c r="C33" s="63">
        <f>[3]tanam!C33</f>
        <v>83</v>
      </c>
      <c r="D33" s="63">
        <f>[3]tanam!D33</f>
        <v>4</v>
      </c>
      <c r="E33" s="63">
        <f>[3]tanam!E33</f>
        <v>204</v>
      </c>
      <c r="F33" s="31">
        <f t="shared" si="0"/>
        <v>291</v>
      </c>
      <c r="G33" s="63">
        <f>[3]tanam!G33</f>
        <v>1917</v>
      </c>
      <c r="H33" s="63">
        <f>[3]tanam!H33</f>
        <v>1186</v>
      </c>
      <c r="I33" s="63">
        <f>[3]tanam!I33</f>
        <v>0</v>
      </c>
      <c r="J33" s="31">
        <f t="shared" si="1"/>
        <v>3103</v>
      </c>
      <c r="K33" s="31">
        <f t="shared" si="2"/>
        <v>3394</v>
      </c>
      <c r="L33" s="63">
        <f>[3]tanam!L33</f>
        <v>74</v>
      </c>
      <c r="M33" s="63">
        <f>[3]tanam!M33</f>
        <v>365</v>
      </c>
      <c r="N33" s="63">
        <f>[3]tanam!N33</f>
        <v>2378</v>
      </c>
      <c r="O33" s="63">
        <f>[3]tanam!O33</f>
        <v>494</v>
      </c>
      <c r="P33" s="63">
        <f>[3]tanam!P33</f>
        <v>0</v>
      </c>
      <c r="Q33" s="63">
        <f>[3]tanam!Q33</f>
        <v>81</v>
      </c>
      <c r="R33" s="31">
        <f t="shared" si="3"/>
        <v>3392</v>
      </c>
      <c r="S33" s="31">
        <f t="shared" si="4"/>
        <v>6786</v>
      </c>
    </row>
    <row r="34" spans="1:19" s="93" customFormat="1" x14ac:dyDescent="0.25">
      <c r="A34" s="94"/>
      <c r="B34" s="13" t="s">
        <v>49</v>
      </c>
      <c r="C34" s="96">
        <f>SUM(C7:C33)</f>
        <v>71307</v>
      </c>
      <c r="D34" s="96">
        <f t="shared" ref="D34:S34" si="5">SUM(D7:D33)</f>
        <v>86735</v>
      </c>
      <c r="E34" s="96">
        <f t="shared" si="5"/>
        <v>165174</v>
      </c>
      <c r="F34" s="96">
        <f t="shared" si="5"/>
        <v>323216</v>
      </c>
      <c r="G34" s="96">
        <f t="shared" si="5"/>
        <v>288197</v>
      </c>
      <c r="H34" s="96">
        <f t="shared" si="5"/>
        <v>229640</v>
      </c>
      <c r="I34" s="96">
        <f t="shared" si="5"/>
        <v>122110</v>
      </c>
      <c r="J34" s="96">
        <f t="shared" si="5"/>
        <v>639947</v>
      </c>
      <c r="K34" s="96">
        <f t="shared" si="5"/>
        <v>963163</v>
      </c>
      <c r="L34" s="96">
        <f t="shared" si="5"/>
        <v>153907</v>
      </c>
      <c r="M34" s="96">
        <f t="shared" si="5"/>
        <v>258833</v>
      </c>
      <c r="N34" s="96">
        <f t="shared" si="5"/>
        <v>222246</v>
      </c>
      <c r="O34" s="96">
        <f t="shared" si="5"/>
        <v>143664</v>
      </c>
      <c r="P34" s="96">
        <f t="shared" si="5"/>
        <v>103634</v>
      </c>
      <c r="Q34" s="96">
        <f t="shared" si="5"/>
        <v>104766</v>
      </c>
      <c r="R34" s="96">
        <f t="shared" si="5"/>
        <v>987050</v>
      </c>
      <c r="S34" s="96">
        <f t="shared" si="5"/>
        <v>1950213</v>
      </c>
    </row>
    <row r="35" spans="1:19" x14ac:dyDescent="0.25">
      <c r="I35" s="1"/>
      <c r="K35" s="1"/>
      <c r="R35" s="1"/>
      <c r="S35" s="1"/>
    </row>
    <row r="36" spans="1:19" x14ac:dyDescent="0.25">
      <c r="B36" s="26"/>
      <c r="F36" s="27"/>
      <c r="G36" s="27"/>
      <c r="H36" s="27"/>
      <c r="K36" s="28"/>
      <c r="M36" s="2" t="s">
        <v>50</v>
      </c>
      <c r="S36" s="29"/>
    </row>
    <row r="37" spans="1:19" x14ac:dyDescent="0.25">
      <c r="F37" s="27"/>
      <c r="G37" s="27"/>
      <c r="H37" s="27"/>
      <c r="I37" s="25"/>
      <c r="J37" s="27"/>
      <c r="S37" s="29"/>
    </row>
    <row r="38" spans="1:19" x14ac:dyDescent="0.25">
      <c r="F38" s="27"/>
      <c r="H38" s="27"/>
    </row>
    <row r="39" spans="1:19" x14ac:dyDescent="0.25">
      <c r="F39" s="27"/>
      <c r="H39" s="27"/>
    </row>
    <row r="40" spans="1:19" x14ac:dyDescent="0.25">
      <c r="F40" s="27"/>
      <c r="H40" s="27"/>
    </row>
    <row r="41" spans="1:19" x14ac:dyDescent="0.25">
      <c r="F41" s="27"/>
      <c r="H41" s="27"/>
    </row>
    <row r="42" spans="1:19" x14ac:dyDescent="0.25">
      <c r="F42" s="27"/>
      <c r="H42" s="27"/>
    </row>
    <row r="43" spans="1:19" x14ac:dyDescent="0.25">
      <c r="F43" s="27"/>
      <c r="H43" s="27"/>
    </row>
    <row r="44" spans="1:19" x14ac:dyDescent="0.25">
      <c r="A44" s="283" t="s">
        <v>221</v>
      </c>
      <c r="B44" s="277"/>
      <c r="C44" s="277"/>
      <c r="D44" s="277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</row>
    <row r="45" spans="1:19" x14ac:dyDescent="0.25">
      <c r="A45" s="277" t="s">
        <v>1</v>
      </c>
      <c r="B45" s="277"/>
      <c r="C45" s="277"/>
      <c r="D45" s="277"/>
      <c r="E45" s="277"/>
      <c r="F45" s="277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</row>
    <row r="47" spans="1:19" x14ac:dyDescent="0.25">
      <c r="B47" s="26" t="s">
        <v>213</v>
      </c>
    </row>
    <row r="48" spans="1:19" x14ac:dyDescent="0.25">
      <c r="A48" s="4" t="s">
        <v>2</v>
      </c>
      <c r="B48" s="5" t="s">
        <v>3</v>
      </c>
      <c r="C48" s="284" t="s">
        <v>218</v>
      </c>
      <c r="D48" s="285"/>
      <c r="E48" s="285"/>
      <c r="F48" s="285"/>
      <c r="G48" s="285"/>
      <c r="H48" s="285"/>
      <c r="I48" s="285"/>
      <c r="J48" s="286"/>
      <c r="K48" s="6" t="s">
        <v>4</v>
      </c>
      <c r="L48" s="284" t="s">
        <v>219</v>
      </c>
      <c r="M48" s="285"/>
      <c r="N48" s="285"/>
      <c r="O48" s="285"/>
      <c r="P48" s="285"/>
      <c r="Q48" s="286"/>
      <c r="R48" s="6" t="s">
        <v>4</v>
      </c>
      <c r="S48" s="7" t="s">
        <v>5</v>
      </c>
    </row>
    <row r="49" spans="1:19" x14ac:dyDescent="0.25">
      <c r="A49" s="8"/>
      <c r="B49" s="8"/>
      <c r="C49" s="9" t="s">
        <v>6</v>
      </c>
      <c r="D49" s="10" t="s">
        <v>7</v>
      </c>
      <c r="E49" s="10" t="s">
        <v>8</v>
      </c>
      <c r="F49" s="11" t="s">
        <v>9</v>
      </c>
      <c r="G49" s="10" t="s">
        <v>10</v>
      </c>
      <c r="H49" s="10" t="s">
        <v>11</v>
      </c>
      <c r="I49" s="12" t="s">
        <v>12</v>
      </c>
      <c r="J49" s="11" t="s">
        <v>13</v>
      </c>
      <c r="K49" s="11" t="s">
        <v>14</v>
      </c>
      <c r="L49" s="10" t="s">
        <v>15</v>
      </c>
      <c r="M49" s="10" t="s">
        <v>16</v>
      </c>
      <c r="N49" s="10" t="s">
        <v>17</v>
      </c>
      <c r="O49" s="11" t="s">
        <v>18</v>
      </c>
      <c r="P49" s="10" t="s">
        <v>19</v>
      </c>
      <c r="Q49" s="10" t="s">
        <v>20</v>
      </c>
      <c r="R49" s="11" t="s">
        <v>21</v>
      </c>
      <c r="S49" s="13">
        <v>2020</v>
      </c>
    </row>
    <row r="50" spans="1:19" x14ac:dyDescent="0.25">
      <c r="A50" s="47">
        <v>1</v>
      </c>
      <c r="B50" s="47" t="s">
        <v>22</v>
      </c>
      <c r="C50" s="63">
        <f>[3]tanam!C50</f>
        <v>0</v>
      </c>
      <c r="D50" s="63">
        <f>[3]tanam!D50</f>
        <v>308</v>
      </c>
      <c r="E50" s="63">
        <f>[3]tanam!E50</f>
        <v>855</v>
      </c>
      <c r="F50" s="31">
        <f>SUM(C50:E50)</f>
        <v>1163</v>
      </c>
      <c r="G50" s="63">
        <f>[3]tanam!G50</f>
        <v>5</v>
      </c>
      <c r="H50" s="63">
        <f>[3]tanam!H50</f>
        <v>3</v>
      </c>
      <c r="I50" s="63">
        <f>[3]tanam!I50</f>
        <v>2</v>
      </c>
      <c r="J50" s="31">
        <f>SUM(G50:I50)</f>
        <v>10</v>
      </c>
      <c r="K50" s="31">
        <f t="shared" ref="K50:K76" si="6">F50+J50</f>
        <v>1173</v>
      </c>
      <c r="L50" s="63">
        <f>[3]tanam!L50</f>
        <v>0</v>
      </c>
      <c r="M50" s="63">
        <f>[3]tanam!M50</f>
        <v>0</v>
      </c>
      <c r="N50" s="63">
        <f>[3]tanam!N50</f>
        <v>0</v>
      </c>
      <c r="O50" s="63">
        <f>[3]tanam!O50</f>
        <v>0</v>
      </c>
      <c r="P50" s="63">
        <f>[3]tanam!P50</f>
        <v>0</v>
      </c>
      <c r="Q50" s="63">
        <f>[3]tanam!Q50</f>
        <v>0</v>
      </c>
      <c r="R50" s="31">
        <f t="shared" ref="R50:R76" si="7">L50+M50+N50+O50+P50+Q50</f>
        <v>0</v>
      </c>
      <c r="S50" s="31">
        <f>K50+R50</f>
        <v>1173</v>
      </c>
    </row>
    <row r="51" spans="1:19" x14ac:dyDescent="0.25">
      <c r="A51" s="47">
        <v>2</v>
      </c>
      <c r="B51" s="47" t="s">
        <v>23</v>
      </c>
      <c r="C51" s="63">
        <f>[3]tanam!C51</f>
        <v>2260</v>
      </c>
      <c r="D51" s="63">
        <f>[3]tanam!D51</f>
        <v>3514</v>
      </c>
      <c r="E51" s="63">
        <f>[3]tanam!E51</f>
        <v>17960</v>
      </c>
      <c r="F51" s="31">
        <f t="shared" ref="F51:F76" si="8">SUM(C51:E51)</f>
        <v>23734</v>
      </c>
      <c r="G51" s="63">
        <f>[3]tanam!G51</f>
        <v>6216</v>
      </c>
      <c r="H51" s="63">
        <f>[3]tanam!H51</f>
        <v>832</v>
      </c>
      <c r="I51" s="63">
        <f>[3]tanam!I51</f>
        <v>30</v>
      </c>
      <c r="J51" s="31">
        <f t="shared" ref="J51:J76" si="9">SUM(G51:I51)</f>
        <v>7078</v>
      </c>
      <c r="K51" s="31">
        <f t="shared" si="6"/>
        <v>30812</v>
      </c>
      <c r="L51" s="63">
        <f>[3]tanam!L51</f>
        <v>40</v>
      </c>
      <c r="M51" s="63">
        <f>[3]tanam!M51</f>
        <v>26</v>
      </c>
      <c r="N51" s="63">
        <f>[3]tanam!N51</f>
        <v>0</v>
      </c>
      <c r="O51" s="63">
        <f>[3]tanam!O51</f>
        <v>0</v>
      </c>
      <c r="P51" s="63">
        <f>[3]tanam!P51</f>
        <v>0</v>
      </c>
      <c r="Q51" s="63">
        <f>[3]tanam!Q51</f>
        <v>20</v>
      </c>
      <c r="R51" s="31">
        <f t="shared" si="7"/>
        <v>86</v>
      </c>
      <c r="S51" s="31">
        <f t="shared" ref="S51:S76" si="10">K51+R51</f>
        <v>30898</v>
      </c>
    </row>
    <row r="52" spans="1:19" x14ac:dyDescent="0.25">
      <c r="A52" s="47">
        <v>3</v>
      </c>
      <c r="B52" s="47" t="s">
        <v>24</v>
      </c>
      <c r="C52" s="63">
        <f>[3]tanam!C52</f>
        <v>495</v>
      </c>
      <c r="D52" s="63">
        <f>[3]tanam!D52</f>
        <v>1540</v>
      </c>
      <c r="E52" s="63">
        <f>[3]tanam!E52</f>
        <v>8812</v>
      </c>
      <c r="F52" s="31">
        <f t="shared" si="8"/>
        <v>10847</v>
      </c>
      <c r="G52" s="63">
        <f>[3]tanam!G52</f>
        <v>1486</v>
      </c>
      <c r="H52" s="63">
        <f>[3]tanam!H52</f>
        <v>92</v>
      </c>
      <c r="I52" s="63">
        <f>[3]tanam!I52</f>
        <v>3</v>
      </c>
      <c r="J52" s="31">
        <f t="shared" si="9"/>
        <v>1581</v>
      </c>
      <c r="K52" s="31">
        <f t="shared" si="6"/>
        <v>12428</v>
      </c>
      <c r="L52" s="63">
        <f>[3]tanam!L52</f>
        <v>269</v>
      </c>
      <c r="M52" s="63">
        <f>[3]tanam!M52</f>
        <v>128</v>
      </c>
      <c r="N52" s="63">
        <f>[3]tanam!N52</f>
        <v>5</v>
      </c>
      <c r="O52" s="63">
        <f>[3]tanam!O52</f>
        <v>0</v>
      </c>
      <c r="P52" s="63">
        <f>[3]tanam!P52</f>
        <v>1</v>
      </c>
      <c r="Q52" s="63">
        <f>[3]tanam!Q52</f>
        <v>43</v>
      </c>
      <c r="R52" s="31">
        <f t="shared" si="7"/>
        <v>446</v>
      </c>
      <c r="S52" s="31">
        <f t="shared" si="10"/>
        <v>12874</v>
      </c>
    </row>
    <row r="53" spans="1:19" x14ac:dyDescent="0.25">
      <c r="A53" s="47">
        <v>4</v>
      </c>
      <c r="B53" s="47" t="s">
        <v>25</v>
      </c>
      <c r="C53" s="63">
        <f>[3]tanam!C53</f>
        <v>235</v>
      </c>
      <c r="D53" s="63">
        <f>[3]tanam!D53</f>
        <v>213</v>
      </c>
      <c r="E53" s="63">
        <f>[3]tanam!E53</f>
        <v>824</v>
      </c>
      <c r="F53" s="31">
        <f t="shared" si="8"/>
        <v>1272</v>
      </c>
      <c r="G53" s="63">
        <f>[3]tanam!G53</f>
        <v>89</v>
      </c>
      <c r="H53" s="63">
        <f>[3]tanam!H53</f>
        <v>203</v>
      </c>
      <c r="I53" s="63">
        <f>[3]tanam!I53</f>
        <v>122</v>
      </c>
      <c r="J53" s="31">
        <f t="shared" si="9"/>
        <v>414</v>
      </c>
      <c r="K53" s="31">
        <f t="shared" si="6"/>
        <v>1686</v>
      </c>
      <c r="L53" s="63">
        <f>[3]tanam!L53</f>
        <v>245</v>
      </c>
      <c r="M53" s="63">
        <f>[3]tanam!M53</f>
        <v>269</v>
      </c>
      <c r="N53" s="63">
        <f>[3]tanam!N53</f>
        <v>393</v>
      </c>
      <c r="O53" s="63">
        <f>[3]tanam!O53</f>
        <v>2464</v>
      </c>
      <c r="P53" s="63">
        <f>[3]tanam!P53</f>
        <v>2232</v>
      </c>
      <c r="Q53" s="63">
        <f>[3]tanam!Q53</f>
        <v>1363</v>
      </c>
      <c r="R53" s="31">
        <f t="shared" si="7"/>
        <v>6966</v>
      </c>
      <c r="S53" s="31">
        <f t="shared" si="10"/>
        <v>8652</v>
      </c>
    </row>
    <row r="54" spans="1:19" x14ac:dyDescent="0.25">
      <c r="A54" s="47">
        <v>5</v>
      </c>
      <c r="B54" s="47" t="s">
        <v>26</v>
      </c>
      <c r="C54" s="63">
        <f>[3]tanam!C54</f>
        <v>40</v>
      </c>
      <c r="D54" s="63">
        <f>[3]tanam!D54</f>
        <v>4462</v>
      </c>
      <c r="E54" s="63">
        <f>[3]tanam!E54</f>
        <v>6715</v>
      </c>
      <c r="F54" s="31">
        <f t="shared" si="8"/>
        <v>11217</v>
      </c>
      <c r="G54" s="63">
        <f>[3]tanam!G54</f>
        <v>2134</v>
      </c>
      <c r="H54" s="63">
        <f>[3]tanam!H54</f>
        <v>3866</v>
      </c>
      <c r="I54" s="63">
        <f>[3]tanam!I54</f>
        <v>483</v>
      </c>
      <c r="J54" s="31">
        <f t="shared" si="9"/>
        <v>6483</v>
      </c>
      <c r="K54" s="31">
        <f t="shared" si="6"/>
        <v>17700</v>
      </c>
      <c r="L54" s="63">
        <f>[3]tanam!L54</f>
        <v>0</v>
      </c>
      <c r="M54" s="63">
        <f>[3]tanam!M54</f>
        <v>0</v>
      </c>
      <c r="N54" s="63">
        <f>[3]tanam!N54</f>
        <v>0</v>
      </c>
      <c r="O54" s="63">
        <f>[3]tanam!O54</f>
        <v>0</v>
      </c>
      <c r="P54" s="63">
        <f>[3]tanam!P54</f>
        <v>0</v>
      </c>
      <c r="Q54" s="63">
        <f>[3]tanam!Q54</f>
        <v>0</v>
      </c>
      <c r="R54" s="31">
        <f t="shared" si="7"/>
        <v>0</v>
      </c>
      <c r="S54" s="31">
        <f t="shared" si="10"/>
        <v>17700</v>
      </c>
    </row>
    <row r="55" spans="1:19" x14ac:dyDescent="0.25">
      <c r="A55" s="47">
        <v>6</v>
      </c>
      <c r="B55" s="47" t="s">
        <v>27</v>
      </c>
      <c r="C55" s="63">
        <f>[3]tanam!C55</f>
        <v>31</v>
      </c>
      <c r="D55" s="63">
        <f>[3]tanam!D55</f>
        <v>50</v>
      </c>
      <c r="E55" s="63">
        <f>[3]tanam!E55</f>
        <v>361</v>
      </c>
      <c r="F55" s="31">
        <f t="shared" si="8"/>
        <v>442</v>
      </c>
      <c r="G55" s="63">
        <f>[3]tanam!G55</f>
        <v>597</v>
      </c>
      <c r="H55" s="63">
        <f>[3]tanam!H55</f>
        <v>168</v>
      </c>
      <c r="I55" s="63">
        <f>[3]tanam!I55</f>
        <v>95</v>
      </c>
      <c r="J55" s="31">
        <f t="shared" si="9"/>
        <v>860</v>
      </c>
      <c r="K55" s="31">
        <f t="shared" si="6"/>
        <v>1302</v>
      </c>
      <c r="L55" s="63">
        <f>[3]tanam!L55</f>
        <v>29</v>
      </c>
      <c r="M55" s="63">
        <f>[3]tanam!M55</f>
        <v>26</v>
      </c>
      <c r="N55" s="63">
        <f>[3]tanam!N55</f>
        <v>216</v>
      </c>
      <c r="O55" s="63">
        <f>[3]tanam!O55</f>
        <v>186</v>
      </c>
      <c r="P55" s="63">
        <f>[3]tanam!P55</f>
        <v>71</v>
      </c>
      <c r="Q55" s="63">
        <f>[3]tanam!Q55</f>
        <v>12</v>
      </c>
      <c r="R55" s="31">
        <f t="shared" si="7"/>
        <v>540</v>
      </c>
      <c r="S55" s="31">
        <f t="shared" si="10"/>
        <v>1842</v>
      </c>
    </row>
    <row r="56" spans="1:19" x14ac:dyDescent="0.25">
      <c r="A56" s="47">
        <v>7</v>
      </c>
      <c r="B56" s="47" t="s">
        <v>28</v>
      </c>
      <c r="C56" s="63">
        <f>[3]tanam!C56</f>
        <v>0</v>
      </c>
      <c r="D56" s="63">
        <f>[3]tanam!D56</f>
        <v>3</v>
      </c>
      <c r="E56" s="63">
        <f>[3]tanam!E56</f>
        <v>403</v>
      </c>
      <c r="F56" s="31">
        <f t="shared" si="8"/>
        <v>406</v>
      </c>
      <c r="G56" s="63">
        <f>[3]tanam!G56</f>
        <v>110</v>
      </c>
      <c r="H56" s="63">
        <f>[3]tanam!H56</f>
        <v>0</v>
      </c>
      <c r="I56" s="63">
        <f>[3]tanam!I56</f>
        <v>5</v>
      </c>
      <c r="J56" s="31">
        <f t="shared" si="9"/>
        <v>115</v>
      </c>
      <c r="K56" s="31">
        <f t="shared" si="6"/>
        <v>521</v>
      </c>
      <c r="L56" s="63">
        <f>[3]tanam!L56</f>
        <v>0</v>
      </c>
      <c r="M56" s="63">
        <f>[3]tanam!M56</f>
        <v>0</v>
      </c>
      <c r="N56" s="63">
        <f>[3]tanam!N56</f>
        <v>0</v>
      </c>
      <c r="O56" s="63">
        <f>[3]tanam!O56</f>
        <v>0</v>
      </c>
      <c r="P56" s="63">
        <f>[3]tanam!P56</f>
        <v>0</v>
      </c>
      <c r="Q56" s="63">
        <f>[3]tanam!Q56</f>
        <v>0</v>
      </c>
      <c r="R56" s="31">
        <f t="shared" si="7"/>
        <v>0</v>
      </c>
      <c r="S56" s="31">
        <f t="shared" si="10"/>
        <v>521</v>
      </c>
    </row>
    <row r="57" spans="1:19" x14ac:dyDescent="0.25">
      <c r="A57" s="47">
        <v>8</v>
      </c>
      <c r="B57" s="47" t="s">
        <v>29</v>
      </c>
      <c r="C57" s="63">
        <f>[3]tanam!C57</f>
        <v>0</v>
      </c>
      <c r="D57" s="63">
        <f>[3]tanam!D57</f>
        <v>33</v>
      </c>
      <c r="E57" s="63">
        <f>[3]tanam!E57</f>
        <v>165</v>
      </c>
      <c r="F57" s="31">
        <f t="shared" si="8"/>
        <v>198</v>
      </c>
      <c r="G57" s="63">
        <f>[3]tanam!G57</f>
        <v>0</v>
      </c>
      <c r="H57" s="63">
        <f>[3]tanam!H57</f>
        <v>0</v>
      </c>
      <c r="I57" s="63">
        <f>[3]tanam!I57</f>
        <v>0</v>
      </c>
      <c r="J57" s="31">
        <f t="shared" si="9"/>
        <v>0</v>
      </c>
      <c r="K57" s="31">
        <f t="shared" si="6"/>
        <v>198</v>
      </c>
      <c r="L57" s="63">
        <f>[3]tanam!L57</f>
        <v>0</v>
      </c>
      <c r="M57" s="63">
        <f>[3]tanam!M57</f>
        <v>0</v>
      </c>
      <c r="N57" s="63">
        <f>[3]tanam!N57</f>
        <v>0</v>
      </c>
      <c r="O57" s="63">
        <f>[3]tanam!O57</f>
        <v>0</v>
      </c>
      <c r="P57" s="63">
        <f>[3]tanam!P57</f>
        <v>0</v>
      </c>
      <c r="Q57" s="63">
        <f>[3]tanam!Q57</f>
        <v>0</v>
      </c>
      <c r="R57" s="31">
        <f t="shared" si="7"/>
        <v>0</v>
      </c>
      <c r="S57" s="31">
        <f t="shared" si="10"/>
        <v>198</v>
      </c>
    </row>
    <row r="58" spans="1:19" x14ac:dyDescent="0.25">
      <c r="A58" s="47">
        <v>9</v>
      </c>
      <c r="B58" s="47" t="s">
        <v>30</v>
      </c>
      <c r="C58" s="63">
        <f>[3]tanam!C58</f>
        <v>0</v>
      </c>
      <c r="D58" s="63">
        <f>[3]tanam!D58</f>
        <v>0</v>
      </c>
      <c r="E58" s="63">
        <f>[3]tanam!E58</f>
        <v>0</v>
      </c>
      <c r="F58" s="31">
        <f t="shared" si="8"/>
        <v>0</v>
      </c>
      <c r="G58" s="63">
        <f>[3]tanam!G58</f>
        <v>45</v>
      </c>
      <c r="H58" s="63">
        <f>[3]tanam!H58</f>
        <v>0</v>
      </c>
      <c r="I58" s="63">
        <f>[3]tanam!I58</f>
        <v>0</v>
      </c>
      <c r="J58" s="31">
        <f t="shared" si="9"/>
        <v>45</v>
      </c>
      <c r="K58" s="31">
        <f t="shared" si="6"/>
        <v>45</v>
      </c>
      <c r="L58" s="63">
        <f>[3]tanam!L58</f>
        <v>0</v>
      </c>
      <c r="M58" s="63">
        <f>[3]tanam!M58</f>
        <v>0</v>
      </c>
      <c r="N58" s="63">
        <f>[3]tanam!N58</f>
        <v>0</v>
      </c>
      <c r="O58" s="63">
        <f>[3]tanam!O58</f>
        <v>0</v>
      </c>
      <c r="P58" s="63">
        <f>[3]tanam!P58</f>
        <v>0</v>
      </c>
      <c r="Q58" s="63">
        <f>[3]tanam!Q58</f>
        <v>0</v>
      </c>
      <c r="R58" s="31">
        <f t="shared" si="7"/>
        <v>0</v>
      </c>
      <c r="S58" s="31">
        <f t="shared" si="10"/>
        <v>45</v>
      </c>
    </row>
    <row r="59" spans="1:19" x14ac:dyDescent="0.25">
      <c r="A59" s="47">
        <v>10</v>
      </c>
      <c r="B59" s="47" t="s">
        <v>31</v>
      </c>
      <c r="C59" s="63">
        <f>[3]tanam!C59</f>
        <v>0</v>
      </c>
      <c r="D59" s="63">
        <f>[3]tanam!D59</f>
        <v>410</v>
      </c>
      <c r="E59" s="63">
        <f>[3]tanam!E59</f>
        <v>1699</v>
      </c>
      <c r="F59" s="31">
        <f t="shared" si="8"/>
        <v>2109</v>
      </c>
      <c r="G59" s="63">
        <f>[3]tanam!G59</f>
        <v>27</v>
      </c>
      <c r="H59" s="63">
        <f>[3]tanam!H59</f>
        <v>0</v>
      </c>
      <c r="I59" s="63">
        <f>[3]tanam!I59</f>
        <v>0</v>
      </c>
      <c r="J59" s="31">
        <f t="shared" si="9"/>
        <v>27</v>
      </c>
      <c r="K59" s="31">
        <f t="shared" si="6"/>
        <v>2136</v>
      </c>
      <c r="L59" s="63">
        <f>[3]tanam!L59</f>
        <v>306</v>
      </c>
      <c r="M59" s="63">
        <f>[3]tanam!M59</f>
        <v>200</v>
      </c>
      <c r="N59" s="63">
        <f>[3]tanam!N59</f>
        <v>0</v>
      </c>
      <c r="O59" s="63">
        <f>[3]tanam!O59</f>
        <v>0</v>
      </c>
      <c r="P59" s="63">
        <f>[3]tanam!P59</f>
        <v>0</v>
      </c>
      <c r="Q59" s="63">
        <f>[3]tanam!Q59</f>
        <v>0</v>
      </c>
      <c r="R59" s="31">
        <f t="shared" si="7"/>
        <v>506</v>
      </c>
      <c r="S59" s="31">
        <f t="shared" si="10"/>
        <v>2642</v>
      </c>
    </row>
    <row r="60" spans="1:19" x14ac:dyDescent="0.25">
      <c r="A60" s="47">
        <v>11</v>
      </c>
      <c r="B60" s="47" t="s">
        <v>32</v>
      </c>
      <c r="C60" s="63">
        <f>[3]tanam!C60</f>
        <v>0</v>
      </c>
      <c r="D60" s="63">
        <f>[3]tanam!D60</f>
        <v>647</v>
      </c>
      <c r="E60" s="63">
        <f>[3]tanam!E60</f>
        <v>1169</v>
      </c>
      <c r="F60" s="31">
        <f t="shared" si="8"/>
        <v>1816</v>
      </c>
      <c r="G60" s="63">
        <f>[3]tanam!G60</f>
        <v>8</v>
      </c>
      <c r="H60" s="63">
        <f>[3]tanam!H60</f>
        <v>371</v>
      </c>
      <c r="I60" s="63">
        <f>[3]tanam!I60</f>
        <v>0</v>
      </c>
      <c r="J60" s="31">
        <f t="shared" si="9"/>
        <v>379</v>
      </c>
      <c r="K60" s="31">
        <f t="shared" si="6"/>
        <v>2195</v>
      </c>
      <c r="L60" s="63">
        <f>[3]tanam!L60</f>
        <v>0</v>
      </c>
      <c r="M60" s="63">
        <f>[3]tanam!M60</f>
        <v>0</v>
      </c>
      <c r="N60" s="63">
        <f>[3]tanam!N60</f>
        <v>0</v>
      </c>
      <c r="O60" s="63">
        <f>[3]tanam!O60</f>
        <v>0</v>
      </c>
      <c r="P60" s="63">
        <f>[3]tanam!P60</f>
        <v>183</v>
      </c>
      <c r="Q60" s="63">
        <f>[3]tanam!Q60</f>
        <v>90</v>
      </c>
      <c r="R60" s="31">
        <f t="shared" si="7"/>
        <v>273</v>
      </c>
      <c r="S60" s="31">
        <f t="shared" si="10"/>
        <v>2468</v>
      </c>
    </row>
    <row r="61" spans="1:19" x14ac:dyDescent="0.25">
      <c r="A61" s="47">
        <v>12</v>
      </c>
      <c r="B61" s="47" t="s">
        <v>33</v>
      </c>
      <c r="C61" s="63">
        <f>[3]tanam!C61</f>
        <v>0</v>
      </c>
      <c r="D61" s="63">
        <f>[3]tanam!D61</f>
        <v>316</v>
      </c>
      <c r="E61" s="63">
        <f>[3]tanam!E61</f>
        <v>2743</v>
      </c>
      <c r="F61" s="31">
        <f t="shared" si="8"/>
        <v>3059</v>
      </c>
      <c r="G61" s="63">
        <f>[3]tanam!G61</f>
        <v>8718</v>
      </c>
      <c r="H61" s="63">
        <f>[3]tanam!H61</f>
        <v>0</v>
      </c>
      <c r="I61" s="63">
        <f>[3]tanam!I61</f>
        <v>0</v>
      </c>
      <c r="J61" s="31">
        <f t="shared" si="9"/>
        <v>8718</v>
      </c>
      <c r="K61" s="31">
        <f t="shared" si="6"/>
        <v>11777</v>
      </c>
      <c r="L61" s="63">
        <f>[3]tanam!L61</f>
        <v>72</v>
      </c>
      <c r="M61" s="63">
        <f>[3]tanam!M61</f>
        <v>5824</v>
      </c>
      <c r="N61" s="63">
        <f>[3]tanam!N61</f>
        <v>0</v>
      </c>
      <c r="O61" s="63">
        <f>[3]tanam!O61</f>
        <v>0</v>
      </c>
      <c r="P61" s="63">
        <f>[3]tanam!P61</f>
        <v>0</v>
      </c>
      <c r="Q61" s="63">
        <f>[3]tanam!Q61</f>
        <v>0</v>
      </c>
      <c r="R61" s="31">
        <f t="shared" si="7"/>
        <v>5896</v>
      </c>
      <c r="S61" s="31">
        <f t="shared" si="10"/>
        <v>17673</v>
      </c>
    </row>
    <row r="62" spans="1:19" x14ac:dyDescent="0.25">
      <c r="A62" s="47">
        <v>13</v>
      </c>
      <c r="B62" s="47" t="s">
        <v>34</v>
      </c>
      <c r="C62" s="63">
        <f>[3]tanam!C62</f>
        <v>25</v>
      </c>
      <c r="D62" s="63">
        <f>[3]tanam!D62</f>
        <v>14</v>
      </c>
      <c r="E62" s="63">
        <f>[3]tanam!E62</f>
        <v>19</v>
      </c>
      <c r="F62" s="31">
        <f t="shared" si="8"/>
        <v>58</v>
      </c>
      <c r="G62" s="63">
        <f>[3]tanam!G62</f>
        <v>7</v>
      </c>
      <c r="H62" s="63">
        <f>[3]tanam!H62</f>
        <v>42</v>
      </c>
      <c r="I62" s="63">
        <f>[3]tanam!I62</f>
        <v>2</v>
      </c>
      <c r="J62" s="31">
        <f t="shared" si="9"/>
        <v>51</v>
      </c>
      <c r="K62" s="31">
        <f t="shared" si="6"/>
        <v>109</v>
      </c>
      <c r="L62" s="63">
        <f>[3]tanam!L62</f>
        <v>17</v>
      </c>
      <c r="M62" s="63">
        <f>[3]tanam!M62</f>
        <v>9</v>
      </c>
      <c r="N62" s="63">
        <f>[3]tanam!N62</f>
        <v>7</v>
      </c>
      <c r="O62" s="63">
        <f>[3]tanam!O62</f>
        <v>10</v>
      </c>
      <c r="P62" s="63">
        <f>[3]tanam!P62</f>
        <v>0</v>
      </c>
      <c r="Q62" s="63">
        <f>[3]tanam!Q62</f>
        <v>10</v>
      </c>
      <c r="R62" s="31">
        <f t="shared" si="7"/>
        <v>53</v>
      </c>
      <c r="S62" s="31">
        <f t="shared" si="10"/>
        <v>162</v>
      </c>
    </row>
    <row r="63" spans="1:19" x14ac:dyDescent="0.25">
      <c r="A63" s="47">
        <v>14</v>
      </c>
      <c r="B63" s="47" t="s">
        <v>35</v>
      </c>
      <c r="C63" s="63">
        <f>[3]tanam!C63</f>
        <v>0</v>
      </c>
      <c r="D63" s="63">
        <f>[3]tanam!D63</f>
        <v>137</v>
      </c>
      <c r="E63" s="63">
        <f>[3]tanam!E63</f>
        <v>362</v>
      </c>
      <c r="F63" s="31">
        <f t="shared" si="8"/>
        <v>499</v>
      </c>
      <c r="G63" s="63">
        <f>[3]tanam!G63</f>
        <v>8</v>
      </c>
      <c r="H63" s="63">
        <f>[3]tanam!H63</f>
        <v>1</v>
      </c>
      <c r="I63" s="63">
        <f>[3]tanam!I63</f>
        <v>10</v>
      </c>
      <c r="J63" s="31">
        <f t="shared" si="9"/>
        <v>19</v>
      </c>
      <c r="K63" s="31">
        <f t="shared" si="6"/>
        <v>518</v>
      </c>
      <c r="L63" s="63">
        <f>[3]tanam!L63</f>
        <v>0</v>
      </c>
      <c r="M63" s="63">
        <f>[3]tanam!M63</f>
        <v>0</v>
      </c>
      <c r="N63" s="63">
        <f>[3]tanam!N63</f>
        <v>0</v>
      </c>
      <c r="O63" s="63">
        <f>[3]tanam!O63</f>
        <v>0</v>
      </c>
      <c r="P63" s="63">
        <f>[3]tanam!P63</f>
        <v>0</v>
      </c>
      <c r="Q63" s="63">
        <f>[3]tanam!Q63</f>
        <v>0</v>
      </c>
      <c r="R63" s="31">
        <f t="shared" si="7"/>
        <v>0</v>
      </c>
      <c r="S63" s="31">
        <f t="shared" si="10"/>
        <v>518</v>
      </c>
    </row>
    <row r="64" spans="1:19" x14ac:dyDescent="0.25">
      <c r="A64" s="47">
        <v>15</v>
      </c>
      <c r="B64" s="47" t="s">
        <v>36</v>
      </c>
      <c r="C64" s="63">
        <f>[3]tanam!C64</f>
        <v>0</v>
      </c>
      <c r="D64" s="63">
        <f>[3]tanam!D64</f>
        <v>175</v>
      </c>
      <c r="E64" s="63">
        <f>[3]tanam!E64</f>
        <v>202</v>
      </c>
      <c r="F64" s="31">
        <f t="shared" si="8"/>
        <v>377</v>
      </c>
      <c r="G64" s="63">
        <f>[3]tanam!G64</f>
        <v>26</v>
      </c>
      <c r="H64" s="63">
        <f>[3]tanam!H64</f>
        <v>0</v>
      </c>
      <c r="I64" s="63">
        <f>[3]tanam!I64</f>
        <v>0</v>
      </c>
      <c r="J64" s="31">
        <f t="shared" si="9"/>
        <v>26</v>
      </c>
      <c r="K64" s="31">
        <f t="shared" si="6"/>
        <v>403</v>
      </c>
      <c r="L64" s="63">
        <f>[3]tanam!L64</f>
        <v>0</v>
      </c>
      <c r="M64" s="63">
        <f>[3]tanam!M64</f>
        <v>0</v>
      </c>
      <c r="N64" s="63">
        <f>[3]tanam!N64</f>
        <v>0</v>
      </c>
      <c r="O64" s="63">
        <f>[3]tanam!O64</f>
        <v>0</v>
      </c>
      <c r="P64" s="63">
        <f>[3]tanam!P64</f>
        <v>0</v>
      </c>
      <c r="Q64" s="63">
        <f>[3]tanam!Q64</f>
        <v>0</v>
      </c>
      <c r="R64" s="31">
        <f t="shared" si="7"/>
        <v>0</v>
      </c>
      <c r="S64" s="31">
        <f t="shared" si="10"/>
        <v>403</v>
      </c>
    </row>
    <row r="65" spans="1:19" x14ac:dyDescent="0.25">
      <c r="A65" s="47">
        <v>16</v>
      </c>
      <c r="B65" s="47" t="s">
        <v>37</v>
      </c>
      <c r="C65" s="63">
        <f>[3]tanam!C65</f>
        <v>0</v>
      </c>
      <c r="D65" s="63">
        <f>[3]tanam!D65</f>
        <v>0</v>
      </c>
      <c r="E65" s="63">
        <f>[3]tanam!E65</f>
        <v>0</v>
      </c>
      <c r="F65" s="31">
        <f t="shared" si="8"/>
        <v>0</v>
      </c>
      <c r="G65" s="63">
        <f>[3]tanam!G65</f>
        <v>7</v>
      </c>
      <c r="H65" s="63">
        <f>[3]tanam!H65</f>
        <v>0</v>
      </c>
      <c r="I65" s="63">
        <f>[3]tanam!I65</f>
        <v>0</v>
      </c>
      <c r="J65" s="31">
        <f t="shared" si="9"/>
        <v>7</v>
      </c>
      <c r="K65" s="31">
        <f t="shared" si="6"/>
        <v>7</v>
      </c>
      <c r="L65" s="63">
        <f>[3]tanam!L65</f>
        <v>0</v>
      </c>
      <c r="M65" s="63">
        <f>[3]tanam!M65</f>
        <v>0</v>
      </c>
      <c r="N65" s="63">
        <f>[3]tanam!N65</f>
        <v>0</v>
      </c>
      <c r="O65" s="63">
        <f>[3]tanam!O65</f>
        <v>0</v>
      </c>
      <c r="P65" s="63">
        <f>[3]tanam!P65</f>
        <v>0</v>
      </c>
      <c r="Q65" s="63">
        <f>[3]tanam!Q65</f>
        <v>0</v>
      </c>
      <c r="R65" s="31">
        <f t="shared" si="7"/>
        <v>0</v>
      </c>
      <c r="S65" s="31">
        <f t="shared" si="10"/>
        <v>7</v>
      </c>
    </row>
    <row r="66" spans="1:19" x14ac:dyDescent="0.25">
      <c r="A66" s="47">
        <v>17</v>
      </c>
      <c r="B66" s="47" t="s">
        <v>38</v>
      </c>
      <c r="C66" s="63">
        <f>[3]tanam!C66</f>
        <v>0</v>
      </c>
      <c r="D66" s="63">
        <f>[3]tanam!D66</f>
        <v>345</v>
      </c>
      <c r="E66" s="63">
        <f>[3]tanam!E66</f>
        <v>408</v>
      </c>
      <c r="F66" s="31">
        <f t="shared" si="8"/>
        <v>753</v>
      </c>
      <c r="G66" s="63">
        <f>[3]tanam!G66</f>
        <v>281</v>
      </c>
      <c r="H66" s="63">
        <f>[3]tanam!H66</f>
        <v>50</v>
      </c>
      <c r="I66" s="63">
        <f>[3]tanam!I66</f>
        <v>12</v>
      </c>
      <c r="J66" s="31">
        <f t="shared" si="9"/>
        <v>343</v>
      </c>
      <c r="K66" s="31">
        <f t="shared" si="6"/>
        <v>1096</v>
      </c>
      <c r="L66" s="63">
        <f>[3]tanam!L66</f>
        <v>25</v>
      </c>
      <c r="M66" s="63">
        <f>[3]tanam!M66</f>
        <v>10</v>
      </c>
      <c r="N66" s="63">
        <f>[3]tanam!N66</f>
        <v>0</v>
      </c>
      <c r="O66" s="63">
        <f>[3]tanam!O66</f>
        <v>0</v>
      </c>
      <c r="P66" s="63">
        <f>[3]tanam!P66</f>
        <v>0</v>
      </c>
      <c r="Q66" s="63">
        <f>[3]tanam!Q66</f>
        <v>0</v>
      </c>
      <c r="R66" s="31">
        <f t="shared" si="7"/>
        <v>35</v>
      </c>
      <c r="S66" s="31">
        <f t="shared" si="10"/>
        <v>1131</v>
      </c>
    </row>
    <row r="67" spans="1:19" x14ac:dyDescent="0.25">
      <c r="A67" s="47">
        <v>18</v>
      </c>
      <c r="B67" s="47" t="s">
        <v>39</v>
      </c>
      <c r="C67" s="63">
        <f>[3]tanam!C67</f>
        <v>0</v>
      </c>
      <c r="D67" s="63">
        <f>[3]tanam!D67</f>
        <v>105</v>
      </c>
      <c r="E67" s="63">
        <f>[3]tanam!E67</f>
        <v>426</v>
      </c>
      <c r="F67" s="31">
        <f t="shared" si="8"/>
        <v>531</v>
      </c>
      <c r="G67" s="63">
        <f>[3]tanam!G67</f>
        <v>4</v>
      </c>
      <c r="H67" s="63">
        <f>[3]tanam!H67</f>
        <v>13</v>
      </c>
      <c r="I67" s="63">
        <f>[3]tanam!I67</f>
        <v>5</v>
      </c>
      <c r="J67" s="31">
        <f t="shared" si="9"/>
        <v>22</v>
      </c>
      <c r="K67" s="31">
        <f t="shared" si="6"/>
        <v>553</v>
      </c>
      <c r="L67" s="63">
        <f>[3]tanam!L67</f>
        <v>1</v>
      </c>
      <c r="M67" s="63">
        <f>[3]tanam!M67</f>
        <v>0</v>
      </c>
      <c r="N67" s="63">
        <f>[3]tanam!N67</f>
        <v>68</v>
      </c>
      <c r="O67" s="63">
        <f>[3]tanam!O67</f>
        <v>62</v>
      </c>
      <c r="P67" s="63">
        <f>[3]tanam!P67</f>
        <v>0</v>
      </c>
      <c r="Q67" s="63">
        <f>[3]tanam!Q67</f>
        <v>0</v>
      </c>
      <c r="R67" s="31">
        <f t="shared" si="7"/>
        <v>131</v>
      </c>
      <c r="S67" s="31">
        <f t="shared" si="10"/>
        <v>684</v>
      </c>
    </row>
    <row r="68" spans="1:19" x14ac:dyDescent="0.25">
      <c r="A68" s="47">
        <v>19</v>
      </c>
      <c r="B68" s="47" t="s">
        <v>40</v>
      </c>
      <c r="C68" s="63">
        <f>[3]tanam!C68</f>
        <v>0</v>
      </c>
      <c r="D68" s="63">
        <f>[3]tanam!D68</f>
        <v>0</v>
      </c>
      <c r="E68" s="63">
        <f>[3]tanam!E68</f>
        <v>0</v>
      </c>
      <c r="F68" s="31">
        <f t="shared" si="8"/>
        <v>0</v>
      </c>
      <c r="G68" s="63">
        <f>[3]tanam!G68</f>
        <v>0</v>
      </c>
      <c r="H68" s="63">
        <f>[3]tanam!H68</f>
        <v>0</v>
      </c>
      <c r="I68" s="63">
        <f>[3]tanam!I68</f>
        <v>0</v>
      </c>
      <c r="J68" s="31">
        <f t="shared" si="9"/>
        <v>0</v>
      </c>
      <c r="K68" s="31">
        <f t="shared" si="6"/>
        <v>0</v>
      </c>
      <c r="L68" s="63">
        <f>[3]tanam!L68</f>
        <v>0</v>
      </c>
      <c r="M68" s="63">
        <f>[3]tanam!M68</f>
        <v>0</v>
      </c>
      <c r="N68" s="63">
        <f>[3]tanam!N68</f>
        <v>0</v>
      </c>
      <c r="O68" s="63">
        <f>[3]tanam!O68</f>
        <v>0</v>
      </c>
      <c r="P68" s="63">
        <f>[3]tanam!P68</f>
        <v>0</v>
      </c>
      <c r="Q68" s="63">
        <f>[3]tanam!Q68</f>
        <v>0</v>
      </c>
      <c r="R68" s="31">
        <f t="shared" si="7"/>
        <v>0</v>
      </c>
      <c r="S68" s="31">
        <f t="shared" si="10"/>
        <v>0</v>
      </c>
    </row>
    <row r="69" spans="1:19" x14ac:dyDescent="0.25">
      <c r="A69" s="47">
        <v>20</v>
      </c>
      <c r="B69" s="47" t="s">
        <v>41</v>
      </c>
      <c r="C69" s="63">
        <f>[3]tanam!C69</f>
        <v>0</v>
      </c>
      <c r="D69" s="63">
        <f>[3]tanam!D69</f>
        <v>0</v>
      </c>
      <c r="E69" s="63">
        <f>[3]tanam!E69</f>
        <v>0</v>
      </c>
      <c r="F69" s="31">
        <f t="shared" si="8"/>
        <v>0</v>
      </c>
      <c r="G69" s="63">
        <f>[3]tanam!G69</f>
        <v>0</v>
      </c>
      <c r="H69" s="63">
        <f>[3]tanam!H69</f>
        <v>0</v>
      </c>
      <c r="I69" s="63">
        <f>[3]tanam!I69</f>
        <v>0</v>
      </c>
      <c r="J69" s="31">
        <f t="shared" si="9"/>
        <v>0</v>
      </c>
      <c r="K69" s="31">
        <f t="shared" si="6"/>
        <v>0</v>
      </c>
      <c r="L69" s="63">
        <f>[3]tanam!L69</f>
        <v>0</v>
      </c>
      <c r="M69" s="63">
        <f>[3]tanam!M69</f>
        <v>0</v>
      </c>
      <c r="N69" s="63">
        <f>[3]tanam!N69</f>
        <v>0</v>
      </c>
      <c r="O69" s="63">
        <f>[3]tanam!O69</f>
        <v>0</v>
      </c>
      <c r="P69" s="63">
        <f>[3]tanam!P69</f>
        <v>0</v>
      </c>
      <c r="Q69" s="63">
        <f>[3]tanam!Q69</f>
        <v>0</v>
      </c>
      <c r="R69" s="31">
        <f t="shared" si="7"/>
        <v>0</v>
      </c>
      <c r="S69" s="31">
        <f t="shared" si="10"/>
        <v>0</v>
      </c>
    </row>
    <row r="70" spans="1:19" x14ac:dyDescent="0.25">
      <c r="A70" s="47">
        <v>21</v>
      </c>
      <c r="B70" s="47" t="s">
        <v>42</v>
      </c>
      <c r="C70" s="63">
        <f>[3]tanam!C70</f>
        <v>0</v>
      </c>
      <c r="D70" s="63">
        <f>[3]tanam!D70</f>
        <v>0</v>
      </c>
      <c r="E70" s="63">
        <f>[3]tanam!E70</f>
        <v>0</v>
      </c>
      <c r="F70" s="31">
        <f t="shared" si="8"/>
        <v>0</v>
      </c>
      <c r="G70" s="63">
        <f>[3]tanam!G70</f>
        <v>0</v>
      </c>
      <c r="H70" s="63">
        <f>[3]tanam!H70</f>
        <v>0</v>
      </c>
      <c r="I70" s="63">
        <f>[3]tanam!I70</f>
        <v>0</v>
      </c>
      <c r="J70" s="31">
        <f t="shared" si="9"/>
        <v>0</v>
      </c>
      <c r="K70" s="31">
        <f t="shared" si="6"/>
        <v>0</v>
      </c>
      <c r="L70" s="63">
        <f>[3]tanam!L70</f>
        <v>0</v>
      </c>
      <c r="M70" s="63">
        <f>[3]tanam!M70</f>
        <v>0</v>
      </c>
      <c r="N70" s="63">
        <f>[3]tanam!N70</f>
        <v>0</v>
      </c>
      <c r="O70" s="63">
        <f>[3]tanam!O70</f>
        <v>0</v>
      </c>
      <c r="P70" s="63">
        <f>[3]tanam!P70</f>
        <v>0</v>
      </c>
      <c r="Q70" s="63">
        <f>[3]tanam!Q70</f>
        <v>0</v>
      </c>
      <c r="R70" s="31">
        <f t="shared" si="7"/>
        <v>0</v>
      </c>
      <c r="S70" s="31">
        <f t="shared" si="10"/>
        <v>0</v>
      </c>
    </row>
    <row r="71" spans="1:19" x14ac:dyDescent="0.25">
      <c r="A71" s="47">
        <v>22</v>
      </c>
      <c r="B71" s="47" t="s">
        <v>43</v>
      </c>
      <c r="C71" s="63">
        <f>[3]tanam!C71</f>
        <v>0</v>
      </c>
      <c r="D71" s="63">
        <f>[3]tanam!D71</f>
        <v>0</v>
      </c>
      <c r="E71" s="63">
        <f>[3]tanam!E71</f>
        <v>0</v>
      </c>
      <c r="F71" s="31">
        <f t="shared" si="8"/>
        <v>0</v>
      </c>
      <c r="G71" s="63">
        <f>[3]tanam!G71</f>
        <v>0</v>
      </c>
      <c r="H71" s="63">
        <f>[3]tanam!H71</f>
        <v>0</v>
      </c>
      <c r="I71" s="63">
        <f>[3]tanam!I71</f>
        <v>0</v>
      </c>
      <c r="J71" s="31">
        <f t="shared" si="9"/>
        <v>0</v>
      </c>
      <c r="K71" s="31">
        <f t="shared" si="6"/>
        <v>0</v>
      </c>
      <c r="L71" s="63">
        <f>[3]tanam!L71</f>
        <v>0</v>
      </c>
      <c r="M71" s="63">
        <f>[3]tanam!M71</f>
        <v>0</v>
      </c>
      <c r="N71" s="63">
        <f>[3]tanam!N71</f>
        <v>0</v>
      </c>
      <c r="O71" s="63">
        <f>[3]tanam!O71</f>
        <v>0</v>
      </c>
      <c r="P71" s="63">
        <f>[3]tanam!P71</f>
        <v>0</v>
      </c>
      <c r="Q71" s="63">
        <f>[3]tanam!Q71</f>
        <v>0</v>
      </c>
      <c r="R71" s="31">
        <f t="shared" si="7"/>
        <v>0</v>
      </c>
      <c r="S71" s="31">
        <f t="shared" si="10"/>
        <v>0</v>
      </c>
    </row>
    <row r="72" spans="1:19" x14ac:dyDescent="0.25">
      <c r="A72" s="47">
        <v>23</v>
      </c>
      <c r="B72" s="47" t="s">
        <v>44</v>
      </c>
      <c r="C72" s="63">
        <f>[3]tanam!C72</f>
        <v>0</v>
      </c>
      <c r="D72" s="63">
        <f>[3]tanam!D72</f>
        <v>0</v>
      </c>
      <c r="E72" s="63">
        <f>[3]tanam!E72</f>
        <v>0</v>
      </c>
      <c r="F72" s="31">
        <f t="shared" si="8"/>
        <v>0</v>
      </c>
      <c r="G72" s="63">
        <f>[3]tanam!G72</f>
        <v>0</v>
      </c>
      <c r="H72" s="63">
        <f>[3]tanam!H72</f>
        <v>0</v>
      </c>
      <c r="I72" s="63">
        <f>[3]tanam!I72</f>
        <v>0</v>
      </c>
      <c r="J72" s="31">
        <f t="shared" si="9"/>
        <v>0</v>
      </c>
      <c r="K72" s="31">
        <f t="shared" si="6"/>
        <v>0</v>
      </c>
      <c r="L72" s="63">
        <f>[3]tanam!L72</f>
        <v>0</v>
      </c>
      <c r="M72" s="63">
        <f>[3]tanam!M72</f>
        <v>0</v>
      </c>
      <c r="N72" s="63">
        <f>[3]tanam!N72</f>
        <v>0</v>
      </c>
      <c r="O72" s="63">
        <f>[3]tanam!O72</f>
        <v>0</v>
      </c>
      <c r="P72" s="63">
        <f>[3]tanam!P72</f>
        <v>0</v>
      </c>
      <c r="Q72" s="63">
        <f>[3]tanam!Q72</f>
        <v>0</v>
      </c>
      <c r="R72" s="31">
        <f t="shared" si="7"/>
        <v>0</v>
      </c>
      <c r="S72" s="31">
        <f t="shared" si="10"/>
        <v>0</v>
      </c>
    </row>
    <row r="73" spans="1:19" x14ac:dyDescent="0.25">
      <c r="A73" s="47">
        <v>24</v>
      </c>
      <c r="B73" s="47" t="s">
        <v>45</v>
      </c>
      <c r="C73" s="63">
        <f>[3]tanam!C73</f>
        <v>0</v>
      </c>
      <c r="D73" s="63">
        <f>[3]tanam!D73</f>
        <v>0</v>
      </c>
      <c r="E73" s="63">
        <f>[3]tanam!E73</f>
        <v>0</v>
      </c>
      <c r="F73" s="31">
        <f t="shared" si="8"/>
        <v>0</v>
      </c>
      <c r="G73" s="63">
        <f>[3]tanam!G73</f>
        <v>0</v>
      </c>
      <c r="H73" s="63">
        <f>[3]tanam!H73</f>
        <v>0</v>
      </c>
      <c r="I73" s="63">
        <f>[3]tanam!I73</f>
        <v>0</v>
      </c>
      <c r="J73" s="31">
        <f t="shared" si="9"/>
        <v>0</v>
      </c>
      <c r="K73" s="31">
        <f t="shared" si="6"/>
        <v>0</v>
      </c>
      <c r="L73" s="63">
        <f>[3]tanam!L73</f>
        <v>0</v>
      </c>
      <c r="M73" s="63">
        <f>[3]tanam!M73</f>
        <v>0</v>
      </c>
      <c r="N73" s="63">
        <f>[3]tanam!N73</f>
        <v>0</v>
      </c>
      <c r="O73" s="63">
        <f>[3]tanam!O73</f>
        <v>0</v>
      </c>
      <c r="P73" s="63">
        <f>[3]tanam!P73</f>
        <v>0</v>
      </c>
      <c r="Q73" s="63">
        <f>[3]tanam!Q73</f>
        <v>0</v>
      </c>
      <c r="R73" s="31">
        <f t="shared" si="7"/>
        <v>0</v>
      </c>
      <c r="S73" s="31">
        <f t="shared" si="10"/>
        <v>0</v>
      </c>
    </row>
    <row r="74" spans="1:19" x14ac:dyDescent="0.25">
      <c r="A74" s="47">
        <v>25</v>
      </c>
      <c r="B74" s="47" t="s">
        <v>46</v>
      </c>
      <c r="C74" s="63">
        <f>[3]tanam!C74</f>
        <v>0</v>
      </c>
      <c r="D74" s="63">
        <f>[3]tanam!D74</f>
        <v>0</v>
      </c>
      <c r="E74" s="63">
        <f>[3]tanam!E74</f>
        <v>1</v>
      </c>
      <c r="F74" s="31">
        <f t="shared" si="8"/>
        <v>1</v>
      </c>
      <c r="G74" s="63">
        <f>[3]tanam!G74</f>
        <v>0</v>
      </c>
      <c r="H74" s="63">
        <f>[3]tanam!H74</f>
        <v>0</v>
      </c>
      <c r="I74" s="63">
        <f>[3]tanam!I74</f>
        <v>0</v>
      </c>
      <c r="J74" s="31">
        <f t="shared" si="9"/>
        <v>0</v>
      </c>
      <c r="K74" s="31">
        <f t="shared" si="6"/>
        <v>1</v>
      </c>
      <c r="L74" s="63">
        <f>[3]tanam!L74</f>
        <v>0</v>
      </c>
      <c r="M74" s="63">
        <f>[3]tanam!M74</f>
        <v>0</v>
      </c>
      <c r="N74" s="63">
        <f>[3]tanam!N74</f>
        <v>0</v>
      </c>
      <c r="O74" s="63">
        <f>[3]tanam!O74</f>
        <v>0</v>
      </c>
      <c r="P74" s="63">
        <f>[3]tanam!P74</f>
        <v>0</v>
      </c>
      <c r="Q74" s="63">
        <f>[3]tanam!Q74</f>
        <v>0</v>
      </c>
      <c r="R74" s="31">
        <f t="shared" si="7"/>
        <v>0</v>
      </c>
      <c r="S74" s="31">
        <f t="shared" si="10"/>
        <v>1</v>
      </c>
    </row>
    <row r="75" spans="1:19" x14ac:dyDescent="0.25">
      <c r="A75" s="47">
        <v>26</v>
      </c>
      <c r="B75" s="47" t="s">
        <v>47</v>
      </c>
      <c r="C75" s="63">
        <f>[3]tanam!C75</f>
        <v>0</v>
      </c>
      <c r="D75" s="63">
        <f>[3]tanam!D75</f>
        <v>0</v>
      </c>
      <c r="E75" s="63">
        <f>[3]tanam!E75</f>
        <v>55</v>
      </c>
      <c r="F75" s="31">
        <f t="shared" si="8"/>
        <v>55</v>
      </c>
      <c r="G75" s="63">
        <f>[3]tanam!G75</f>
        <v>117</v>
      </c>
      <c r="H75" s="63">
        <f>[3]tanam!H75</f>
        <v>28</v>
      </c>
      <c r="I75" s="63">
        <f>[3]tanam!I75</f>
        <v>0</v>
      </c>
      <c r="J75" s="31">
        <f t="shared" si="9"/>
        <v>145</v>
      </c>
      <c r="K75" s="31">
        <f t="shared" si="6"/>
        <v>200</v>
      </c>
      <c r="L75" s="63">
        <f>[3]tanam!L75</f>
        <v>0</v>
      </c>
      <c r="M75" s="63">
        <f>[3]tanam!M75</f>
        <v>0</v>
      </c>
      <c r="N75" s="63">
        <f>[3]tanam!N75</f>
        <v>0</v>
      </c>
      <c r="O75" s="63">
        <f>[3]tanam!O75</f>
        <v>0</v>
      </c>
      <c r="P75" s="63">
        <f>[3]tanam!P75</f>
        <v>0</v>
      </c>
      <c r="Q75" s="63">
        <f>[3]tanam!Q75</f>
        <v>0</v>
      </c>
      <c r="R75" s="31">
        <f t="shared" si="7"/>
        <v>0</v>
      </c>
      <c r="S75" s="31">
        <f t="shared" si="10"/>
        <v>200</v>
      </c>
    </row>
    <row r="76" spans="1:19" x14ac:dyDescent="0.25">
      <c r="A76" s="47">
        <v>27</v>
      </c>
      <c r="B76" s="47" t="s">
        <v>48</v>
      </c>
      <c r="C76" s="63">
        <f>[3]tanam!C76</f>
        <v>0</v>
      </c>
      <c r="D76" s="63">
        <f>[3]tanam!D76</f>
        <v>0</v>
      </c>
      <c r="E76" s="63">
        <f>[3]tanam!E76</f>
        <v>0</v>
      </c>
      <c r="F76" s="31">
        <f t="shared" si="8"/>
        <v>0</v>
      </c>
      <c r="G76" s="63">
        <f>[3]tanam!G76</f>
        <v>0</v>
      </c>
      <c r="H76" s="63">
        <f>[3]tanam!H76</f>
        <v>0</v>
      </c>
      <c r="I76" s="63">
        <f>[3]tanam!I76</f>
        <v>0</v>
      </c>
      <c r="J76" s="31">
        <f t="shared" si="9"/>
        <v>0</v>
      </c>
      <c r="K76" s="31">
        <f t="shared" si="6"/>
        <v>0</v>
      </c>
      <c r="L76" s="63">
        <f>[3]tanam!L76</f>
        <v>0</v>
      </c>
      <c r="M76" s="63">
        <f>[3]tanam!M76</f>
        <v>0</v>
      </c>
      <c r="N76" s="63">
        <f>[3]tanam!N76</f>
        <v>0</v>
      </c>
      <c r="O76" s="63">
        <f>[3]tanam!O76</f>
        <v>0</v>
      </c>
      <c r="P76" s="63">
        <f>[3]tanam!P76</f>
        <v>0</v>
      </c>
      <c r="Q76" s="63">
        <f>[3]tanam!Q76</f>
        <v>0</v>
      </c>
      <c r="R76" s="31">
        <f t="shared" si="7"/>
        <v>0</v>
      </c>
      <c r="S76" s="31">
        <f t="shared" si="10"/>
        <v>0</v>
      </c>
    </row>
    <row r="77" spans="1:19" s="93" customFormat="1" x14ac:dyDescent="0.25">
      <c r="A77" s="94"/>
      <c r="B77" s="13" t="s">
        <v>49</v>
      </c>
      <c r="C77" s="96">
        <f>SUM(C50:C76)</f>
        <v>3086</v>
      </c>
      <c r="D77" s="96">
        <f t="shared" ref="D77" si="11">SUM(D50:D76)</f>
        <v>12272</v>
      </c>
      <c r="E77" s="96">
        <f t="shared" ref="E77" si="12">SUM(E50:E76)</f>
        <v>43179</v>
      </c>
      <c r="F77" s="96">
        <f t="shared" ref="F77" si="13">SUM(F50:F76)</f>
        <v>58537</v>
      </c>
      <c r="G77" s="96">
        <f t="shared" ref="G77" si="14">SUM(G50:G76)</f>
        <v>19885</v>
      </c>
      <c r="H77" s="96">
        <f t="shared" ref="H77" si="15">SUM(H50:H76)</f>
        <v>5669</v>
      </c>
      <c r="I77" s="96">
        <f t="shared" ref="I77" si="16">SUM(I50:I76)</f>
        <v>769</v>
      </c>
      <c r="J77" s="96">
        <f t="shared" ref="J77" si="17">SUM(J50:J76)</f>
        <v>26323</v>
      </c>
      <c r="K77" s="96">
        <f t="shared" ref="K77" si="18">SUM(K50:K76)</f>
        <v>84860</v>
      </c>
      <c r="L77" s="96">
        <f t="shared" ref="L77" si="19">SUM(L50:L76)</f>
        <v>1004</v>
      </c>
      <c r="M77" s="96">
        <f t="shared" ref="M77" si="20">SUM(M50:M76)</f>
        <v>6492</v>
      </c>
      <c r="N77" s="96">
        <f t="shared" ref="N77" si="21">SUM(N50:N76)</f>
        <v>689</v>
      </c>
      <c r="O77" s="96">
        <f t="shared" ref="O77" si="22">SUM(O50:O76)</f>
        <v>2722</v>
      </c>
      <c r="P77" s="96">
        <f t="shared" ref="P77" si="23">SUM(P50:P76)</f>
        <v>2487</v>
      </c>
      <c r="Q77" s="96">
        <f t="shared" ref="Q77" si="24">SUM(Q50:Q76)</f>
        <v>1538</v>
      </c>
      <c r="R77" s="96">
        <f t="shared" ref="R77" si="25">SUM(R50:R76)</f>
        <v>14932</v>
      </c>
      <c r="S77" s="96">
        <f t="shared" ref="S77" si="26">SUM(S50:S76)</f>
        <v>99792</v>
      </c>
    </row>
    <row r="78" spans="1:19" x14ac:dyDescent="0.25">
      <c r="I78" s="1"/>
      <c r="K78" s="1"/>
      <c r="R78" s="1"/>
      <c r="S78" s="1"/>
    </row>
    <row r="79" spans="1:19" x14ac:dyDescent="0.25">
      <c r="B79" s="26"/>
      <c r="H79" s="27"/>
      <c r="I79" s="25"/>
      <c r="J79" s="27"/>
    </row>
    <row r="80" spans="1:19" x14ac:dyDescent="0.25">
      <c r="H80" s="27"/>
      <c r="I80" s="25"/>
      <c r="J80" s="27"/>
      <c r="K80" s="28"/>
      <c r="S80" s="29"/>
    </row>
    <row r="81" spans="1:19" x14ac:dyDescent="0.25">
      <c r="G81" s="27"/>
      <c r="S81" s="29"/>
    </row>
    <row r="82" spans="1:19" x14ac:dyDescent="0.25">
      <c r="G82" s="27"/>
      <c r="S82" s="29"/>
    </row>
    <row r="83" spans="1:19" x14ac:dyDescent="0.25">
      <c r="G83" s="27"/>
      <c r="S83" s="29"/>
    </row>
    <row r="84" spans="1:19" x14ac:dyDescent="0.25">
      <c r="G84" s="27"/>
      <c r="S84" s="29"/>
    </row>
    <row r="85" spans="1:19" x14ac:dyDescent="0.25">
      <c r="G85" s="27"/>
      <c r="S85" s="29"/>
    </row>
    <row r="86" spans="1:19" x14ac:dyDescent="0.25">
      <c r="G86" s="27"/>
      <c r="S86" s="29"/>
    </row>
    <row r="87" spans="1:19" x14ac:dyDescent="0.25">
      <c r="A87" s="283" t="s">
        <v>220</v>
      </c>
      <c r="B87" s="277"/>
      <c r="C87" s="277"/>
      <c r="D87" s="277"/>
      <c r="E87" s="277"/>
      <c r="F87" s="277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</row>
    <row r="88" spans="1:19" x14ac:dyDescent="0.25">
      <c r="A88" s="277" t="s">
        <v>1</v>
      </c>
      <c r="B88" s="277"/>
      <c r="C88" s="277"/>
      <c r="D88" s="277"/>
      <c r="E88" s="277"/>
      <c r="F88" s="277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</row>
    <row r="89" spans="1:19" x14ac:dyDescent="0.25">
      <c r="A89" s="249"/>
      <c r="B89" s="249"/>
      <c r="C89" s="249"/>
      <c r="D89" s="249"/>
      <c r="E89" s="249"/>
      <c r="F89" s="249"/>
      <c r="G89" s="249"/>
      <c r="H89" s="249"/>
      <c r="I89" s="249"/>
      <c r="J89" s="249"/>
      <c r="K89" s="249"/>
      <c r="L89" s="249"/>
      <c r="M89" s="249"/>
      <c r="N89" s="249"/>
      <c r="O89" s="249"/>
      <c r="P89" s="249"/>
      <c r="Q89" s="249"/>
      <c r="R89" s="249"/>
      <c r="S89" s="249"/>
    </row>
    <row r="90" spans="1:19" x14ac:dyDescent="0.25">
      <c r="B90" s="26" t="s">
        <v>213</v>
      </c>
    </row>
    <row r="91" spans="1:19" x14ac:dyDescent="0.25">
      <c r="A91" s="4" t="s">
        <v>2</v>
      </c>
      <c r="B91" s="5" t="s">
        <v>3</v>
      </c>
      <c r="C91" s="284" t="s">
        <v>218</v>
      </c>
      <c r="D91" s="285"/>
      <c r="E91" s="285"/>
      <c r="F91" s="285"/>
      <c r="G91" s="285"/>
      <c r="H91" s="285"/>
      <c r="I91" s="285"/>
      <c r="J91" s="286"/>
      <c r="K91" s="6" t="s">
        <v>4</v>
      </c>
      <c r="L91" s="284" t="s">
        <v>219</v>
      </c>
      <c r="M91" s="285"/>
      <c r="N91" s="285"/>
      <c r="O91" s="285"/>
      <c r="P91" s="285"/>
      <c r="Q91" s="286"/>
      <c r="R91" s="6" t="s">
        <v>4</v>
      </c>
      <c r="S91" s="7" t="s">
        <v>5</v>
      </c>
    </row>
    <row r="92" spans="1:19" x14ac:dyDescent="0.25">
      <c r="A92" s="8"/>
      <c r="B92" s="8"/>
      <c r="C92" s="9" t="s">
        <v>6</v>
      </c>
      <c r="D92" s="10" t="s">
        <v>7</v>
      </c>
      <c r="E92" s="10" t="s">
        <v>8</v>
      </c>
      <c r="F92" s="11" t="s">
        <v>9</v>
      </c>
      <c r="G92" s="10" t="s">
        <v>10</v>
      </c>
      <c r="H92" s="10" t="s">
        <v>11</v>
      </c>
      <c r="I92" s="12" t="s">
        <v>12</v>
      </c>
      <c r="J92" s="11" t="s">
        <v>13</v>
      </c>
      <c r="K92" s="11" t="s">
        <v>14</v>
      </c>
      <c r="L92" s="10" t="s">
        <v>15</v>
      </c>
      <c r="M92" s="10" t="s">
        <v>16</v>
      </c>
      <c r="N92" s="10" t="s">
        <v>17</v>
      </c>
      <c r="O92" s="11" t="s">
        <v>18</v>
      </c>
      <c r="P92" s="10" t="s">
        <v>19</v>
      </c>
      <c r="Q92" s="10" t="s">
        <v>20</v>
      </c>
      <c r="R92" s="11" t="s">
        <v>21</v>
      </c>
      <c r="S92" s="13">
        <v>2020</v>
      </c>
    </row>
    <row r="93" spans="1:19" x14ac:dyDescent="0.25">
      <c r="A93" s="47">
        <v>1</v>
      </c>
      <c r="B93" s="47" t="s">
        <v>22</v>
      </c>
      <c r="C93" s="23">
        <f t="shared" ref="C93:E108" si="27">C7+C50</f>
        <v>3101</v>
      </c>
      <c r="D93" s="23">
        <f t="shared" si="27"/>
        <v>4773</v>
      </c>
      <c r="E93" s="23">
        <f t="shared" si="27"/>
        <v>13471</v>
      </c>
      <c r="F93" s="31">
        <f>SUM(C93:E93)</f>
        <v>21345</v>
      </c>
      <c r="G93" s="23">
        <f t="shared" ref="G93:I108" si="28">G7+G50</f>
        <v>11455</v>
      </c>
      <c r="H93" s="23">
        <f t="shared" si="28"/>
        <v>5585</v>
      </c>
      <c r="I93" s="63">
        <f t="shared" si="28"/>
        <v>3750</v>
      </c>
      <c r="J93" s="31">
        <f>SUM(G93:I93)</f>
        <v>20790</v>
      </c>
      <c r="K93" s="31">
        <f>F93+J93</f>
        <v>42135</v>
      </c>
      <c r="L93" s="23">
        <f t="shared" ref="L93:Q108" si="29">L7+L50</f>
        <v>4788</v>
      </c>
      <c r="M93" s="23">
        <f t="shared" si="29"/>
        <v>11524</v>
      </c>
      <c r="N93" s="23">
        <f t="shared" si="29"/>
        <v>10575</v>
      </c>
      <c r="O93" s="23">
        <f t="shared" si="29"/>
        <v>4706</v>
      </c>
      <c r="P93" s="23">
        <f t="shared" si="29"/>
        <v>2851</v>
      </c>
      <c r="Q93" s="23">
        <f t="shared" si="29"/>
        <v>3430</v>
      </c>
      <c r="R93" s="31">
        <f t="shared" ref="R93:R119" si="30">L93+M93+N93+O93+P93+Q93</f>
        <v>37874</v>
      </c>
      <c r="S93" s="31">
        <f>K93+R93</f>
        <v>80009</v>
      </c>
    </row>
    <row r="94" spans="1:19" x14ac:dyDescent="0.25">
      <c r="A94" s="47">
        <v>2</v>
      </c>
      <c r="B94" s="47" t="s">
        <v>23</v>
      </c>
      <c r="C94" s="23">
        <f t="shared" si="27"/>
        <v>7425</v>
      </c>
      <c r="D94" s="23">
        <f t="shared" si="27"/>
        <v>12748</v>
      </c>
      <c r="E94" s="23">
        <f t="shared" si="27"/>
        <v>30224</v>
      </c>
      <c r="F94" s="31">
        <f t="shared" ref="F94:F119" si="31">SUM(C94:E94)</f>
        <v>50397</v>
      </c>
      <c r="G94" s="23">
        <f t="shared" si="28"/>
        <v>29550</v>
      </c>
      <c r="H94" s="23">
        <f t="shared" si="28"/>
        <v>18884</v>
      </c>
      <c r="I94" s="63">
        <f t="shared" si="28"/>
        <v>11347</v>
      </c>
      <c r="J94" s="31">
        <f t="shared" ref="J94:J119" si="32">SUM(G94:I94)</f>
        <v>59781</v>
      </c>
      <c r="K94" s="31">
        <f t="shared" ref="K94:K119" si="33">F94+J94</f>
        <v>110178</v>
      </c>
      <c r="L94" s="23">
        <f t="shared" si="29"/>
        <v>16061</v>
      </c>
      <c r="M94" s="23">
        <f t="shared" si="29"/>
        <v>21974</v>
      </c>
      <c r="N94" s="23">
        <f t="shared" si="29"/>
        <v>9449</v>
      </c>
      <c r="O94" s="23">
        <f t="shared" si="29"/>
        <v>6534</v>
      </c>
      <c r="P94" s="23">
        <f t="shared" si="29"/>
        <v>7010</v>
      </c>
      <c r="Q94" s="23">
        <f t="shared" si="29"/>
        <v>6325</v>
      </c>
      <c r="R94" s="31">
        <f t="shared" si="30"/>
        <v>67353</v>
      </c>
      <c r="S94" s="31">
        <f t="shared" ref="S94:S119" si="34">K94+R94</f>
        <v>177531</v>
      </c>
    </row>
    <row r="95" spans="1:19" x14ac:dyDescent="0.25">
      <c r="A95" s="47">
        <v>3</v>
      </c>
      <c r="B95" s="47" t="s">
        <v>24</v>
      </c>
      <c r="C95" s="23">
        <f t="shared" si="27"/>
        <v>7367</v>
      </c>
      <c r="D95" s="23">
        <f t="shared" si="27"/>
        <v>12882</v>
      </c>
      <c r="E95" s="23">
        <f t="shared" si="27"/>
        <v>33252</v>
      </c>
      <c r="F95" s="31">
        <f t="shared" si="31"/>
        <v>53501</v>
      </c>
      <c r="G95" s="23">
        <f t="shared" si="28"/>
        <v>21837</v>
      </c>
      <c r="H95" s="23">
        <f t="shared" si="28"/>
        <v>9198</v>
      </c>
      <c r="I95" s="63">
        <f t="shared" si="28"/>
        <v>10974</v>
      </c>
      <c r="J95" s="31">
        <f t="shared" si="32"/>
        <v>42009</v>
      </c>
      <c r="K95" s="31">
        <f t="shared" si="33"/>
        <v>95510</v>
      </c>
      <c r="L95" s="23">
        <f t="shared" si="29"/>
        <v>15894</v>
      </c>
      <c r="M95" s="23">
        <f t="shared" si="29"/>
        <v>22298</v>
      </c>
      <c r="N95" s="23">
        <f t="shared" si="29"/>
        <v>10356</v>
      </c>
      <c r="O95" s="23">
        <f t="shared" si="29"/>
        <v>8439</v>
      </c>
      <c r="P95" s="23">
        <f t="shared" si="29"/>
        <v>6321</v>
      </c>
      <c r="Q95" s="23">
        <f t="shared" si="29"/>
        <v>7436</v>
      </c>
      <c r="R95" s="31">
        <f t="shared" si="30"/>
        <v>70744</v>
      </c>
      <c r="S95" s="31">
        <f t="shared" si="34"/>
        <v>166254</v>
      </c>
    </row>
    <row r="96" spans="1:19" x14ac:dyDescent="0.25">
      <c r="A96" s="47">
        <v>4</v>
      </c>
      <c r="B96" s="47" t="s">
        <v>25</v>
      </c>
      <c r="C96" s="23">
        <f t="shared" si="27"/>
        <v>7215</v>
      </c>
      <c r="D96" s="23">
        <f t="shared" si="27"/>
        <v>7115</v>
      </c>
      <c r="E96" s="23">
        <f t="shared" si="27"/>
        <v>8401</v>
      </c>
      <c r="F96" s="31">
        <f t="shared" si="31"/>
        <v>22731</v>
      </c>
      <c r="G96" s="23">
        <f t="shared" si="28"/>
        <v>11334</v>
      </c>
      <c r="H96" s="23">
        <f t="shared" si="28"/>
        <v>7801</v>
      </c>
      <c r="I96" s="63">
        <f t="shared" si="28"/>
        <v>7503</v>
      </c>
      <c r="J96" s="31">
        <f t="shared" si="32"/>
        <v>26638</v>
      </c>
      <c r="K96" s="31">
        <f t="shared" si="33"/>
        <v>49369</v>
      </c>
      <c r="L96" s="23">
        <f t="shared" si="29"/>
        <v>8711</v>
      </c>
      <c r="M96" s="23">
        <f t="shared" si="29"/>
        <v>10897</v>
      </c>
      <c r="N96" s="23">
        <f t="shared" si="29"/>
        <v>10057</v>
      </c>
      <c r="O96" s="23">
        <f t="shared" si="29"/>
        <v>7634</v>
      </c>
      <c r="P96" s="23">
        <f t="shared" si="29"/>
        <v>6209</v>
      </c>
      <c r="Q96" s="23">
        <f t="shared" si="29"/>
        <v>4537</v>
      </c>
      <c r="R96" s="31">
        <f t="shared" si="30"/>
        <v>48045</v>
      </c>
      <c r="S96" s="31">
        <f t="shared" si="34"/>
        <v>97414</v>
      </c>
    </row>
    <row r="97" spans="1:19" x14ac:dyDescent="0.25">
      <c r="A97" s="47">
        <v>5</v>
      </c>
      <c r="B97" s="47" t="s">
        <v>26</v>
      </c>
      <c r="C97" s="23">
        <f t="shared" si="27"/>
        <v>7387</v>
      </c>
      <c r="D97" s="23">
        <f t="shared" si="27"/>
        <v>14675</v>
      </c>
      <c r="E97" s="23">
        <f t="shared" si="27"/>
        <v>22832</v>
      </c>
      <c r="F97" s="31">
        <f t="shared" si="31"/>
        <v>44894</v>
      </c>
      <c r="G97" s="23">
        <f t="shared" si="28"/>
        <v>12816</v>
      </c>
      <c r="H97" s="23">
        <f t="shared" si="28"/>
        <v>16103</v>
      </c>
      <c r="I97" s="63">
        <f t="shared" si="28"/>
        <v>9234</v>
      </c>
      <c r="J97" s="31">
        <f t="shared" si="32"/>
        <v>38153</v>
      </c>
      <c r="K97" s="31">
        <f t="shared" si="33"/>
        <v>83047</v>
      </c>
      <c r="L97" s="23">
        <f t="shared" si="29"/>
        <v>10082</v>
      </c>
      <c r="M97" s="23">
        <f t="shared" si="29"/>
        <v>11436</v>
      </c>
      <c r="N97" s="23">
        <f t="shared" si="29"/>
        <v>8865</v>
      </c>
      <c r="O97" s="23">
        <f t="shared" si="29"/>
        <v>6890</v>
      </c>
      <c r="P97" s="23">
        <f t="shared" si="29"/>
        <v>4994</v>
      </c>
      <c r="Q97" s="23">
        <f t="shared" si="29"/>
        <v>4620</v>
      </c>
      <c r="R97" s="31">
        <f t="shared" si="30"/>
        <v>46887</v>
      </c>
      <c r="S97" s="31">
        <f t="shared" si="34"/>
        <v>129934</v>
      </c>
    </row>
    <row r="98" spans="1:19" x14ac:dyDescent="0.25">
      <c r="A98" s="47">
        <v>6</v>
      </c>
      <c r="B98" s="47" t="s">
        <v>27</v>
      </c>
      <c r="C98" s="23">
        <f t="shared" si="27"/>
        <v>5537</v>
      </c>
      <c r="D98" s="23">
        <f t="shared" si="27"/>
        <v>6668</v>
      </c>
      <c r="E98" s="23">
        <f t="shared" si="27"/>
        <v>10159</v>
      </c>
      <c r="F98" s="31">
        <f t="shared" si="31"/>
        <v>22364</v>
      </c>
      <c r="G98" s="23">
        <f t="shared" si="28"/>
        <v>16732</v>
      </c>
      <c r="H98" s="23">
        <f t="shared" si="28"/>
        <v>12736</v>
      </c>
      <c r="I98" s="63">
        <f t="shared" si="28"/>
        <v>8947</v>
      </c>
      <c r="J98" s="31">
        <f t="shared" si="32"/>
        <v>38415</v>
      </c>
      <c r="K98" s="31">
        <f t="shared" si="33"/>
        <v>60779</v>
      </c>
      <c r="L98" s="23">
        <f t="shared" si="29"/>
        <v>10147</v>
      </c>
      <c r="M98" s="23">
        <f t="shared" si="29"/>
        <v>11906</v>
      </c>
      <c r="N98" s="23">
        <f t="shared" si="29"/>
        <v>15308</v>
      </c>
      <c r="O98" s="23">
        <f t="shared" si="29"/>
        <v>10100</v>
      </c>
      <c r="P98" s="23">
        <f t="shared" si="29"/>
        <v>6410</v>
      </c>
      <c r="Q98" s="23">
        <f t="shared" si="29"/>
        <v>7260</v>
      </c>
      <c r="R98" s="31">
        <f t="shared" si="30"/>
        <v>61131</v>
      </c>
      <c r="S98" s="31">
        <f t="shared" si="34"/>
        <v>121910</v>
      </c>
    </row>
    <row r="99" spans="1:19" x14ac:dyDescent="0.25">
      <c r="A99" s="47">
        <v>7</v>
      </c>
      <c r="B99" s="47" t="s">
        <v>28</v>
      </c>
      <c r="C99" s="23">
        <f t="shared" si="27"/>
        <v>676</v>
      </c>
      <c r="D99" s="23">
        <f t="shared" si="27"/>
        <v>429</v>
      </c>
      <c r="E99" s="23">
        <f t="shared" si="27"/>
        <v>1733</v>
      </c>
      <c r="F99" s="31">
        <f t="shared" si="31"/>
        <v>2838</v>
      </c>
      <c r="G99" s="23">
        <f t="shared" si="28"/>
        <v>10096</v>
      </c>
      <c r="H99" s="23">
        <f t="shared" si="28"/>
        <v>20447</v>
      </c>
      <c r="I99" s="63">
        <f t="shared" si="28"/>
        <v>2747</v>
      </c>
      <c r="J99" s="31">
        <f t="shared" si="32"/>
        <v>33290</v>
      </c>
      <c r="K99" s="31">
        <f t="shared" si="33"/>
        <v>36128</v>
      </c>
      <c r="L99" s="23">
        <f t="shared" si="29"/>
        <v>596</v>
      </c>
      <c r="M99" s="23">
        <f t="shared" si="29"/>
        <v>1843</v>
      </c>
      <c r="N99" s="23">
        <f t="shared" si="29"/>
        <v>20541</v>
      </c>
      <c r="O99" s="23">
        <f t="shared" si="29"/>
        <v>10412</v>
      </c>
      <c r="P99" s="23">
        <f t="shared" si="29"/>
        <v>831</v>
      </c>
      <c r="Q99" s="23">
        <f t="shared" si="29"/>
        <v>810</v>
      </c>
      <c r="R99" s="31">
        <f t="shared" si="30"/>
        <v>35033</v>
      </c>
      <c r="S99" s="31">
        <f t="shared" si="34"/>
        <v>71161</v>
      </c>
    </row>
    <row r="100" spans="1:19" x14ac:dyDescent="0.25">
      <c r="A100" s="47">
        <v>8</v>
      </c>
      <c r="B100" s="47" t="s">
        <v>29</v>
      </c>
      <c r="C100" s="23">
        <f t="shared" si="27"/>
        <v>2013</v>
      </c>
      <c r="D100" s="23">
        <f t="shared" si="27"/>
        <v>1003</v>
      </c>
      <c r="E100" s="23">
        <f t="shared" si="27"/>
        <v>4483</v>
      </c>
      <c r="F100" s="31">
        <f t="shared" si="31"/>
        <v>7499</v>
      </c>
      <c r="G100" s="23">
        <f t="shared" si="28"/>
        <v>13925</v>
      </c>
      <c r="H100" s="23">
        <f t="shared" si="28"/>
        <v>5741</v>
      </c>
      <c r="I100" s="63">
        <f t="shared" si="28"/>
        <v>1811</v>
      </c>
      <c r="J100" s="31">
        <f t="shared" si="32"/>
        <v>21477</v>
      </c>
      <c r="K100" s="31">
        <f t="shared" si="33"/>
        <v>28976</v>
      </c>
      <c r="L100" s="23">
        <f t="shared" si="29"/>
        <v>5262</v>
      </c>
      <c r="M100" s="23">
        <f t="shared" si="29"/>
        <v>11091</v>
      </c>
      <c r="N100" s="23">
        <f t="shared" si="29"/>
        <v>6041</v>
      </c>
      <c r="O100" s="23">
        <f t="shared" si="29"/>
        <v>1618</v>
      </c>
      <c r="P100" s="23">
        <f t="shared" si="29"/>
        <v>1940</v>
      </c>
      <c r="Q100" s="23">
        <f t="shared" si="29"/>
        <v>2854</v>
      </c>
      <c r="R100" s="31">
        <f t="shared" si="30"/>
        <v>28806</v>
      </c>
      <c r="S100" s="31">
        <f t="shared" si="34"/>
        <v>57782</v>
      </c>
    </row>
    <row r="101" spans="1:19" x14ac:dyDescent="0.25">
      <c r="A101" s="47">
        <v>9</v>
      </c>
      <c r="B101" s="47" t="s">
        <v>30</v>
      </c>
      <c r="C101" s="23">
        <f t="shared" si="27"/>
        <v>650</v>
      </c>
      <c r="D101" s="23">
        <f t="shared" si="27"/>
        <v>656</v>
      </c>
      <c r="E101" s="23">
        <f t="shared" si="27"/>
        <v>1909</v>
      </c>
      <c r="F101" s="31">
        <f t="shared" si="31"/>
        <v>3215</v>
      </c>
      <c r="G101" s="23">
        <f t="shared" si="28"/>
        <v>24701</v>
      </c>
      <c r="H101" s="23">
        <f t="shared" si="28"/>
        <v>15942</v>
      </c>
      <c r="I101" s="63">
        <f t="shared" si="28"/>
        <v>1257</v>
      </c>
      <c r="J101" s="31">
        <f t="shared" si="32"/>
        <v>41900</v>
      </c>
      <c r="K101" s="31">
        <f t="shared" si="33"/>
        <v>45115</v>
      </c>
      <c r="L101" s="23">
        <f t="shared" si="29"/>
        <v>2956</v>
      </c>
      <c r="M101" s="23">
        <f t="shared" si="29"/>
        <v>14125</v>
      </c>
      <c r="N101" s="23">
        <f t="shared" si="29"/>
        <v>16523</v>
      </c>
      <c r="O101" s="23">
        <f t="shared" si="29"/>
        <v>8703</v>
      </c>
      <c r="P101" s="23">
        <f t="shared" si="29"/>
        <v>1105</v>
      </c>
      <c r="Q101" s="23">
        <f t="shared" si="29"/>
        <v>2251</v>
      </c>
      <c r="R101" s="31">
        <f t="shared" si="30"/>
        <v>45663</v>
      </c>
      <c r="S101" s="31">
        <f t="shared" si="34"/>
        <v>90778</v>
      </c>
    </row>
    <row r="102" spans="1:19" x14ac:dyDescent="0.25">
      <c r="A102" s="47">
        <v>10</v>
      </c>
      <c r="B102" s="47" t="s">
        <v>31</v>
      </c>
      <c r="C102" s="23">
        <f t="shared" si="27"/>
        <v>2423</v>
      </c>
      <c r="D102" s="23">
        <f t="shared" si="27"/>
        <v>4158</v>
      </c>
      <c r="E102" s="23">
        <f t="shared" si="27"/>
        <v>21478</v>
      </c>
      <c r="F102" s="31">
        <f t="shared" si="31"/>
        <v>28059</v>
      </c>
      <c r="G102" s="23">
        <f t="shared" si="28"/>
        <v>22958</v>
      </c>
      <c r="H102" s="23">
        <f t="shared" si="28"/>
        <v>2740</v>
      </c>
      <c r="I102" s="63">
        <f t="shared" si="28"/>
        <v>1274</v>
      </c>
      <c r="J102" s="31">
        <f t="shared" si="32"/>
        <v>26972</v>
      </c>
      <c r="K102" s="31">
        <f t="shared" si="33"/>
        <v>55031</v>
      </c>
      <c r="L102" s="23">
        <f t="shared" si="29"/>
        <v>15372</v>
      </c>
      <c r="M102" s="23">
        <f t="shared" si="29"/>
        <v>23490</v>
      </c>
      <c r="N102" s="23">
        <f t="shared" si="29"/>
        <v>7215</v>
      </c>
      <c r="O102" s="23">
        <f t="shared" si="29"/>
        <v>1741</v>
      </c>
      <c r="P102" s="23">
        <f t="shared" si="29"/>
        <v>4134</v>
      </c>
      <c r="Q102" s="23">
        <f t="shared" si="29"/>
        <v>3257</v>
      </c>
      <c r="R102" s="31">
        <f t="shared" si="30"/>
        <v>55209</v>
      </c>
      <c r="S102" s="31">
        <f t="shared" si="34"/>
        <v>110240</v>
      </c>
    </row>
    <row r="103" spans="1:19" x14ac:dyDescent="0.25">
      <c r="A103" s="47">
        <v>11</v>
      </c>
      <c r="B103" s="47" t="s">
        <v>32</v>
      </c>
      <c r="C103" s="23">
        <f t="shared" si="27"/>
        <v>3961</v>
      </c>
      <c r="D103" s="23">
        <f t="shared" si="27"/>
        <v>3795</v>
      </c>
      <c r="E103" s="23">
        <f t="shared" si="27"/>
        <v>9144</v>
      </c>
      <c r="F103" s="31">
        <f t="shared" si="31"/>
        <v>16900</v>
      </c>
      <c r="G103" s="23">
        <f t="shared" si="28"/>
        <v>11052</v>
      </c>
      <c r="H103" s="23">
        <f t="shared" si="28"/>
        <v>6737</v>
      </c>
      <c r="I103" s="63">
        <f t="shared" si="28"/>
        <v>2568</v>
      </c>
      <c r="J103" s="31">
        <f t="shared" si="32"/>
        <v>20357</v>
      </c>
      <c r="K103" s="31">
        <f t="shared" si="33"/>
        <v>37257</v>
      </c>
      <c r="L103" s="23">
        <f t="shared" si="29"/>
        <v>9569</v>
      </c>
      <c r="M103" s="23">
        <f t="shared" si="29"/>
        <v>10405</v>
      </c>
      <c r="N103" s="23">
        <f t="shared" si="29"/>
        <v>5968</v>
      </c>
      <c r="O103" s="23">
        <f t="shared" si="29"/>
        <v>4638</v>
      </c>
      <c r="P103" s="23">
        <f t="shared" si="29"/>
        <v>5982</v>
      </c>
      <c r="Q103" s="23">
        <f t="shared" si="29"/>
        <v>7404</v>
      </c>
      <c r="R103" s="31">
        <f t="shared" si="30"/>
        <v>43966</v>
      </c>
      <c r="S103" s="31">
        <f t="shared" si="34"/>
        <v>81223</v>
      </c>
    </row>
    <row r="104" spans="1:19" x14ac:dyDescent="0.25">
      <c r="A104" s="47">
        <v>12</v>
      </c>
      <c r="B104" s="47" t="s">
        <v>33</v>
      </c>
      <c r="C104" s="23">
        <f t="shared" si="27"/>
        <v>1288</v>
      </c>
      <c r="D104" s="23">
        <f t="shared" si="27"/>
        <v>732</v>
      </c>
      <c r="E104" s="23">
        <f t="shared" si="27"/>
        <v>9742</v>
      </c>
      <c r="F104" s="31">
        <f t="shared" si="31"/>
        <v>11762</v>
      </c>
      <c r="G104" s="23">
        <f t="shared" si="28"/>
        <v>60534</v>
      </c>
      <c r="H104" s="23">
        <f t="shared" si="28"/>
        <v>44399</v>
      </c>
      <c r="I104" s="63">
        <f t="shared" si="28"/>
        <v>7508</v>
      </c>
      <c r="J104" s="31">
        <f t="shared" si="32"/>
        <v>112441</v>
      </c>
      <c r="K104" s="31">
        <f t="shared" si="33"/>
        <v>124203</v>
      </c>
      <c r="L104" s="23">
        <f t="shared" si="29"/>
        <v>6238</v>
      </c>
      <c r="M104" s="23">
        <f t="shared" si="29"/>
        <v>65725</v>
      </c>
      <c r="N104" s="23">
        <f t="shared" si="29"/>
        <v>41793</v>
      </c>
      <c r="O104" s="23">
        <f t="shared" si="29"/>
        <v>8870</v>
      </c>
      <c r="P104" s="23">
        <f t="shared" si="29"/>
        <v>1352</v>
      </c>
      <c r="Q104" s="23">
        <f t="shared" si="29"/>
        <v>902</v>
      </c>
      <c r="R104" s="31">
        <f t="shared" si="30"/>
        <v>124880</v>
      </c>
      <c r="S104" s="31">
        <f t="shared" si="34"/>
        <v>249083</v>
      </c>
    </row>
    <row r="105" spans="1:19" x14ac:dyDescent="0.25">
      <c r="A105" s="47">
        <v>13</v>
      </c>
      <c r="B105" s="47" t="s">
        <v>34</v>
      </c>
      <c r="C105" s="23">
        <f t="shared" si="27"/>
        <v>9444</v>
      </c>
      <c r="D105" s="23">
        <f t="shared" si="27"/>
        <v>13879</v>
      </c>
      <c r="E105" s="23">
        <f t="shared" si="27"/>
        <v>15388</v>
      </c>
      <c r="F105" s="31">
        <f t="shared" si="31"/>
        <v>38711</v>
      </c>
      <c r="G105" s="23">
        <f t="shared" si="28"/>
        <v>20059</v>
      </c>
      <c r="H105" s="23">
        <f t="shared" si="28"/>
        <v>19691</v>
      </c>
      <c r="I105" s="63">
        <f t="shared" si="28"/>
        <v>12614</v>
      </c>
      <c r="J105" s="31">
        <f t="shared" si="32"/>
        <v>52364</v>
      </c>
      <c r="K105" s="31">
        <f t="shared" si="33"/>
        <v>91075</v>
      </c>
      <c r="L105" s="23">
        <f t="shared" si="29"/>
        <v>8708</v>
      </c>
      <c r="M105" s="23">
        <f t="shared" si="29"/>
        <v>18553</v>
      </c>
      <c r="N105" s="23">
        <f t="shared" si="29"/>
        <v>20917</v>
      </c>
      <c r="O105" s="23">
        <f t="shared" si="29"/>
        <v>23583</v>
      </c>
      <c r="P105" s="23">
        <f t="shared" si="29"/>
        <v>16799</v>
      </c>
      <c r="Q105" s="23">
        <f t="shared" si="29"/>
        <v>8626</v>
      </c>
      <c r="R105" s="31">
        <f t="shared" si="30"/>
        <v>97186</v>
      </c>
      <c r="S105" s="31">
        <f t="shared" si="34"/>
        <v>188261</v>
      </c>
    </row>
    <row r="106" spans="1:19" x14ac:dyDescent="0.25">
      <c r="A106" s="47">
        <v>14</v>
      </c>
      <c r="B106" s="47" t="s">
        <v>35</v>
      </c>
      <c r="C106" s="23">
        <f t="shared" si="27"/>
        <v>1482</v>
      </c>
      <c r="D106" s="23">
        <f t="shared" si="27"/>
        <v>2429</v>
      </c>
      <c r="E106" s="23">
        <f t="shared" si="27"/>
        <v>4575</v>
      </c>
      <c r="F106" s="31">
        <f t="shared" si="31"/>
        <v>8486</v>
      </c>
      <c r="G106" s="23">
        <f t="shared" si="28"/>
        <v>6551</v>
      </c>
      <c r="H106" s="23">
        <f t="shared" si="28"/>
        <v>3912</v>
      </c>
      <c r="I106" s="63">
        <f t="shared" si="28"/>
        <v>2304</v>
      </c>
      <c r="J106" s="31">
        <f t="shared" si="32"/>
        <v>12767</v>
      </c>
      <c r="K106" s="31">
        <f t="shared" si="33"/>
        <v>21253</v>
      </c>
      <c r="L106" s="23">
        <f t="shared" si="29"/>
        <v>4394</v>
      </c>
      <c r="M106" s="23">
        <f t="shared" si="29"/>
        <v>7665</v>
      </c>
      <c r="N106" s="23">
        <f t="shared" si="29"/>
        <v>2901</v>
      </c>
      <c r="O106" s="23">
        <f t="shared" si="29"/>
        <v>1673</v>
      </c>
      <c r="P106" s="23">
        <f t="shared" si="29"/>
        <v>1510</v>
      </c>
      <c r="Q106" s="23">
        <f t="shared" si="29"/>
        <v>1399</v>
      </c>
      <c r="R106" s="31">
        <f t="shared" si="30"/>
        <v>19542</v>
      </c>
      <c r="S106" s="31">
        <f t="shared" si="34"/>
        <v>40795</v>
      </c>
    </row>
    <row r="107" spans="1:19" x14ac:dyDescent="0.25">
      <c r="A107" s="47">
        <v>15</v>
      </c>
      <c r="B107" s="47" t="s">
        <v>36</v>
      </c>
      <c r="C107" s="23">
        <f t="shared" si="27"/>
        <v>3981</v>
      </c>
      <c r="D107" s="23">
        <f t="shared" si="27"/>
        <v>1907</v>
      </c>
      <c r="E107" s="23">
        <f t="shared" si="27"/>
        <v>5822</v>
      </c>
      <c r="F107" s="31">
        <f t="shared" si="31"/>
        <v>11710</v>
      </c>
      <c r="G107" s="23">
        <f t="shared" si="28"/>
        <v>9812</v>
      </c>
      <c r="H107" s="23">
        <f t="shared" si="28"/>
        <v>24311</v>
      </c>
      <c r="I107" s="63">
        <f t="shared" si="28"/>
        <v>28606</v>
      </c>
      <c r="J107" s="31">
        <f t="shared" si="32"/>
        <v>62729</v>
      </c>
      <c r="K107" s="31">
        <f t="shared" si="33"/>
        <v>74439</v>
      </c>
      <c r="L107" s="23">
        <f t="shared" si="29"/>
        <v>23487</v>
      </c>
      <c r="M107" s="23">
        <f t="shared" si="29"/>
        <v>7030</v>
      </c>
      <c r="N107" s="23">
        <f t="shared" si="29"/>
        <v>9248</v>
      </c>
      <c r="O107" s="23">
        <f t="shared" si="29"/>
        <v>20262</v>
      </c>
      <c r="P107" s="23">
        <f t="shared" si="29"/>
        <v>21168</v>
      </c>
      <c r="Q107" s="23">
        <f t="shared" si="29"/>
        <v>34363</v>
      </c>
      <c r="R107" s="31">
        <f t="shared" si="30"/>
        <v>115558</v>
      </c>
      <c r="S107" s="31">
        <f t="shared" si="34"/>
        <v>189997</v>
      </c>
    </row>
    <row r="108" spans="1:19" x14ac:dyDescent="0.25">
      <c r="A108" s="47">
        <v>16</v>
      </c>
      <c r="B108" s="47" t="s">
        <v>37</v>
      </c>
      <c r="C108" s="23">
        <f t="shared" si="27"/>
        <v>6494</v>
      </c>
      <c r="D108" s="23">
        <f t="shared" si="27"/>
        <v>6208</v>
      </c>
      <c r="E108" s="23">
        <f t="shared" si="27"/>
        <v>6516</v>
      </c>
      <c r="F108" s="31">
        <f t="shared" si="31"/>
        <v>19218</v>
      </c>
      <c r="G108" s="23">
        <f t="shared" si="28"/>
        <v>8862</v>
      </c>
      <c r="H108" s="23">
        <f t="shared" si="28"/>
        <v>6506</v>
      </c>
      <c r="I108" s="63">
        <f t="shared" si="28"/>
        <v>4165</v>
      </c>
      <c r="J108" s="31">
        <f t="shared" si="32"/>
        <v>19533</v>
      </c>
      <c r="K108" s="31">
        <f t="shared" si="33"/>
        <v>38751</v>
      </c>
      <c r="L108" s="23">
        <f t="shared" si="29"/>
        <v>4528</v>
      </c>
      <c r="M108" s="23">
        <f t="shared" si="29"/>
        <v>6721</v>
      </c>
      <c r="N108" s="23">
        <f t="shared" si="29"/>
        <v>6537</v>
      </c>
      <c r="O108" s="23">
        <f t="shared" si="29"/>
        <v>13015</v>
      </c>
      <c r="P108" s="23">
        <f t="shared" si="29"/>
        <v>14063</v>
      </c>
      <c r="Q108" s="23">
        <f t="shared" si="29"/>
        <v>7513</v>
      </c>
      <c r="R108" s="31">
        <f t="shared" si="30"/>
        <v>52377</v>
      </c>
      <c r="S108" s="31">
        <f t="shared" si="34"/>
        <v>91128</v>
      </c>
    </row>
    <row r="109" spans="1:19" x14ac:dyDescent="0.25">
      <c r="A109" s="47">
        <v>17</v>
      </c>
      <c r="B109" s="47" t="s">
        <v>38</v>
      </c>
      <c r="C109" s="23">
        <f t="shared" ref="C109:E119" si="35">C23+C66</f>
        <v>3107</v>
      </c>
      <c r="D109" s="23">
        <f t="shared" si="35"/>
        <v>3982</v>
      </c>
      <c r="E109" s="23">
        <f t="shared" si="35"/>
        <v>7094</v>
      </c>
      <c r="F109" s="31">
        <f t="shared" si="31"/>
        <v>14183</v>
      </c>
      <c r="G109" s="23">
        <f t="shared" ref="G109:I119" si="36">G23+G66</f>
        <v>5085</v>
      </c>
      <c r="H109" s="23">
        <f t="shared" si="36"/>
        <v>2982</v>
      </c>
      <c r="I109" s="63">
        <f t="shared" si="36"/>
        <v>3412</v>
      </c>
      <c r="J109" s="31">
        <f t="shared" si="32"/>
        <v>11479</v>
      </c>
      <c r="K109" s="31">
        <f t="shared" si="33"/>
        <v>25662</v>
      </c>
      <c r="L109" s="23">
        <f t="shared" ref="L109:Q119" si="37">L23+L66</f>
        <v>6879</v>
      </c>
      <c r="M109" s="23">
        <f t="shared" si="37"/>
        <v>5059</v>
      </c>
      <c r="N109" s="23">
        <f t="shared" si="37"/>
        <v>2953</v>
      </c>
      <c r="O109" s="23">
        <f t="shared" si="37"/>
        <v>2320</v>
      </c>
      <c r="P109" s="23">
        <f t="shared" si="37"/>
        <v>2685</v>
      </c>
      <c r="Q109" s="23">
        <f t="shared" si="37"/>
        <v>2499</v>
      </c>
      <c r="R109" s="31">
        <f t="shared" si="30"/>
        <v>22395</v>
      </c>
      <c r="S109" s="31">
        <f t="shared" si="34"/>
        <v>48057</v>
      </c>
    </row>
    <row r="110" spans="1:19" x14ac:dyDescent="0.25">
      <c r="A110" s="47">
        <v>18</v>
      </c>
      <c r="B110" s="47" t="s">
        <v>39</v>
      </c>
      <c r="C110" s="23">
        <f t="shared" si="35"/>
        <v>113</v>
      </c>
      <c r="D110" s="23">
        <f t="shared" si="35"/>
        <v>194</v>
      </c>
      <c r="E110" s="23">
        <f t="shared" si="35"/>
        <v>972</v>
      </c>
      <c r="F110" s="31">
        <f t="shared" si="31"/>
        <v>1279</v>
      </c>
      <c r="G110" s="23">
        <f t="shared" si="36"/>
        <v>5829</v>
      </c>
      <c r="H110" s="23">
        <f t="shared" si="36"/>
        <v>7396</v>
      </c>
      <c r="I110" s="63">
        <f t="shared" si="36"/>
        <v>1565</v>
      </c>
      <c r="J110" s="31">
        <f t="shared" si="32"/>
        <v>14790</v>
      </c>
      <c r="K110" s="31">
        <f t="shared" si="33"/>
        <v>16069</v>
      </c>
      <c r="L110" s="23">
        <f t="shared" si="37"/>
        <v>377</v>
      </c>
      <c r="M110" s="23">
        <f t="shared" si="37"/>
        <v>1716</v>
      </c>
      <c r="N110" s="23">
        <f t="shared" si="37"/>
        <v>11857</v>
      </c>
      <c r="O110" s="23">
        <f t="shared" si="37"/>
        <v>2853</v>
      </c>
      <c r="P110" s="23">
        <f t="shared" si="37"/>
        <v>211</v>
      </c>
      <c r="Q110" s="23">
        <f t="shared" si="37"/>
        <v>83</v>
      </c>
      <c r="R110" s="31">
        <f t="shared" si="30"/>
        <v>17097</v>
      </c>
      <c r="S110" s="31">
        <f t="shared" si="34"/>
        <v>33166</v>
      </c>
    </row>
    <row r="111" spans="1:19" x14ac:dyDescent="0.25">
      <c r="A111" s="47">
        <v>19</v>
      </c>
      <c r="B111" s="47" t="s">
        <v>40</v>
      </c>
      <c r="C111" s="23">
        <f t="shared" si="35"/>
        <v>58</v>
      </c>
      <c r="D111" s="23">
        <f t="shared" si="35"/>
        <v>71</v>
      </c>
      <c r="E111" s="23">
        <f t="shared" si="35"/>
        <v>67</v>
      </c>
      <c r="F111" s="31">
        <f t="shared" si="31"/>
        <v>196</v>
      </c>
      <c r="G111" s="23">
        <f t="shared" si="36"/>
        <v>45</v>
      </c>
      <c r="H111" s="23">
        <f t="shared" si="36"/>
        <v>60</v>
      </c>
      <c r="I111" s="63">
        <f t="shared" si="36"/>
        <v>53</v>
      </c>
      <c r="J111" s="31">
        <f t="shared" si="32"/>
        <v>158</v>
      </c>
      <c r="K111" s="31">
        <f t="shared" si="33"/>
        <v>354</v>
      </c>
      <c r="L111" s="23">
        <f t="shared" si="37"/>
        <v>40</v>
      </c>
      <c r="M111" s="23">
        <f t="shared" si="37"/>
        <v>54</v>
      </c>
      <c r="N111" s="23">
        <f t="shared" si="37"/>
        <v>27</v>
      </c>
      <c r="O111" s="23">
        <f t="shared" si="37"/>
        <v>24</v>
      </c>
      <c r="P111" s="23">
        <f t="shared" si="37"/>
        <v>42</v>
      </c>
      <c r="Q111" s="23">
        <f t="shared" si="37"/>
        <v>42</v>
      </c>
      <c r="R111" s="31">
        <f t="shared" si="30"/>
        <v>229</v>
      </c>
      <c r="S111" s="31">
        <f t="shared" si="34"/>
        <v>583</v>
      </c>
    </row>
    <row r="112" spans="1:19" x14ac:dyDescent="0.25">
      <c r="A112" s="47">
        <v>20</v>
      </c>
      <c r="B112" s="47" t="s">
        <v>41</v>
      </c>
      <c r="C112" s="23">
        <f t="shared" si="35"/>
        <v>300</v>
      </c>
      <c r="D112" s="23">
        <f t="shared" si="35"/>
        <v>262</v>
      </c>
      <c r="E112" s="23">
        <f t="shared" si="35"/>
        <v>294</v>
      </c>
      <c r="F112" s="31">
        <f t="shared" si="31"/>
        <v>856</v>
      </c>
      <c r="G112" s="23">
        <f t="shared" si="36"/>
        <v>368</v>
      </c>
      <c r="H112" s="23">
        <f t="shared" si="36"/>
        <v>302</v>
      </c>
      <c r="I112" s="63">
        <f t="shared" si="36"/>
        <v>261</v>
      </c>
      <c r="J112" s="31">
        <f t="shared" si="32"/>
        <v>931</v>
      </c>
      <c r="K112" s="31">
        <f t="shared" si="33"/>
        <v>1787</v>
      </c>
      <c r="L112" s="23">
        <f t="shared" si="37"/>
        <v>290</v>
      </c>
      <c r="M112" s="23">
        <f t="shared" si="37"/>
        <v>363</v>
      </c>
      <c r="N112" s="23">
        <f t="shared" si="37"/>
        <v>318</v>
      </c>
      <c r="O112" s="23">
        <f t="shared" si="37"/>
        <v>302</v>
      </c>
      <c r="P112" s="23">
        <f t="shared" si="37"/>
        <v>255</v>
      </c>
      <c r="Q112" s="23">
        <f t="shared" si="37"/>
        <v>203</v>
      </c>
      <c r="R112" s="31">
        <f t="shared" si="30"/>
        <v>1731</v>
      </c>
      <c r="S112" s="31">
        <f t="shared" si="34"/>
        <v>3518</v>
      </c>
    </row>
    <row r="113" spans="1:19" x14ac:dyDescent="0.25">
      <c r="A113" s="47">
        <v>21</v>
      </c>
      <c r="B113" s="47" t="s">
        <v>42</v>
      </c>
      <c r="C113" s="23">
        <f t="shared" si="35"/>
        <v>153</v>
      </c>
      <c r="D113" s="23">
        <f t="shared" si="35"/>
        <v>233</v>
      </c>
      <c r="E113" s="23">
        <f t="shared" si="35"/>
        <v>112</v>
      </c>
      <c r="F113" s="31">
        <f t="shared" si="31"/>
        <v>498</v>
      </c>
      <c r="G113" s="23">
        <f t="shared" si="36"/>
        <v>120</v>
      </c>
      <c r="H113" s="23">
        <f t="shared" si="36"/>
        <v>162</v>
      </c>
      <c r="I113" s="63">
        <f t="shared" si="36"/>
        <v>211</v>
      </c>
      <c r="J113" s="31">
        <f t="shared" si="32"/>
        <v>493</v>
      </c>
      <c r="K113" s="31">
        <f t="shared" si="33"/>
        <v>991</v>
      </c>
      <c r="L113" s="23">
        <f t="shared" si="37"/>
        <v>110</v>
      </c>
      <c r="M113" s="23">
        <f t="shared" si="37"/>
        <v>135</v>
      </c>
      <c r="N113" s="23">
        <f t="shared" si="37"/>
        <v>137</v>
      </c>
      <c r="O113" s="23">
        <f t="shared" si="37"/>
        <v>105</v>
      </c>
      <c r="P113" s="23">
        <f t="shared" si="37"/>
        <v>99</v>
      </c>
      <c r="Q113" s="23">
        <f t="shared" si="37"/>
        <v>112</v>
      </c>
      <c r="R113" s="31">
        <f t="shared" si="30"/>
        <v>698</v>
      </c>
      <c r="S113" s="31">
        <f t="shared" si="34"/>
        <v>1689</v>
      </c>
    </row>
    <row r="114" spans="1:19" x14ac:dyDescent="0.25">
      <c r="A114" s="47">
        <v>22</v>
      </c>
      <c r="B114" s="47" t="s">
        <v>43</v>
      </c>
      <c r="C114" s="23">
        <f t="shared" si="35"/>
        <v>7</v>
      </c>
      <c r="D114" s="23">
        <f t="shared" si="35"/>
        <v>6</v>
      </c>
      <c r="E114" s="23">
        <f t="shared" si="35"/>
        <v>0</v>
      </c>
      <c r="F114" s="31">
        <f t="shared" si="31"/>
        <v>13</v>
      </c>
      <c r="G114" s="23">
        <f t="shared" si="36"/>
        <v>37</v>
      </c>
      <c r="H114" s="23">
        <f t="shared" si="36"/>
        <v>73</v>
      </c>
      <c r="I114" s="63">
        <f t="shared" si="36"/>
        <v>18</v>
      </c>
      <c r="J114" s="31">
        <f t="shared" si="32"/>
        <v>128</v>
      </c>
      <c r="K114" s="31">
        <f t="shared" si="33"/>
        <v>141</v>
      </c>
      <c r="L114" s="23">
        <f t="shared" si="37"/>
        <v>0</v>
      </c>
      <c r="M114" s="23">
        <f t="shared" si="37"/>
        <v>20</v>
      </c>
      <c r="N114" s="23">
        <f t="shared" si="37"/>
        <v>38</v>
      </c>
      <c r="O114" s="23">
        <f t="shared" si="37"/>
        <v>17</v>
      </c>
      <c r="P114" s="23">
        <f t="shared" si="37"/>
        <v>0</v>
      </c>
      <c r="Q114" s="23">
        <f t="shared" si="37"/>
        <v>3</v>
      </c>
      <c r="R114" s="31">
        <f t="shared" si="30"/>
        <v>78</v>
      </c>
      <c r="S114" s="31">
        <f t="shared" si="34"/>
        <v>219</v>
      </c>
    </row>
    <row r="115" spans="1:19" x14ac:dyDescent="0.25">
      <c r="A115" s="47">
        <v>23</v>
      </c>
      <c r="B115" s="47" t="s">
        <v>44</v>
      </c>
      <c r="C115" s="23">
        <f t="shared" si="35"/>
        <v>10</v>
      </c>
      <c r="D115" s="23">
        <f t="shared" si="35"/>
        <v>5</v>
      </c>
      <c r="E115" s="23">
        <f t="shared" si="35"/>
        <v>2</v>
      </c>
      <c r="F115" s="31">
        <f t="shared" si="31"/>
        <v>17</v>
      </c>
      <c r="G115" s="23">
        <f t="shared" si="36"/>
        <v>26</v>
      </c>
      <c r="H115" s="23">
        <f t="shared" si="36"/>
        <v>148</v>
      </c>
      <c r="I115" s="63">
        <f t="shared" si="36"/>
        <v>7</v>
      </c>
      <c r="J115" s="31">
        <f t="shared" si="32"/>
        <v>181</v>
      </c>
      <c r="K115" s="31">
        <f t="shared" si="33"/>
        <v>198</v>
      </c>
      <c r="L115" s="23">
        <f t="shared" si="37"/>
        <v>29</v>
      </c>
      <c r="M115" s="23">
        <f t="shared" si="37"/>
        <v>74</v>
      </c>
      <c r="N115" s="23">
        <f t="shared" si="37"/>
        <v>103</v>
      </c>
      <c r="O115" s="23">
        <f t="shared" si="37"/>
        <v>57</v>
      </c>
      <c r="P115" s="23">
        <f t="shared" si="37"/>
        <v>4</v>
      </c>
      <c r="Q115" s="23">
        <f t="shared" si="37"/>
        <v>21</v>
      </c>
      <c r="R115" s="31">
        <f t="shared" si="30"/>
        <v>288</v>
      </c>
      <c r="S115" s="31">
        <f t="shared" si="34"/>
        <v>486</v>
      </c>
    </row>
    <row r="116" spans="1:19" x14ac:dyDescent="0.25">
      <c r="A116" s="47">
        <v>24</v>
      </c>
      <c r="B116" s="47" t="s">
        <v>45</v>
      </c>
      <c r="C116" s="23">
        <f t="shared" si="35"/>
        <v>5</v>
      </c>
      <c r="D116" s="23">
        <f t="shared" si="35"/>
        <v>9</v>
      </c>
      <c r="E116" s="23">
        <f t="shared" si="35"/>
        <v>26</v>
      </c>
      <c r="F116" s="31">
        <f t="shared" si="31"/>
        <v>40</v>
      </c>
      <c r="G116" s="23">
        <f t="shared" si="36"/>
        <v>2</v>
      </c>
      <c r="H116" s="23">
        <f t="shared" si="36"/>
        <v>0</v>
      </c>
      <c r="I116" s="63">
        <f t="shared" si="36"/>
        <v>3</v>
      </c>
      <c r="J116" s="31">
        <f t="shared" si="32"/>
        <v>5</v>
      </c>
      <c r="K116" s="31">
        <f t="shared" si="33"/>
        <v>45</v>
      </c>
      <c r="L116" s="23">
        <f t="shared" si="37"/>
        <v>16</v>
      </c>
      <c r="M116" s="23">
        <f t="shared" si="37"/>
        <v>1</v>
      </c>
      <c r="N116" s="23">
        <f t="shared" si="37"/>
        <v>6</v>
      </c>
      <c r="O116" s="23">
        <f t="shared" si="37"/>
        <v>20</v>
      </c>
      <c r="P116" s="23">
        <f t="shared" si="37"/>
        <v>1</v>
      </c>
      <c r="Q116" s="23">
        <f t="shared" si="37"/>
        <v>4</v>
      </c>
      <c r="R116" s="31">
        <f t="shared" si="30"/>
        <v>48</v>
      </c>
      <c r="S116" s="31">
        <f t="shared" si="34"/>
        <v>93</v>
      </c>
    </row>
    <row r="117" spans="1:19" x14ac:dyDescent="0.25">
      <c r="A117" s="47">
        <v>25</v>
      </c>
      <c r="B117" s="47" t="s">
        <v>46</v>
      </c>
      <c r="C117" s="23">
        <f t="shared" si="35"/>
        <v>8</v>
      </c>
      <c r="D117" s="23">
        <f t="shared" si="35"/>
        <v>7</v>
      </c>
      <c r="E117" s="23">
        <f t="shared" si="35"/>
        <v>25</v>
      </c>
      <c r="F117" s="31">
        <f t="shared" si="31"/>
        <v>40</v>
      </c>
      <c r="G117" s="23">
        <f t="shared" si="36"/>
        <v>24</v>
      </c>
      <c r="H117" s="23">
        <f t="shared" si="36"/>
        <v>70</v>
      </c>
      <c r="I117" s="63">
        <f t="shared" si="36"/>
        <v>9</v>
      </c>
      <c r="J117" s="31">
        <f t="shared" si="32"/>
        <v>103</v>
      </c>
      <c r="K117" s="31">
        <f t="shared" si="33"/>
        <v>143</v>
      </c>
      <c r="L117" s="23">
        <f t="shared" si="37"/>
        <v>15</v>
      </c>
      <c r="M117" s="23">
        <f t="shared" si="37"/>
        <v>19</v>
      </c>
      <c r="N117" s="23">
        <f t="shared" si="37"/>
        <v>16</v>
      </c>
      <c r="O117" s="23">
        <f t="shared" si="37"/>
        <v>20</v>
      </c>
      <c r="P117" s="23">
        <f t="shared" si="37"/>
        <v>1</v>
      </c>
      <c r="Q117" s="23">
        <f t="shared" si="37"/>
        <v>4</v>
      </c>
      <c r="R117" s="31">
        <f t="shared" si="30"/>
        <v>75</v>
      </c>
      <c r="S117" s="31">
        <f t="shared" si="34"/>
        <v>218</v>
      </c>
    </row>
    <row r="118" spans="1:19" x14ac:dyDescent="0.25">
      <c r="A118" s="47">
        <v>26</v>
      </c>
      <c r="B118" s="47" t="s">
        <v>47</v>
      </c>
      <c r="C118" s="23">
        <f t="shared" si="35"/>
        <v>105</v>
      </c>
      <c r="D118" s="23">
        <f t="shared" si="35"/>
        <v>177</v>
      </c>
      <c r="E118" s="23">
        <f t="shared" si="35"/>
        <v>428</v>
      </c>
      <c r="F118" s="31">
        <f t="shared" si="31"/>
        <v>710</v>
      </c>
      <c r="G118" s="23">
        <f t="shared" si="36"/>
        <v>2355</v>
      </c>
      <c r="H118" s="23">
        <f t="shared" si="36"/>
        <v>2197</v>
      </c>
      <c r="I118" s="63">
        <f t="shared" si="36"/>
        <v>731</v>
      </c>
      <c r="J118" s="31">
        <f t="shared" si="32"/>
        <v>5283</v>
      </c>
      <c r="K118" s="31">
        <f t="shared" si="33"/>
        <v>5993</v>
      </c>
      <c r="L118" s="23">
        <f t="shared" si="37"/>
        <v>288</v>
      </c>
      <c r="M118" s="23">
        <f t="shared" si="37"/>
        <v>836</v>
      </c>
      <c r="N118" s="23">
        <f t="shared" si="37"/>
        <v>2808</v>
      </c>
      <c r="O118" s="23">
        <f t="shared" si="37"/>
        <v>1356</v>
      </c>
      <c r="P118" s="23">
        <f t="shared" si="37"/>
        <v>144</v>
      </c>
      <c r="Q118" s="23">
        <f t="shared" si="37"/>
        <v>265</v>
      </c>
      <c r="R118" s="31">
        <f t="shared" si="30"/>
        <v>5697</v>
      </c>
      <c r="S118" s="31">
        <f t="shared" si="34"/>
        <v>11690</v>
      </c>
    </row>
    <row r="119" spans="1:19" x14ac:dyDescent="0.25">
      <c r="A119" s="47">
        <v>27</v>
      </c>
      <c r="B119" s="47" t="s">
        <v>48</v>
      </c>
      <c r="C119" s="23">
        <f t="shared" si="35"/>
        <v>83</v>
      </c>
      <c r="D119" s="23">
        <f t="shared" si="35"/>
        <v>4</v>
      </c>
      <c r="E119" s="23">
        <f t="shared" si="35"/>
        <v>204</v>
      </c>
      <c r="F119" s="31">
        <f t="shared" si="31"/>
        <v>291</v>
      </c>
      <c r="G119" s="23">
        <f t="shared" si="36"/>
        <v>1917</v>
      </c>
      <c r="H119" s="23">
        <f t="shared" si="36"/>
        <v>1186</v>
      </c>
      <c r="I119" s="63">
        <f t="shared" si="36"/>
        <v>0</v>
      </c>
      <c r="J119" s="31">
        <f t="shared" si="32"/>
        <v>3103</v>
      </c>
      <c r="K119" s="31">
        <f t="shared" si="33"/>
        <v>3394</v>
      </c>
      <c r="L119" s="23">
        <f t="shared" si="37"/>
        <v>74</v>
      </c>
      <c r="M119" s="23">
        <f t="shared" si="37"/>
        <v>365</v>
      </c>
      <c r="N119" s="23">
        <f t="shared" si="37"/>
        <v>2378</v>
      </c>
      <c r="O119" s="23">
        <f t="shared" si="37"/>
        <v>494</v>
      </c>
      <c r="P119" s="23">
        <f t="shared" si="37"/>
        <v>0</v>
      </c>
      <c r="Q119" s="23">
        <f t="shared" si="37"/>
        <v>81</v>
      </c>
      <c r="R119" s="31">
        <f t="shared" si="30"/>
        <v>3392</v>
      </c>
      <c r="S119" s="31">
        <f t="shared" si="34"/>
        <v>6786</v>
      </c>
    </row>
    <row r="120" spans="1:19" s="3" customFormat="1" x14ac:dyDescent="0.25">
      <c r="A120" s="30"/>
      <c r="B120" s="13" t="s">
        <v>49</v>
      </c>
      <c r="C120" s="96">
        <f>SUM(C93:C119)</f>
        <v>74393</v>
      </c>
      <c r="D120" s="96">
        <f t="shared" ref="D120" si="38">SUM(D93:D119)</f>
        <v>99007</v>
      </c>
      <c r="E120" s="96">
        <f t="shared" ref="E120" si="39">SUM(E93:E119)</f>
        <v>208353</v>
      </c>
      <c r="F120" s="96">
        <f t="shared" ref="F120" si="40">SUM(F93:F119)</f>
        <v>381753</v>
      </c>
      <c r="G120" s="96">
        <f t="shared" ref="G120" si="41">SUM(G93:G119)</f>
        <v>308082</v>
      </c>
      <c r="H120" s="96">
        <f t="shared" ref="H120" si="42">SUM(H93:H119)</f>
        <v>235309</v>
      </c>
      <c r="I120" s="96">
        <f t="shared" ref="I120" si="43">SUM(I93:I119)</f>
        <v>122879</v>
      </c>
      <c r="J120" s="96">
        <f t="shared" ref="J120" si="44">SUM(J93:J119)</f>
        <v>666270</v>
      </c>
      <c r="K120" s="96">
        <f t="shared" ref="K120" si="45">SUM(K93:K119)</f>
        <v>1048023</v>
      </c>
      <c r="L120" s="96">
        <f t="shared" ref="L120" si="46">SUM(L93:L119)</f>
        <v>154911</v>
      </c>
      <c r="M120" s="96">
        <f t="shared" ref="M120" si="47">SUM(M93:M119)</f>
        <v>265325</v>
      </c>
      <c r="N120" s="96">
        <f t="shared" ref="N120" si="48">SUM(N93:N119)</f>
        <v>222935</v>
      </c>
      <c r="O120" s="96">
        <f t="shared" ref="O120" si="49">SUM(O93:O119)</f>
        <v>146386</v>
      </c>
      <c r="P120" s="96">
        <f t="shared" ref="P120" si="50">SUM(P93:P119)</f>
        <v>106121</v>
      </c>
      <c r="Q120" s="96">
        <f t="shared" ref="Q120" si="51">SUM(Q93:Q119)</f>
        <v>106304</v>
      </c>
      <c r="R120" s="96">
        <f t="shared" ref="R120" si="52">SUM(R93:R119)</f>
        <v>1001982</v>
      </c>
      <c r="S120" s="96">
        <f t="shared" ref="S120" si="53">SUM(S93:S119)</f>
        <v>2050005</v>
      </c>
    </row>
    <row r="121" spans="1:19" x14ac:dyDescent="0.25">
      <c r="G121" s="27"/>
      <c r="Q121" s="27"/>
    </row>
    <row r="122" spans="1:19" x14ac:dyDescent="0.25">
      <c r="B122" s="26"/>
      <c r="F122" s="27"/>
      <c r="G122" s="27"/>
      <c r="H122" s="32"/>
      <c r="I122" s="32"/>
      <c r="J122" s="32"/>
      <c r="K122" s="32"/>
      <c r="L122" s="32"/>
      <c r="M122" s="32"/>
      <c r="N122" s="32"/>
      <c r="O122" s="32"/>
      <c r="S122" s="29"/>
    </row>
    <row r="123" spans="1:19" ht="16.5" x14ac:dyDescent="0.25">
      <c r="B123" s="26"/>
      <c r="F123" s="100"/>
      <c r="G123" s="101"/>
      <c r="J123" s="2"/>
      <c r="L123" s="2"/>
      <c r="M123" s="2"/>
      <c r="N123" s="2"/>
      <c r="O123" s="2"/>
      <c r="Q123" s="27"/>
      <c r="S123" s="29"/>
    </row>
    <row r="124" spans="1:19" x14ac:dyDescent="0.25">
      <c r="F124" s="101"/>
      <c r="G124" s="27"/>
      <c r="H124" s="27"/>
      <c r="I124" s="27"/>
      <c r="J124" s="27"/>
      <c r="K124" s="27"/>
      <c r="L124" s="27"/>
      <c r="M124" s="27"/>
      <c r="N124" s="27"/>
      <c r="O124" s="27"/>
      <c r="P124" s="27"/>
    </row>
    <row r="125" spans="1:19" x14ac:dyDescent="0.25">
      <c r="C125" s="2"/>
    </row>
    <row r="126" spans="1:19" x14ac:dyDescent="0.25">
      <c r="N126" s="27"/>
    </row>
    <row r="127" spans="1:19" x14ac:dyDescent="0.25">
      <c r="O127" s="98"/>
    </row>
    <row r="128" spans="1:19" x14ac:dyDescent="0.25">
      <c r="O128" s="99"/>
    </row>
  </sheetData>
  <mergeCells count="12">
    <mergeCell ref="C48:J48"/>
    <mergeCell ref="L48:Q48"/>
    <mergeCell ref="A87:S87"/>
    <mergeCell ref="A88:S88"/>
    <mergeCell ref="C91:J91"/>
    <mergeCell ref="L91:Q91"/>
    <mergeCell ref="A45:S45"/>
    <mergeCell ref="A1:S1"/>
    <mergeCell ref="A2:S2"/>
    <mergeCell ref="C5:J5"/>
    <mergeCell ref="L5:Q5"/>
    <mergeCell ref="A44:S44"/>
  </mergeCells>
  <pageMargins left="0.70866141732283472" right="1.1811023622047245" top="0.74803149606299213" bottom="0.74803149606299213" header="0.31496062992125984" footer="0.31496062992125984"/>
  <pageSetup paperSize="5" scale="7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"/>
  <sheetViews>
    <sheetView zoomScaleNormal="100" workbookViewId="0">
      <selection activeCell="M3" sqref="M3"/>
    </sheetView>
  </sheetViews>
  <sheetFormatPr defaultRowHeight="15" x14ac:dyDescent="0.25"/>
  <cols>
    <col min="1" max="1" width="4.140625" customWidth="1"/>
    <col min="2" max="2" width="20.5703125" customWidth="1"/>
    <col min="18" max="18" width="10.7109375" customWidth="1"/>
  </cols>
  <sheetData>
    <row r="1" spans="1:18" x14ac:dyDescent="0.25">
      <c r="A1" s="282" t="s">
        <v>229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</row>
    <row r="2" spans="1:18" x14ac:dyDescent="0.25">
      <c r="A2" s="282" t="s">
        <v>54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</row>
    <row r="3" spans="1:18" x14ac:dyDescent="0.25">
      <c r="A3" s="148"/>
      <c r="B3" s="148"/>
      <c r="C3" s="148"/>
      <c r="D3" s="148" t="s">
        <v>55</v>
      </c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</row>
    <row r="4" spans="1:18" x14ac:dyDescent="0.25">
      <c r="A4" s="26"/>
      <c r="B4" s="26" t="s">
        <v>213</v>
      </c>
      <c r="C4" s="1"/>
      <c r="D4" s="1"/>
      <c r="E4" s="1"/>
      <c r="F4" s="1"/>
      <c r="G4" s="3"/>
      <c r="H4" s="1"/>
      <c r="I4" s="1"/>
      <c r="J4" s="1"/>
      <c r="K4" s="1"/>
      <c r="L4" s="3"/>
      <c r="M4" s="1"/>
      <c r="N4" s="1"/>
      <c r="O4" s="1"/>
      <c r="P4" s="1"/>
      <c r="Q4" s="1"/>
      <c r="R4" s="3"/>
    </row>
    <row r="5" spans="1:18" x14ac:dyDescent="0.25">
      <c r="A5" s="7" t="s">
        <v>2</v>
      </c>
      <c r="B5" s="7" t="s">
        <v>3</v>
      </c>
      <c r="C5" s="7" t="s">
        <v>56</v>
      </c>
      <c r="D5" s="6" t="s">
        <v>57</v>
      </c>
      <c r="E5" s="6" t="s">
        <v>12</v>
      </c>
      <c r="F5" s="6" t="s">
        <v>15</v>
      </c>
      <c r="G5" s="6" t="s">
        <v>58</v>
      </c>
      <c r="H5" s="6" t="s">
        <v>16</v>
      </c>
      <c r="I5" s="6" t="s">
        <v>17</v>
      </c>
      <c r="J5" s="6" t="s">
        <v>18</v>
      </c>
      <c r="K5" s="6" t="s">
        <v>19</v>
      </c>
      <c r="L5" s="6" t="s">
        <v>59</v>
      </c>
      <c r="M5" s="6" t="s">
        <v>20</v>
      </c>
      <c r="N5" s="6" t="s">
        <v>6</v>
      </c>
      <c r="O5" s="6" t="s">
        <v>7</v>
      </c>
      <c r="P5" s="6" t="s">
        <v>8</v>
      </c>
      <c r="Q5" s="6" t="s">
        <v>60</v>
      </c>
      <c r="R5" s="6" t="s">
        <v>4</v>
      </c>
    </row>
    <row r="6" spans="1:18" x14ac:dyDescent="0.25">
      <c r="A6" s="85"/>
      <c r="B6" s="85"/>
      <c r="C6" s="30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 x14ac:dyDescent="0.25">
      <c r="A7" s="47">
        <v>1</v>
      </c>
      <c r="B7" s="47" t="s">
        <v>22</v>
      </c>
      <c r="C7" s="92">
        <f>[3]Panen!C8</f>
        <v>2852.16</v>
      </c>
      <c r="D7" s="92">
        <f>[3]Panen!D8</f>
        <v>4262.3999999999996</v>
      </c>
      <c r="E7" s="92">
        <f>[3]Panen!E8</f>
        <v>11802.24</v>
      </c>
      <c r="F7" s="92">
        <f>[3]Panen!F8</f>
        <v>10988.16</v>
      </c>
      <c r="G7" s="31">
        <f>SUM(C7:F7)</f>
        <v>29904.959999999999</v>
      </c>
      <c r="H7" s="92">
        <f>[3]Panen!H8</f>
        <v>5335.6799999999994</v>
      </c>
      <c r="I7" s="92">
        <f>[3]Panen!I8</f>
        <v>3755</v>
      </c>
      <c r="J7" s="92">
        <f>[3]Panen!J8</f>
        <v>4596.4799999999996</v>
      </c>
      <c r="K7" s="92">
        <f>[3]Panen!K8</f>
        <v>11063.039999999999</v>
      </c>
      <c r="L7" s="31">
        <f t="shared" ref="L7:L33" si="0">SUM(H7:K7)</f>
        <v>24750.199999999997</v>
      </c>
      <c r="M7" s="23">
        <f>[3]Panen!M8</f>
        <v>10082.879999999999</v>
      </c>
      <c r="N7" s="23"/>
      <c r="O7" s="23"/>
      <c r="P7" s="23"/>
      <c r="Q7" s="31">
        <f>SUM(M7:P7)</f>
        <v>10082.879999999999</v>
      </c>
      <c r="R7" s="31">
        <f t="shared" ref="R7:R33" si="1">G7+L7+Q7</f>
        <v>64738.039999999994</v>
      </c>
    </row>
    <row r="8" spans="1:18" x14ac:dyDescent="0.25">
      <c r="A8" s="47">
        <v>2</v>
      </c>
      <c r="B8" s="47" t="s">
        <v>23</v>
      </c>
      <c r="C8" s="92">
        <f>[3]Panen!C9</f>
        <v>5729.28</v>
      </c>
      <c r="D8" s="92">
        <f>[3]Panen!D9</f>
        <v>8776.32</v>
      </c>
      <c r="E8" s="92">
        <f>[3]Panen!E9</f>
        <v>14127.359999999999</v>
      </c>
      <c r="F8" s="92">
        <f>[3]Panen!F9</f>
        <v>21369.599999999999</v>
      </c>
      <c r="G8" s="31">
        <f t="shared" ref="G8:G33" si="2">SUM(C8:F8)</f>
        <v>50002.559999999998</v>
      </c>
      <c r="H8" s="92">
        <f>[3]Panen!H9</f>
        <v>16372.8</v>
      </c>
      <c r="I8" s="92">
        <f>[3]Panen!I9</f>
        <v>9721.92</v>
      </c>
      <c r="J8" s="92">
        <f>[3]Panen!J9</f>
        <v>15198.72</v>
      </c>
      <c r="K8" s="92">
        <f>[3]Panen!K9</f>
        <v>22102.079999999998</v>
      </c>
      <c r="L8" s="31">
        <f t="shared" si="0"/>
        <v>63395.520000000004</v>
      </c>
      <c r="M8" s="23">
        <f>[3]Panen!M9</f>
        <v>9544.32</v>
      </c>
      <c r="N8" s="23"/>
      <c r="O8" s="23"/>
      <c r="P8" s="23"/>
      <c r="Q8" s="31">
        <f t="shared" ref="Q8:Q33" si="3">SUM(M8:P8)</f>
        <v>9544.32</v>
      </c>
      <c r="R8" s="31">
        <f t="shared" si="1"/>
        <v>122942.39999999999</v>
      </c>
    </row>
    <row r="9" spans="1:18" x14ac:dyDescent="0.25">
      <c r="A9" s="47">
        <v>3</v>
      </c>
      <c r="B9" s="47" t="s">
        <v>24</v>
      </c>
      <c r="C9" s="92">
        <f>[3]Panen!C10</f>
        <v>6087.36</v>
      </c>
      <c r="D9" s="92">
        <f>[3]Panen!D10</f>
        <v>9341.76</v>
      </c>
      <c r="E9" s="92">
        <f>[3]Panen!E10</f>
        <v>14690.88</v>
      </c>
      <c r="F9" s="92">
        <f>[3]Panen!F10</f>
        <v>23743.68</v>
      </c>
      <c r="G9" s="31">
        <f t="shared" si="2"/>
        <v>53863.68</v>
      </c>
      <c r="H9" s="92">
        <f>[3]Panen!H10</f>
        <v>13442.88</v>
      </c>
      <c r="I9" s="92">
        <f>[3]Panen!I10</f>
        <v>11459.52</v>
      </c>
      <c r="J9" s="92">
        <f>[3]Panen!J10</f>
        <v>12173.76</v>
      </c>
      <c r="K9" s="92">
        <f>[3]Panen!K10</f>
        <v>19988.16</v>
      </c>
      <c r="L9" s="31">
        <f t="shared" si="0"/>
        <v>57064.320000000007</v>
      </c>
      <c r="M9" s="23">
        <f>[3]Panen!M10</f>
        <v>13750.08</v>
      </c>
      <c r="N9" s="23"/>
      <c r="O9" s="23"/>
      <c r="P9" s="23"/>
      <c r="Q9" s="31">
        <f t="shared" si="3"/>
        <v>13750.08</v>
      </c>
      <c r="R9" s="31">
        <f t="shared" si="1"/>
        <v>124678.08</v>
      </c>
    </row>
    <row r="10" spans="1:18" x14ac:dyDescent="0.25">
      <c r="A10" s="47">
        <v>4</v>
      </c>
      <c r="B10" s="47" t="s">
        <v>25</v>
      </c>
      <c r="C10" s="92">
        <f>[3]Panen!C11</f>
        <v>7390.08</v>
      </c>
      <c r="D10" s="92">
        <f>[3]Panen!D11</f>
        <v>6387.84</v>
      </c>
      <c r="E10" s="92">
        <f>[3]Panen!E11</f>
        <v>6720.96</v>
      </c>
      <c r="F10" s="92">
        <f>[3]Panen!F11</f>
        <v>10565.76</v>
      </c>
      <c r="G10" s="31">
        <f t="shared" si="2"/>
        <v>31064.639999999999</v>
      </c>
      <c r="H10" s="92">
        <f>[3]Panen!H11</f>
        <v>8005.44</v>
      </c>
      <c r="I10" s="92">
        <f>[3]Panen!I11</f>
        <v>7572.48</v>
      </c>
      <c r="J10" s="92">
        <f>[3]Panen!J11</f>
        <v>8570.8799999999992</v>
      </c>
      <c r="K10" s="92">
        <f>[3]Panen!K11</f>
        <v>9067.1999999999989</v>
      </c>
      <c r="L10" s="31">
        <f t="shared" si="0"/>
        <v>33215.999999999993</v>
      </c>
      <c r="M10" s="23">
        <f>[3]Panen!M11</f>
        <v>7673.28</v>
      </c>
      <c r="N10" s="23"/>
      <c r="O10" s="23"/>
      <c r="P10" s="23"/>
      <c r="Q10" s="31">
        <f t="shared" si="3"/>
        <v>7673.28</v>
      </c>
      <c r="R10" s="31">
        <f t="shared" si="1"/>
        <v>71953.919999999998</v>
      </c>
    </row>
    <row r="11" spans="1:18" x14ac:dyDescent="0.25">
      <c r="A11" s="47">
        <v>5</v>
      </c>
      <c r="B11" s="47" t="s">
        <v>26</v>
      </c>
      <c r="C11" s="92">
        <f>[3]Panen!C12</f>
        <v>7347</v>
      </c>
      <c r="D11" s="92">
        <f>[3]Panen!D12</f>
        <v>10213</v>
      </c>
      <c r="E11" s="92">
        <f>[3]Panen!E12</f>
        <v>16115</v>
      </c>
      <c r="F11" s="92">
        <f>[3]Panen!F12</f>
        <v>10682</v>
      </c>
      <c r="G11" s="31">
        <f t="shared" si="2"/>
        <v>44357</v>
      </c>
      <c r="H11" s="92">
        <f>[3]Panen!H12</f>
        <v>11747.52</v>
      </c>
      <c r="I11" s="92">
        <f>[3]Panen!I12</f>
        <v>8751</v>
      </c>
      <c r="J11" s="92">
        <f>[3]Panen!J12</f>
        <v>10082</v>
      </c>
      <c r="K11" s="92">
        <f>[3]Panen!K12</f>
        <v>11428</v>
      </c>
      <c r="L11" s="31">
        <f t="shared" si="0"/>
        <v>42008.520000000004</v>
      </c>
      <c r="M11" s="23">
        <f>[3]Panen!M12</f>
        <v>8705</v>
      </c>
      <c r="N11" s="23"/>
      <c r="O11" s="23"/>
      <c r="P11" s="23"/>
      <c r="Q11" s="31">
        <f t="shared" si="3"/>
        <v>8705</v>
      </c>
      <c r="R11" s="31">
        <f t="shared" si="1"/>
        <v>95070.52</v>
      </c>
    </row>
    <row r="12" spans="1:18" x14ac:dyDescent="0.25">
      <c r="A12" s="47">
        <v>6</v>
      </c>
      <c r="B12" s="47" t="s">
        <v>27</v>
      </c>
      <c r="C12" s="92">
        <f>[3]Panen!C13</f>
        <v>5232.96</v>
      </c>
      <c r="D12" s="92">
        <f>[3]Panen!D13</f>
        <v>6378.24</v>
      </c>
      <c r="E12" s="92">
        <f>[3]Panen!E13</f>
        <v>8721.6</v>
      </c>
      <c r="F12" s="92">
        <f>[3]Panen!F13</f>
        <v>14763.84</v>
      </c>
      <c r="G12" s="31">
        <f t="shared" si="2"/>
        <v>35096.639999999999</v>
      </c>
      <c r="H12" s="92">
        <f>[3]Panen!H13</f>
        <v>12856.32</v>
      </c>
      <c r="I12" s="92">
        <f>[3]Panen!I13</f>
        <v>8672.64</v>
      </c>
      <c r="J12" s="92">
        <f>[3]Panen!J13</f>
        <v>8637.119999999999</v>
      </c>
      <c r="K12" s="92">
        <f>[3]Panen!K13</f>
        <v>11456.64</v>
      </c>
      <c r="L12" s="31">
        <f t="shared" si="0"/>
        <v>41622.720000000001</v>
      </c>
      <c r="M12" s="23">
        <f>[3]Panen!M13</f>
        <v>14177.279999999999</v>
      </c>
      <c r="N12" s="23"/>
      <c r="O12" s="23"/>
      <c r="P12" s="23"/>
      <c r="Q12" s="31">
        <f t="shared" si="3"/>
        <v>14177.279999999999</v>
      </c>
      <c r="R12" s="31">
        <f t="shared" si="1"/>
        <v>90896.639999999999</v>
      </c>
    </row>
    <row r="13" spans="1:18" x14ac:dyDescent="0.25">
      <c r="A13" s="47">
        <v>7</v>
      </c>
      <c r="B13" s="47" t="s">
        <v>28</v>
      </c>
      <c r="C13" s="92">
        <f>[3]Panen!C14</f>
        <v>1021.4399999999999</v>
      </c>
      <c r="D13" s="92">
        <f>[3]Panen!D14</f>
        <v>174.72</v>
      </c>
      <c r="E13" s="92">
        <f>[3]Panen!E14</f>
        <v>1157.76</v>
      </c>
      <c r="F13" s="92">
        <f>[3]Panen!F14</f>
        <v>7842.24</v>
      </c>
      <c r="G13" s="31">
        <f t="shared" si="2"/>
        <v>10196.16</v>
      </c>
      <c r="H13" s="92">
        <f>[3]Panen!H14</f>
        <v>18744</v>
      </c>
      <c r="I13" s="92">
        <f>[3]Panen!I14</f>
        <v>4469.76</v>
      </c>
      <c r="J13" s="92">
        <f>[3]Panen!J14</f>
        <v>1179.8399999999999</v>
      </c>
      <c r="K13" s="92">
        <f>[3]Panen!K14</f>
        <v>2093.7599999999998</v>
      </c>
      <c r="L13" s="31">
        <f t="shared" si="0"/>
        <v>26487.360000000001</v>
      </c>
      <c r="M13" s="23">
        <f>[3]Panen!M14</f>
        <v>15945.599999999999</v>
      </c>
      <c r="N13" s="23"/>
      <c r="O13" s="23"/>
      <c r="P13" s="23"/>
      <c r="Q13" s="31">
        <f t="shared" si="3"/>
        <v>15945.599999999999</v>
      </c>
      <c r="R13" s="31">
        <f t="shared" si="1"/>
        <v>52629.120000000003</v>
      </c>
    </row>
    <row r="14" spans="1:18" x14ac:dyDescent="0.25">
      <c r="A14" s="47">
        <v>8</v>
      </c>
      <c r="B14" s="47" t="s">
        <v>29</v>
      </c>
      <c r="C14" s="92">
        <f>[3]Panen!C15</f>
        <v>2007</v>
      </c>
      <c r="D14" s="92">
        <f>[3]Panen!D15</f>
        <v>970</v>
      </c>
      <c r="E14" s="92">
        <f>[3]Panen!E15</f>
        <v>4314</v>
      </c>
      <c r="F14" s="92">
        <f>[3]Panen!F15</f>
        <v>13924</v>
      </c>
      <c r="G14" s="31">
        <f t="shared" si="2"/>
        <v>21215</v>
      </c>
      <c r="H14" s="92">
        <f>[3]Panen!H15</f>
        <v>5511.36</v>
      </c>
      <c r="I14" s="92">
        <f>[3]Panen!I15</f>
        <v>1811</v>
      </c>
      <c r="J14" s="92">
        <f>[3]Panen!J15</f>
        <v>5262</v>
      </c>
      <c r="K14" s="92">
        <f>[3]Panen!K15</f>
        <v>11072</v>
      </c>
      <c r="L14" s="31">
        <f t="shared" si="0"/>
        <v>23656.36</v>
      </c>
      <c r="M14" s="23">
        <f>[3]Panen!M15</f>
        <v>6041</v>
      </c>
      <c r="N14" s="23"/>
      <c r="O14" s="23"/>
      <c r="P14" s="23"/>
      <c r="Q14" s="31">
        <f t="shared" si="3"/>
        <v>6041</v>
      </c>
      <c r="R14" s="31">
        <f t="shared" si="1"/>
        <v>50912.36</v>
      </c>
    </row>
    <row r="15" spans="1:18" x14ac:dyDescent="0.25">
      <c r="A15" s="47">
        <v>9</v>
      </c>
      <c r="B15" s="47" t="s">
        <v>30</v>
      </c>
      <c r="C15" s="92">
        <f>[3]Panen!C16</f>
        <v>779.52</v>
      </c>
      <c r="D15" s="92">
        <f>[3]Panen!D16</f>
        <v>297.59999999999997</v>
      </c>
      <c r="E15" s="92">
        <f>[3]Panen!E16</f>
        <v>1737.6</v>
      </c>
      <c r="F15" s="92">
        <f>[3]Panen!F16</f>
        <v>17497.919999999998</v>
      </c>
      <c r="G15" s="31">
        <f t="shared" si="2"/>
        <v>20312.64</v>
      </c>
      <c r="H15" s="92">
        <f>[3]Panen!H16</f>
        <v>17506.559999999998</v>
      </c>
      <c r="I15" s="92">
        <f>[3]Panen!I16</f>
        <v>5519.04</v>
      </c>
      <c r="J15" s="92">
        <f>[3]Panen!J16</f>
        <v>4716.4799999999996</v>
      </c>
      <c r="K15" s="92">
        <f>[3]Panen!K16</f>
        <v>11210.88</v>
      </c>
      <c r="L15" s="31">
        <f t="shared" si="0"/>
        <v>38952.959999999999</v>
      </c>
      <c r="M15" s="23">
        <f>[3]Panen!M16</f>
        <v>10433.279999999999</v>
      </c>
      <c r="N15" s="23"/>
      <c r="O15" s="23"/>
      <c r="P15" s="23"/>
      <c r="Q15" s="31">
        <f t="shared" si="3"/>
        <v>10433.279999999999</v>
      </c>
      <c r="R15" s="31">
        <f t="shared" si="1"/>
        <v>69698.880000000005</v>
      </c>
    </row>
    <row r="16" spans="1:18" x14ac:dyDescent="0.25">
      <c r="A16" s="47">
        <v>10</v>
      </c>
      <c r="B16" s="47" t="s">
        <v>31</v>
      </c>
      <c r="C16" s="92">
        <f>[3]Panen!C17</f>
        <v>2326.08</v>
      </c>
      <c r="D16" s="92">
        <f>[3]Panen!D17</f>
        <v>3598.08</v>
      </c>
      <c r="E16" s="92">
        <f>[3]Panen!E17</f>
        <v>18975.36</v>
      </c>
      <c r="F16" s="92">
        <f>[3]Panen!F17</f>
        <v>22007.040000000001</v>
      </c>
      <c r="G16" s="31">
        <f t="shared" si="2"/>
        <v>46906.559999999998</v>
      </c>
      <c r="H16" s="92">
        <f>[3]Panen!H17</f>
        <v>2630.4</v>
      </c>
      <c r="I16" s="92">
        <f>[3]Panen!I17</f>
        <v>1223.04</v>
      </c>
      <c r="J16" s="92">
        <f>[3]Panen!J17</f>
        <v>14463.359999999999</v>
      </c>
      <c r="K16" s="92">
        <f>[3]Panen!K17</f>
        <v>22358.399999999998</v>
      </c>
      <c r="L16" s="31">
        <f t="shared" si="0"/>
        <v>40675.199999999997</v>
      </c>
      <c r="M16" s="23">
        <f>[3]Panen!M17</f>
        <v>6906.24</v>
      </c>
      <c r="N16" s="23"/>
      <c r="O16" s="23"/>
      <c r="P16" s="23"/>
      <c r="Q16" s="31">
        <f t="shared" si="3"/>
        <v>6906.24</v>
      </c>
      <c r="R16" s="31">
        <f t="shared" si="1"/>
        <v>94488</v>
      </c>
    </row>
    <row r="17" spans="1:18" x14ac:dyDescent="0.25">
      <c r="A17" s="47">
        <v>11</v>
      </c>
      <c r="B17" s="47" t="s">
        <v>32</v>
      </c>
      <c r="C17" s="92">
        <f>[3]Panen!C18</f>
        <v>3773.7599999999998</v>
      </c>
      <c r="D17" s="92">
        <f>[3]Panen!D18</f>
        <v>3007.68</v>
      </c>
      <c r="E17" s="92">
        <f>[3]Panen!E18</f>
        <v>7666.5599999999995</v>
      </c>
      <c r="F17" s="92">
        <f>[3]Panen!F18</f>
        <v>10589.76</v>
      </c>
      <c r="G17" s="31">
        <f t="shared" si="2"/>
        <v>25037.760000000002</v>
      </c>
      <c r="H17" s="92">
        <f>[3]Panen!H18</f>
        <v>6131.5199999999995</v>
      </c>
      <c r="I17" s="92">
        <f>[3]Panen!I18</f>
        <v>2464.3199999999997</v>
      </c>
      <c r="J17" s="92">
        <f>[3]Panen!J18</f>
        <v>9168.9599999999991</v>
      </c>
      <c r="K17" s="92">
        <f>[3]Panen!K18</f>
        <v>9980.16</v>
      </c>
      <c r="L17" s="31">
        <f t="shared" si="0"/>
        <v>27744.959999999999</v>
      </c>
      <c r="M17" s="23">
        <f>[3]Panen!M18</f>
        <v>5665.92</v>
      </c>
      <c r="N17" s="23"/>
      <c r="O17" s="23"/>
      <c r="P17" s="23"/>
      <c r="Q17" s="31">
        <f t="shared" si="3"/>
        <v>5665.92</v>
      </c>
      <c r="R17" s="31">
        <f t="shared" si="1"/>
        <v>58448.639999999999</v>
      </c>
    </row>
    <row r="18" spans="1:18" x14ac:dyDescent="0.25">
      <c r="A18" s="47">
        <v>12</v>
      </c>
      <c r="B18" s="47" t="s">
        <v>33</v>
      </c>
      <c r="C18" s="92">
        <f>[3]Panen!C19</f>
        <v>2444.16</v>
      </c>
      <c r="D18" s="92">
        <f>[3]Panen!D19</f>
        <v>559.67999999999995</v>
      </c>
      <c r="E18" s="92">
        <f>[3]Panen!E19</f>
        <v>2937.6</v>
      </c>
      <c r="F18" s="92">
        <f>[3]Panen!F19</f>
        <v>47257.919999999998</v>
      </c>
      <c r="G18" s="31">
        <f t="shared" si="2"/>
        <v>53199.360000000001</v>
      </c>
      <c r="H18" s="92">
        <f>[3]Panen!H19</f>
        <v>44218.559999999998</v>
      </c>
      <c r="I18" s="92">
        <f>[3]Panen!I19</f>
        <v>9305.2799999999988</v>
      </c>
      <c r="J18" s="92">
        <f>[3]Panen!J19</f>
        <v>8351.0399999999991</v>
      </c>
      <c r="K18" s="92">
        <f>[3]Panen!K19</f>
        <v>29684.16</v>
      </c>
      <c r="L18" s="31">
        <f t="shared" si="0"/>
        <v>91559.039999999994</v>
      </c>
      <c r="M18" s="23">
        <f>[3]Panen!M19</f>
        <v>52533.119999999995</v>
      </c>
      <c r="N18" s="23"/>
      <c r="O18" s="23"/>
      <c r="P18" s="23"/>
      <c r="Q18" s="31">
        <f t="shared" si="3"/>
        <v>52533.119999999995</v>
      </c>
      <c r="R18" s="31">
        <f t="shared" si="1"/>
        <v>197291.51999999999</v>
      </c>
    </row>
    <row r="19" spans="1:18" x14ac:dyDescent="0.25">
      <c r="A19" s="47">
        <v>13</v>
      </c>
      <c r="B19" s="47" t="s">
        <v>34</v>
      </c>
      <c r="C19" s="92">
        <f>[3]Panen!C20</f>
        <v>8867.52</v>
      </c>
      <c r="D19" s="92">
        <f>[3]Panen!D20</f>
        <v>13470.72</v>
      </c>
      <c r="E19" s="92">
        <f>[3]Panen!E20</f>
        <v>12628.8</v>
      </c>
      <c r="F19" s="92">
        <f>[3]Panen!F20</f>
        <v>18816</v>
      </c>
      <c r="G19" s="31">
        <f t="shared" si="2"/>
        <v>53783.039999999994</v>
      </c>
      <c r="H19" s="92">
        <f>[3]Panen!H20</f>
        <v>18923.52</v>
      </c>
      <c r="I19" s="92">
        <f>[3]Panen!I20</f>
        <v>12919.68</v>
      </c>
      <c r="J19" s="92">
        <f>[3]Panen!J20</f>
        <v>7494.7199999999993</v>
      </c>
      <c r="K19" s="92">
        <f>[3]Panen!K20</f>
        <v>17686.079999999998</v>
      </c>
      <c r="L19" s="31">
        <f t="shared" si="0"/>
        <v>57024</v>
      </c>
      <c r="M19" s="23">
        <f>[3]Panen!M20</f>
        <v>20254.079999999998</v>
      </c>
      <c r="N19" s="23"/>
      <c r="O19" s="23"/>
      <c r="P19" s="23"/>
      <c r="Q19" s="31">
        <f t="shared" si="3"/>
        <v>20254.079999999998</v>
      </c>
      <c r="R19" s="31">
        <f t="shared" si="1"/>
        <v>131061.12</v>
      </c>
    </row>
    <row r="20" spans="1:18" x14ac:dyDescent="0.25">
      <c r="A20" s="47">
        <v>14</v>
      </c>
      <c r="B20" s="47" t="s">
        <v>35</v>
      </c>
      <c r="C20" s="92">
        <f>[3]Panen!C21</f>
        <v>1439.04</v>
      </c>
      <c r="D20" s="92">
        <f>[3]Panen!D21</f>
        <v>2202.2399999999998</v>
      </c>
      <c r="E20" s="92">
        <f>[3]Panen!E21</f>
        <v>4049.2799999999997</v>
      </c>
      <c r="F20" s="92">
        <f>[3]Panen!F21</f>
        <v>5976</v>
      </c>
      <c r="G20" s="31">
        <f t="shared" si="2"/>
        <v>13666.56</v>
      </c>
      <c r="H20" s="92">
        <f>[3]Panen!H21</f>
        <v>4143.3599999999997</v>
      </c>
      <c r="I20" s="92">
        <f>[3]Panen!I21</f>
        <v>1982.3999999999999</v>
      </c>
      <c r="J20" s="92">
        <f>[3]Panen!J21</f>
        <v>4078.08</v>
      </c>
      <c r="K20" s="92">
        <f>[3]Panen!K21</f>
        <v>6790.08</v>
      </c>
      <c r="L20" s="31">
        <f t="shared" si="0"/>
        <v>16993.919999999998</v>
      </c>
      <c r="M20" s="23">
        <f>[3]Panen!M21</f>
        <v>3646.08</v>
      </c>
      <c r="N20" s="23"/>
      <c r="O20" s="23"/>
      <c r="P20" s="23"/>
      <c r="Q20" s="31">
        <f t="shared" si="3"/>
        <v>3646.08</v>
      </c>
      <c r="R20" s="31">
        <f t="shared" si="1"/>
        <v>34306.559999999998</v>
      </c>
    </row>
    <row r="21" spans="1:18" x14ac:dyDescent="0.25">
      <c r="A21" s="47">
        <v>15</v>
      </c>
      <c r="B21" s="47" t="s">
        <v>36</v>
      </c>
      <c r="C21" s="92">
        <f>[3]Panen!C22</f>
        <v>5064.96</v>
      </c>
      <c r="D21" s="92">
        <f>[3]Panen!D22</f>
        <v>1451.52</v>
      </c>
      <c r="E21" s="92">
        <f>[3]Panen!E22</f>
        <v>4295.04</v>
      </c>
      <c r="F21" s="92">
        <f>[3]Panen!F22</f>
        <v>10896</v>
      </c>
      <c r="G21" s="31">
        <f t="shared" si="2"/>
        <v>21707.52</v>
      </c>
      <c r="H21" s="92">
        <f>[3]Panen!H22</f>
        <v>20538.239999999998</v>
      </c>
      <c r="I21" s="92">
        <f>[3]Panen!I22</f>
        <v>27424.32</v>
      </c>
      <c r="J21" s="92">
        <f>[3]Panen!J22</f>
        <v>27987.84</v>
      </c>
      <c r="K21" s="92">
        <f>[3]Panen!K22</f>
        <v>4576.32</v>
      </c>
      <c r="L21" s="31">
        <f t="shared" si="0"/>
        <v>80526.720000000001</v>
      </c>
      <c r="M21" s="23">
        <f>[3]Panen!M22</f>
        <v>7248.96</v>
      </c>
      <c r="N21" s="23"/>
      <c r="O21" s="23"/>
      <c r="P21" s="23"/>
      <c r="Q21" s="31">
        <f t="shared" si="3"/>
        <v>7248.96</v>
      </c>
      <c r="R21" s="31">
        <f t="shared" si="1"/>
        <v>109483.20000000001</v>
      </c>
    </row>
    <row r="22" spans="1:18" x14ac:dyDescent="0.25">
      <c r="A22" s="47">
        <v>16</v>
      </c>
      <c r="B22" s="47" t="s">
        <v>37</v>
      </c>
      <c r="C22" s="92">
        <f>[3]Panen!C23</f>
        <v>3909.12</v>
      </c>
      <c r="D22" s="92">
        <f>[3]Panen!D23</f>
        <v>5211.84</v>
      </c>
      <c r="E22" s="92">
        <f>[3]Panen!E23</f>
        <v>2719.68</v>
      </c>
      <c r="F22" s="92">
        <f>[3]Panen!F23</f>
        <v>5686.08</v>
      </c>
      <c r="G22" s="31">
        <f t="shared" si="2"/>
        <v>17526.72</v>
      </c>
      <c r="H22" s="92">
        <f>[3]Panen!H23</f>
        <v>9890.8799999999992</v>
      </c>
      <c r="I22" s="92">
        <f>[3]Panen!I23</f>
        <v>11501.76</v>
      </c>
      <c r="J22" s="92">
        <f>[3]Panen!J23</f>
        <v>3869.7599999999998</v>
      </c>
      <c r="K22" s="92">
        <f>[3]Panen!K23</f>
        <v>6129.5999999999995</v>
      </c>
      <c r="L22" s="31">
        <f t="shared" si="0"/>
        <v>31391.999999999996</v>
      </c>
      <c r="M22" s="23">
        <f>[3]Panen!M23</f>
        <v>4415.04</v>
      </c>
      <c r="N22" s="23"/>
      <c r="O22" s="23"/>
      <c r="P22" s="23"/>
      <c r="Q22" s="31">
        <f t="shared" si="3"/>
        <v>4415.04</v>
      </c>
      <c r="R22" s="31">
        <f t="shared" si="1"/>
        <v>53333.760000000002</v>
      </c>
    </row>
    <row r="23" spans="1:18" x14ac:dyDescent="0.25">
      <c r="A23" s="47">
        <v>17</v>
      </c>
      <c r="B23" s="47" t="s">
        <v>38</v>
      </c>
      <c r="C23" s="92">
        <f>[3]Panen!C24</f>
        <v>2542.08</v>
      </c>
      <c r="D23" s="92">
        <f>[3]Panen!D24</f>
        <v>3610.56</v>
      </c>
      <c r="E23" s="92">
        <f>[3]Panen!E24</f>
        <v>4259.5199999999995</v>
      </c>
      <c r="F23" s="92">
        <f>[3]Panen!F24</f>
        <v>7767.36</v>
      </c>
      <c r="G23" s="31">
        <f t="shared" si="2"/>
        <v>18179.52</v>
      </c>
      <c r="H23" s="92">
        <f>[3]Panen!H24</f>
        <v>3126.72</v>
      </c>
      <c r="I23" s="92">
        <f>[3]Panen!I24</f>
        <v>3393.6</v>
      </c>
      <c r="J23" s="92">
        <f>[3]Panen!J24</f>
        <v>6853</v>
      </c>
      <c r="K23" s="92">
        <f>[3]Panen!K24</f>
        <v>4054</v>
      </c>
      <c r="L23" s="31">
        <f t="shared" si="0"/>
        <v>17427.32</v>
      </c>
      <c r="M23" s="23">
        <f>[3]Panen!M24</f>
        <v>3126</v>
      </c>
      <c r="N23" s="23"/>
      <c r="O23" s="23"/>
      <c r="P23" s="23"/>
      <c r="Q23" s="31">
        <f t="shared" si="3"/>
        <v>3126</v>
      </c>
      <c r="R23" s="31">
        <f t="shared" si="1"/>
        <v>38732.839999999997</v>
      </c>
    </row>
    <row r="24" spans="1:18" x14ac:dyDescent="0.25">
      <c r="A24" s="47">
        <v>18</v>
      </c>
      <c r="B24" s="53" t="s">
        <v>39</v>
      </c>
      <c r="C24" s="92">
        <f>[3]Panen!C25</f>
        <v>111.36</v>
      </c>
      <c r="D24" s="92">
        <f>[3]Panen!D25</f>
        <v>72</v>
      </c>
      <c r="E24" s="92">
        <f>[3]Panen!E25</f>
        <v>432.96</v>
      </c>
      <c r="F24" s="92">
        <f>[3]Panen!F25</f>
        <v>5177.28</v>
      </c>
      <c r="G24" s="31">
        <f t="shared" si="2"/>
        <v>5793.5999999999995</v>
      </c>
      <c r="H24" s="92">
        <f>[3]Panen!H25</f>
        <v>7523.5199999999995</v>
      </c>
      <c r="I24" s="92">
        <f>[3]Panen!I25</f>
        <v>1518.72</v>
      </c>
      <c r="J24" s="92">
        <f>[3]Panen!J25</f>
        <v>351</v>
      </c>
      <c r="K24" s="92">
        <f>[3]Panen!K25</f>
        <v>1367</v>
      </c>
      <c r="L24" s="31">
        <f t="shared" si="0"/>
        <v>10760.24</v>
      </c>
      <c r="M24" s="23">
        <f>[3]Panen!M25</f>
        <v>11076</v>
      </c>
      <c r="N24" s="23"/>
      <c r="O24" s="23"/>
      <c r="P24" s="23"/>
      <c r="Q24" s="31">
        <f t="shared" si="3"/>
        <v>11076</v>
      </c>
      <c r="R24" s="31">
        <f t="shared" si="1"/>
        <v>27629.84</v>
      </c>
    </row>
    <row r="25" spans="1:18" x14ac:dyDescent="0.25">
      <c r="A25" s="47">
        <v>19</v>
      </c>
      <c r="B25" s="47" t="s">
        <v>40</v>
      </c>
      <c r="C25" s="92">
        <f>[3]Panen!C26</f>
        <v>55.68</v>
      </c>
      <c r="D25" s="92">
        <f>[3]Panen!D26</f>
        <v>68.16</v>
      </c>
      <c r="E25" s="92">
        <f>[3]Panen!E26</f>
        <v>64.319999999999993</v>
      </c>
      <c r="F25" s="92">
        <f>[3]Panen!F26</f>
        <v>43.199999999999996</v>
      </c>
      <c r="G25" s="31">
        <f t="shared" si="2"/>
        <v>231.35999999999999</v>
      </c>
      <c r="H25" s="92">
        <f>[3]Panen!H26</f>
        <v>57.599999999999994</v>
      </c>
      <c r="I25" s="92">
        <f>[3]Panen!I26</f>
        <v>50.879999999999995</v>
      </c>
      <c r="J25" s="92">
        <f>[3]Panen!J26</f>
        <v>38.4</v>
      </c>
      <c r="K25" s="92">
        <f>[3]Panen!K26</f>
        <v>51.839999999999996</v>
      </c>
      <c r="L25" s="31">
        <f t="shared" si="0"/>
        <v>198.72</v>
      </c>
      <c r="M25" s="23">
        <f>[3]Panen!M26</f>
        <v>24.96</v>
      </c>
      <c r="N25" s="23"/>
      <c r="O25" s="23"/>
      <c r="P25" s="23"/>
      <c r="Q25" s="31">
        <f t="shared" si="3"/>
        <v>24.96</v>
      </c>
      <c r="R25" s="31">
        <f t="shared" si="1"/>
        <v>455.03999999999996</v>
      </c>
    </row>
    <row r="26" spans="1:18" x14ac:dyDescent="0.25">
      <c r="A26" s="47">
        <v>20</v>
      </c>
      <c r="B26" s="47" t="s">
        <v>41</v>
      </c>
      <c r="C26" s="92">
        <f>[3]Panen!C27</f>
        <v>287.03999999999996</v>
      </c>
      <c r="D26" s="92">
        <f>[3]Panen!D27</f>
        <v>222.72</v>
      </c>
      <c r="E26" s="92">
        <f>[3]Panen!E27</f>
        <v>252.48</v>
      </c>
      <c r="F26" s="92">
        <f>[3]Panen!F27</f>
        <v>341.76</v>
      </c>
      <c r="G26" s="31">
        <f t="shared" si="2"/>
        <v>1104</v>
      </c>
      <c r="H26" s="92">
        <f>[3]Panen!H27</f>
        <v>321.59999999999997</v>
      </c>
      <c r="I26" s="92">
        <f>[3]Panen!I27</f>
        <v>306.24</v>
      </c>
      <c r="J26" s="92">
        <f>[3]Panen!J27</f>
        <v>187.2</v>
      </c>
      <c r="K26" s="92">
        <f>[3]Panen!K27</f>
        <v>288</v>
      </c>
      <c r="L26" s="31">
        <f t="shared" si="0"/>
        <v>1103.04</v>
      </c>
      <c r="M26" s="23">
        <f>[3]Panen!M27</f>
        <v>344.64</v>
      </c>
      <c r="N26" s="23"/>
      <c r="O26" s="23"/>
      <c r="P26" s="23"/>
      <c r="Q26" s="31">
        <f t="shared" si="3"/>
        <v>344.64</v>
      </c>
      <c r="R26" s="31">
        <f t="shared" si="1"/>
        <v>2551.6799999999998</v>
      </c>
    </row>
    <row r="27" spans="1:18" x14ac:dyDescent="0.25">
      <c r="A27" s="47">
        <v>21</v>
      </c>
      <c r="B27" s="47" t="s">
        <v>42</v>
      </c>
      <c r="C27" s="92">
        <f>[3]Panen!C28</f>
        <v>171.84</v>
      </c>
      <c r="D27" s="92">
        <f>[3]Panen!D28</f>
        <v>184.32</v>
      </c>
      <c r="E27" s="92">
        <f>[3]Panen!E28</f>
        <v>131.51999999999998</v>
      </c>
      <c r="F27" s="92">
        <f>[3]Panen!F28</f>
        <v>114.24</v>
      </c>
      <c r="G27" s="31">
        <f t="shared" si="2"/>
        <v>601.91999999999996</v>
      </c>
      <c r="H27" s="92">
        <f>[3]Panen!H28</f>
        <v>166.07999999999998</v>
      </c>
      <c r="I27" s="92">
        <f>[3]Panen!I28</f>
        <v>142.07999999999998</v>
      </c>
      <c r="J27" s="92">
        <f>[3]Panen!J28</f>
        <v>107.52</v>
      </c>
      <c r="K27" s="92">
        <f>[3]Panen!K28</f>
        <v>87.36</v>
      </c>
      <c r="L27" s="31">
        <f t="shared" si="0"/>
        <v>503.03999999999996</v>
      </c>
      <c r="M27" s="23">
        <f>[3]Panen!M28</f>
        <v>130.56</v>
      </c>
      <c r="N27" s="23"/>
      <c r="O27" s="23"/>
      <c r="P27" s="23"/>
      <c r="Q27" s="31">
        <f t="shared" si="3"/>
        <v>130.56</v>
      </c>
      <c r="R27" s="31">
        <f t="shared" si="1"/>
        <v>1235.52</v>
      </c>
    </row>
    <row r="28" spans="1:18" x14ac:dyDescent="0.25">
      <c r="A28" s="47">
        <v>22</v>
      </c>
      <c r="B28" s="47" t="s">
        <v>43</v>
      </c>
      <c r="C28" s="92">
        <f>[3]Panen!C29</f>
        <v>6.72</v>
      </c>
      <c r="D28" s="92">
        <f>[3]Panen!D29</f>
        <v>5.76</v>
      </c>
      <c r="E28" s="92">
        <f>[3]Panen!E29</f>
        <v>0</v>
      </c>
      <c r="F28" s="92">
        <f>[3]Panen!F29</f>
        <v>31.68</v>
      </c>
      <c r="G28" s="31">
        <f t="shared" si="2"/>
        <v>44.16</v>
      </c>
      <c r="H28" s="92">
        <f>[3]Panen!H29</f>
        <v>72</v>
      </c>
      <c r="I28" s="92">
        <f>[3]Panen!I29</f>
        <v>19.2</v>
      </c>
      <c r="J28" s="92">
        <f>[3]Panen!J29</f>
        <v>0</v>
      </c>
      <c r="K28" s="92">
        <f>[3]Panen!K29</f>
        <v>16.32</v>
      </c>
      <c r="L28" s="31">
        <f t="shared" si="0"/>
        <v>107.52000000000001</v>
      </c>
      <c r="M28" s="23">
        <f>[3]Panen!M29</f>
        <v>37.44</v>
      </c>
      <c r="N28" s="23"/>
      <c r="O28" s="23"/>
      <c r="P28" s="23"/>
      <c r="Q28" s="31">
        <f t="shared" si="3"/>
        <v>37.44</v>
      </c>
      <c r="R28" s="31">
        <f t="shared" si="1"/>
        <v>189.12</v>
      </c>
    </row>
    <row r="29" spans="1:18" x14ac:dyDescent="0.25">
      <c r="A29" s="47">
        <v>23</v>
      </c>
      <c r="B29" s="47" t="s">
        <v>44</v>
      </c>
      <c r="C29" s="92">
        <f>[3]Panen!C30</f>
        <v>0</v>
      </c>
      <c r="D29" s="92">
        <f>[3]Panen!D30</f>
        <v>0</v>
      </c>
      <c r="E29" s="92">
        <f>[3]Panen!E30</f>
        <v>15.36</v>
      </c>
      <c r="F29" s="92">
        <f>[3]Panen!F30</f>
        <v>21.119999999999997</v>
      </c>
      <c r="G29" s="31">
        <f t="shared" si="2"/>
        <v>36.479999999999997</v>
      </c>
      <c r="H29" s="92">
        <f>[3]Panen!H30</f>
        <v>2.88</v>
      </c>
      <c r="I29" s="92">
        <f>[3]Panen!I30</f>
        <v>145.91999999999999</v>
      </c>
      <c r="J29" s="92">
        <f>[3]Panen!J30</f>
        <v>28.799999999999997</v>
      </c>
      <c r="K29" s="92">
        <f>[3]Panen!K30</f>
        <v>59.519999999999996</v>
      </c>
      <c r="L29" s="31">
        <f t="shared" si="0"/>
        <v>237.11999999999995</v>
      </c>
      <c r="M29" s="23">
        <f>[3]Panen!M30</f>
        <v>58.559999999999995</v>
      </c>
      <c r="N29" s="23"/>
      <c r="O29" s="23"/>
      <c r="P29" s="23"/>
      <c r="Q29" s="31">
        <f t="shared" si="3"/>
        <v>58.559999999999995</v>
      </c>
      <c r="R29" s="31">
        <f t="shared" si="1"/>
        <v>332.15999999999997</v>
      </c>
    </row>
    <row r="30" spans="1:18" x14ac:dyDescent="0.25">
      <c r="A30" s="47">
        <v>24</v>
      </c>
      <c r="B30" s="47" t="s">
        <v>45</v>
      </c>
      <c r="C30" s="92">
        <f>[3]Panen!C31</f>
        <v>3.84</v>
      </c>
      <c r="D30" s="92">
        <f>[3]Panen!D31</f>
        <v>2.88</v>
      </c>
      <c r="E30" s="92">
        <f>[3]Panen!E31</f>
        <v>10.559999999999999</v>
      </c>
      <c r="F30" s="92">
        <f>[3]Panen!F31</f>
        <v>22.08</v>
      </c>
      <c r="G30" s="31">
        <f t="shared" si="2"/>
        <v>39.36</v>
      </c>
      <c r="H30" s="92">
        <f>[3]Panen!H31</f>
        <v>0</v>
      </c>
      <c r="I30" s="92">
        <f>[3]Panen!I31</f>
        <v>2.88</v>
      </c>
      <c r="J30" s="92">
        <f>[3]Panen!J31</f>
        <v>16.32</v>
      </c>
      <c r="K30" s="92">
        <f>[3]Panen!K31</f>
        <v>0</v>
      </c>
      <c r="L30" s="31">
        <f t="shared" si="0"/>
        <v>19.2</v>
      </c>
      <c r="M30" s="23">
        <f>[3]Panen!M31</f>
        <v>6.72</v>
      </c>
      <c r="N30" s="23"/>
      <c r="O30" s="23"/>
      <c r="P30" s="23"/>
      <c r="Q30" s="31">
        <f t="shared" si="3"/>
        <v>6.72</v>
      </c>
      <c r="R30" s="31">
        <f t="shared" si="1"/>
        <v>65.28</v>
      </c>
    </row>
    <row r="31" spans="1:18" x14ac:dyDescent="0.25">
      <c r="A31" s="47">
        <v>25</v>
      </c>
      <c r="B31" s="47" t="s">
        <v>46</v>
      </c>
      <c r="C31" s="92">
        <f>[3]Panen!C32</f>
        <v>18.239999999999998</v>
      </c>
      <c r="D31" s="92">
        <f>[3]Panen!D32</f>
        <v>9.6</v>
      </c>
      <c r="E31" s="92">
        <f>[3]Panen!E32</f>
        <v>1.92</v>
      </c>
      <c r="F31" s="92">
        <f>[3]Panen!F32</f>
        <v>34.56</v>
      </c>
      <c r="G31" s="31">
        <f t="shared" si="2"/>
        <v>64.319999999999993</v>
      </c>
      <c r="H31" s="92">
        <f>[3]Panen!H32</f>
        <v>6.72</v>
      </c>
      <c r="I31" s="92">
        <f>[3]Panen!I32</f>
        <v>38.4</v>
      </c>
      <c r="J31" s="92">
        <f>[3]Panen!J32</f>
        <v>6.72</v>
      </c>
      <c r="K31" s="92">
        <f>[3]Panen!K32</f>
        <v>44.16</v>
      </c>
      <c r="L31" s="31">
        <f t="shared" si="0"/>
        <v>96</v>
      </c>
      <c r="M31" s="23">
        <f>[3]Panen!M32</f>
        <v>7.68</v>
      </c>
      <c r="N31" s="23"/>
      <c r="O31" s="23"/>
      <c r="P31" s="23"/>
      <c r="Q31" s="31">
        <f t="shared" si="3"/>
        <v>7.68</v>
      </c>
      <c r="R31" s="31">
        <f t="shared" si="1"/>
        <v>168</v>
      </c>
    </row>
    <row r="32" spans="1:18" x14ac:dyDescent="0.25">
      <c r="A32" s="47">
        <v>26</v>
      </c>
      <c r="B32" s="47" t="s">
        <v>47</v>
      </c>
      <c r="C32" s="92">
        <f>[3]Panen!C33</f>
        <v>98.88</v>
      </c>
      <c r="D32" s="92">
        <f>[3]Panen!D33</f>
        <v>169.92</v>
      </c>
      <c r="E32" s="92">
        <f>[3]Panen!E33</f>
        <v>358.08</v>
      </c>
      <c r="F32" s="92">
        <f>[3]Panen!F33</f>
        <v>2136.96</v>
      </c>
      <c r="G32" s="31">
        <f t="shared" si="2"/>
        <v>2763.84</v>
      </c>
      <c r="H32" s="92">
        <f>[3]Panen!H33</f>
        <v>2082.2399999999998</v>
      </c>
      <c r="I32" s="92">
        <f>[3]Panen!I33</f>
        <v>700.8</v>
      </c>
      <c r="J32" s="92">
        <f>[3]Panen!J33</f>
        <v>157.44</v>
      </c>
      <c r="K32" s="92">
        <f>[3]Panen!K33</f>
        <v>834.24</v>
      </c>
      <c r="L32" s="31">
        <f t="shared" si="0"/>
        <v>3774.7200000000003</v>
      </c>
      <c r="M32" s="23">
        <f>[3]Panen!M33</f>
        <v>2591.04</v>
      </c>
      <c r="N32" s="23"/>
      <c r="O32" s="23"/>
      <c r="P32" s="23"/>
      <c r="Q32" s="31">
        <f t="shared" si="3"/>
        <v>2591.04</v>
      </c>
      <c r="R32" s="31">
        <f t="shared" si="1"/>
        <v>9129.6</v>
      </c>
    </row>
    <row r="33" spans="1:18" x14ac:dyDescent="0.25">
      <c r="A33" s="47">
        <v>27</v>
      </c>
      <c r="B33" s="47" t="s">
        <v>48</v>
      </c>
      <c r="C33" s="92">
        <f>[3]Panen!C34</f>
        <v>79.679999999999993</v>
      </c>
      <c r="D33" s="92">
        <f>[3]Panen!D34</f>
        <v>3.84</v>
      </c>
      <c r="E33" s="92">
        <f>[3]Panen!E34</f>
        <v>195.84</v>
      </c>
      <c r="F33" s="92">
        <f>[3]Panen!F34</f>
        <v>1840.32</v>
      </c>
      <c r="G33" s="31">
        <f t="shared" si="2"/>
        <v>2119.6799999999998</v>
      </c>
      <c r="H33" s="92">
        <f>[3]Panen!H34</f>
        <v>1138.56</v>
      </c>
      <c r="I33" s="92">
        <f>[3]Panen!I34</f>
        <v>0</v>
      </c>
      <c r="J33" s="92">
        <f>[3]Panen!J34</f>
        <v>71.039999999999992</v>
      </c>
      <c r="K33" s="92">
        <f>[3]Panen!K34</f>
        <v>192</v>
      </c>
      <c r="L33" s="31">
        <f t="shared" si="0"/>
        <v>1401.6</v>
      </c>
      <c r="M33" s="23">
        <f>[3]Panen!M34</f>
        <v>1448.6399999999999</v>
      </c>
      <c r="N33" s="23"/>
      <c r="O33" s="23"/>
      <c r="P33" s="23"/>
      <c r="Q33" s="31">
        <f t="shared" si="3"/>
        <v>1448.6399999999999</v>
      </c>
      <c r="R33" s="31">
        <f t="shared" si="1"/>
        <v>4969.92</v>
      </c>
    </row>
    <row r="34" spans="1:18" x14ac:dyDescent="0.25">
      <c r="A34" s="263"/>
      <c r="B34" s="48" t="s">
        <v>49</v>
      </c>
      <c r="C34" s="31">
        <f>SUM(C7:C33)</f>
        <v>69646.799999999988</v>
      </c>
      <c r="D34" s="31">
        <f t="shared" ref="D34:R34" si="4">SUM(D7:D33)</f>
        <v>80653.400000000009</v>
      </c>
      <c r="E34" s="31">
        <f t="shared" si="4"/>
        <v>138382.27999999997</v>
      </c>
      <c r="F34" s="31">
        <f t="shared" si="4"/>
        <v>270136.56000000006</v>
      </c>
      <c r="G34" s="31">
        <f t="shared" si="4"/>
        <v>558819.04</v>
      </c>
      <c r="H34" s="31">
        <f t="shared" si="4"/>
        <v>230496.95999999996</v>
      </c>
      <c r="I34" s="31">
        <f t="shared" si="4"/>
        <v>134871.87999999998</v>
      </c>
      <c r="J34" s="31">
        <f t="shared" si="4"/>
        <v>153648.47999999998</v>
      </c>
      <c r="K34" s="31">
        <f t="shared" si="4"/>
        <v>213680.99999999997</v>
      </c>
      <c r="L34" s="31">
        <f t="shared" si="4"/>
        <v>732698.32</v>
      </c>
      <c r="M34" s="31">
        <f t="shared" si="4"/>
        <v>215874.4</v>
      </c>
      <c r="N34" s="31">
        <f t="shared" si="4"/>
        <v>0</v>
      </c>
      <c r="O34" s="31">
        <f t="shared" si="4"/>
        <v>0</v>
      </c>
      <c r="P34" s="31">
        <f t="shared" si="4"/>
        <v>0</v>
      </c>
      <c r="Q34" s="31">
        <f t="shared" si="4"/>
        <v>215874.4</v>
      </c>
      <c r="R34" s="31">
        <f t="shared" si="4"/>
        <v>1507391.76</v>
      </c>
    </row>
    <row r="35" spans="1:18" x14ac:dyDescent="0.25">
      <c r="A35" s="1"/>
      <c r="B35" s="1"/>
      <c r="C35" s="1"/>
      <c r="D35" s="1"/>
      <c r="E35" s="1"/>
      <c r="F35" s="1"/>
      <c r="G35" s="19"/>
      <c r="H35" s="152"/>
      <c r="I35" s="1"/>
      <c r="J35" s="1"/>
      <c r="K35" s="1"/>
      <c r="L35" s="3"/>
      <c r="M35" s="1"/>
      <c r="N35" s="1"/>
      <c r="O35" s="1"/>
      <c r="P35" s="1"/>
      <c r="Q35" s="1"/>
      <c r="R35" s="3"/>
    </row>
    <row r="36" spans="1:18" x14ac:dyDescent="0.25">
      <c r="A36" s="1"/>
      <c r="B36" s="1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</row>
    <row r="37" spans="1:18" x14ac:dyDescent="0.25">
      <c r="A37" s="1"/>
      <c r="B37" s="1"/>
      <c r="C37" s="1"/>
      <c r="D37" s="1"/>
      <c r="E37" s="1"/>
      <c r="F37" s="1"/>
      <c r="G37" s="19"/>
      <c r="H37" s="1"/>
      <c r="I37" s="1"/>
      <c r="J37" s="1"/>
      <c r="K37" s="1"/>
      <c r="L37" s="3"/>
      <c r="M37" s="1"/>
      <c r="N37" s="1"/>
      <c r="O37" s="1"/>
      <c r="P37" s="1"/>
      <c r="Q37" s="1"/>
      <c r="R37" s="3"/>
    </row>
    <row r="38" spans="1:18" x14ac:dyDescent="0.25">
      <c r="A38" s="1"/>
      <c r="B38" s="1"/>
      <c r="C38" s="1"/>
      <c r="D38" s="1"/>
      <c r="E38" s="1"/>
      <c r="F38" s="1"/>
      <c r="G38" s="19"/>
      <c r="H38" s="1"/>
      <c r="I38" s="1"/>
      <c r="J38" s="1"/>
      <c r="K38" s="1"/>
      <c r="L38" s="3"/>
      <c r="M38" s="1"/>
      <c r="N38" s="1"/>
      <c r="O38" s="1"/>
      <c r="P38" s="1"/>
      <c r="Q38" s="1"/>
      <c r="R38" s="3"/>
    </row>
    <row r="39" spans="1:18" s="155" customFormat="1" x14ac:dyDescent="0.25">
      <c r="A39" s="1"/>
      <c r="B39" s="1"/>
      <c r="C39" s="1"/>
      <c r="D39" s="1"/>
      <c r="E39" s="1"/>
      <c r="F39" s="1"/>
      <c r="G39" s="19"/>
      <c r="H39" s="1"/>
      <c r="I39" s="1"/>
      <c r="J39" s="1"/>
      <c r="K39" s="1"/>
      <c r="L39" s="3"/>
      <c r="M39" s="1"/>
      <c r="N39" s="1"/>
      <c r="O39" s="1"/>
      <c r="P39" s="1"/>
      <c r="Q39" s="1"/>
      <c r="R39" s="3"/>
    </row>
    <row r="40" spans="1:18" x14ac:dyDescent="0.25">
      <c r="A40" s="282" t="s">
        <v>230</v>
      </c>
      <c r="B40" s="282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2"/>
      <c r="N40" s="282"/>
      <c r="O40" s="282"/>
      <c r="P40" s="282"/>
      <c r="Q40" s="282"/>
      <c r="R40" s="282"/>
    </row>
    <row r="41" spans="1:18" x14ac:dyDescent="0.25">
      <c r="A41" s="282" t="s">
        <v>54</v>
      </c>
      <c r="B41" s="282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2"/>
      <c r="N41" s="282"/>
      <c r="O41" s="282"/>
      <c r="P41" s="282"/>
      <c r="Q41" s="282"/>
      <c r="R41" s="282"/>
    </row>
    <row r="42" spans="1:18" x14ac:dyDescent="0.25">
      <c r="A42" s="1"/>
      <c r="B42" s="1"/>
      <c r="C42" s="1"/>
      <c r="D42" s="1"/>
      <c r="E42" s="1"/>
      <c r="F42" s="1"/>
      <c r="G42" s="3"/>
      <c r="H42" s="1"/>
      <c r="I42" s="1"/>
      <c r="J42" s="1"/>
      <c r="K42" s="1"/>
      <c r="L42" s="3"/>
      <c r="M42" s="1"/>
      <c r="N42" s="1"/>
      <c r="O42" s="1"/>
      <c r="P42" s="1"/>
      <c r="Q42" s="1"/>
      <c r="R42" s="3"/>
    </row>
    <row r="43" spans="1:18" x14ac:dyDescent="0.25">
      <c r="A43" s="1"/>
      <c r="B43" s="26" t="s">
        <v>213</v>
      </c>
      <c r="C43" s="1"/>
      <c r="D43" s="1"/>
      <c r="E43" s="1"/>
      <c r="F43" s="1"/>
      <c r="G43" s="3"/>
      <c r="H43" s="1"/>
      <c r="I43" s="1"/>
      <c r="J43" s="1"/>
      <c r="K43" s="1"/>
      <c r="L43" s="3"/>
      <c r="M43" s="1"/>
      <c r="N43" s="1"/>
      <c r="O43" s="1"/>
      <c r="P43" s="1"/>
      <c r="Q43" s="1"/>
      <c r="R43" s="3"/>
    </row>
    <row r="44" spans="1:18" x14ac:dyDescent="0.25">
      <c r="A44" s="7" t="s">
        <v>2</v>
      </c>
      <c r="B44" s="7" t="s">
        <v>3</v>
      </c>
      <c r="C44" s="7" t="s">
        <v>56</v>
      </c>
      <c r="D44" s="6" t="s">
        <v>57</v>
      </c>
      <c r="E44" s="6" t="s">
        <v>12</v>
      </c>
      <c r="F44" s="6" t="s">
        <v>15</v>
      </c>
      <c r="G44" s="6" t="s">
        <v>58</v>
      </c>
      <c r="H44" s="6" t="s">
        <v>16</v>
      </c>
      <c r="I44" s="6" t="s">
        <v>17</v>
      </c>
      <c r="J44" s="6" t="s">
        <v>18</v>
      </c>
      <c r="K44" s="6" t="s">
        <v>19</v>
      </c>
      <c r="L44" s="6" t="s">
        <v>59</v>
      </c>
      <c r="M44" s="6" t="s">
        <v>20</v>
      </c>
      <c r="N44" s="6" t="s">
        <v>6</v>
      </c>
      <c r="O44" s="6" t="s">
        <v>7</v>
      </c>
      <c r="P44" s="6" t="s">
        <v>8</v>
      </c>
      <c r="Q44" s="6" t="s">
        <v>60</v>
      </c>
      <c r="R44" s="6" t="s">
        <v>4</v>
      </c>
    </row>
    <row r="45" spans="1:18" x14ac:dyDescent="0.25">
      <c r="A45" s="85"/>
      <c r="B45" s="85"/>
      <c r="C45" s="30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</row>
    <row r="46" spans="1:18" x14ac:dyDescent="0.25">
      <c r="A46" s="47">
        <v>1</v>
      </c>
      <c r="B46" s="47" t="s">
        <v>22</v>
      </c>
      <c r="C46" s="92">
        <f>[3]Panen!C52</f>
        <v>0</v>
      </c>
      <c r="D46" s="92">
        <f>[3]Panen!D52</f>
        <v>267</v>
      </c>
      <c r="E46" s="92">
        <f>[3]Panen!E52</f>
        <v>434</v>
      </c>
      <c r="F46" s="92">
        <f>[3]Panen!F52</f>
        <v>467</v>
      </c>
      <c r="G46" s="31">
        <f>SUM(C46:F46)</f>
        <v>1168</v>
      </c>
      <c r="H46" s="92">
        <f>[3]Panen!H52</f>
        <v>3</v>
      </c>
      <c r="I46" s="92">
        <f>[3]Panen!I52</f>
        <v>2</v>
      </c>
      <c r="J46" s="92">
        <f>[3]Panen!J52</f>
        <v>0</v>
      </c>
      <c r="K46" s="92">
        <f>[3]Panen!K52</f>
        <v>0</v>
      </c>
      <c r="L46" s="31">
        <f t="shared" ref="L46:L72" si="5">SUM(H46:K46)</f>
        <v>5</v>
      </c>
      <c r="M46" s="23">
        <f>[3]Panen!M52</f>
        <v>0</v>
      </c>
      <c r="N46" s="23"/>
      <c r="O46" s="23"/>
      <c r="P46" s="23"/>
      <c r="Q46" s="31">
        <f>SUM(M46:P46)</f>
        <v>0</v>
      </c>
      <c r="R46" s="31">
        <f t="shared" ref="R46:R72" si="6">G46+L46+Q46</f>
        <v>1173</v>
      </c>
    </row>
    <row r="47" spans="1:18" x14ac:dyDescent="0.25">
      <c r="A47" s="47">
        <v>2</v>
      </c>
      <c r="B47" s="47" t="s">
        <v>23</v>
      </c>
      <c r="C47" s="92">
        <f>[3]Panen!C53</f>
        <v>528</v>
      </c>
      <c r="D47" s="92">
        <f>[3]Panen!D53</f>
        <v>1843</v>
      </c>
      <c r="E47" s="92">
        <f>[3]Panen!E53</f>
        <v>11985</v>
      </c>
      <c r="F47" s="92">
        <f>[3]Panen!F53</f>
        <v>13418</v>
      </c>
      <c r="G47" s="31">
        <f t="shared" ref="G47:G72" si="7">SUM(C47:F47)</f>
        <v>27774</v>
      </c>
      <c r="H47" s="92">
        <f>[3]Panen!H53</f>
        <v>2957</v>
      </c>
      <c r="I47" s="92">
        <f>[3]Panen!I53</f>
        <v>316</v>
      </c>
      <c r="J47" s="92">
        <f>[3]Panen!J53</f>
        <v>30</v>
      </c>
      <c r="K47" s="92">
        <f>[3]Panen!K53</f>
        <v>64</v>
      </c>
      <c r="L47" s="31">
        <f t="shared" si="5"/>
        <v>3367</v>
      </c>
      <c r="M47" s="23">
        <f>[3]Panen!M53</f>
        <v>0</v>
      </c>
      <c r="N47" s="23"/>
      <c r="O47" s="23"/>
      <c r="P47" s="23"/>
      <c r="Q47" s="31">
        <f t="shared" ref="Q47:Q72" si="8">SUM(M47:P47)</f>
        <v>0</v>
      </c>
      <c r="R47" s="31">
        <f t="shared" si="6"/>
        <v>31141</v>
      </c>
    </row>
    <row r="48" spans="1:18" x14ac:dyDescent="0.25">
      <c r="A48" s="47">
        <v>3</v>
      </c>
      <c r="B48" s="47" t="s">
        <v>24</v>
      </c>
      <c r="C48" s="92">
        <f>[3]Panen!C54</f>
        <v>15</v>
      </c>
      <c r="D48" s="92">
        <f>[3]Panen!D54</f>
        <v>1142</v>
      </c>
      <c r="E48" s="92">
        <f>[3]Panen!E54</f>
        <v>4181</v>
      </c>
      <c r="F48" s="92">
        <f>[3]Panen!F54</f>
        <v>6902</v>
      </c>
      <c r="G48" s="31">
        <f t="shared" si="7"/>
        <v>12240</v>
      </c>
      <c r="H48" s="92">
        <f>[3]Panen!H54</f>
        <v>216</v>
      </c>
      <c r="I48" s="92">
        <f>[3]Panen!I54</f>
        <v>270</v>
      </c>
      <c r="J48" s="92">
        <f>[3]Panen!J54</f>
        <v>107</v>
      </c>
      <c r="K48" s="92">
        <f>[3]Panen!K54</f>
        <v>3</v>
      </c>
      <c r="L48" s="31">
        <f t="shared" si="5"/>
        <v>596</v>
      </c>
      <c r="M48" s="23">
        <f>[3]Panen!M54</f>
        <v>20</v>
      </c>
      <c r="N48" s="23"/>
      <c r="O48" s="23"/>
      <c r="P48" s="23"/>
      <c r="Q48" s="31">
        <f t="shared" si="8"/>
        <v>20</v>
      </c>
      <c r="R48" s="31">
        <f t="shared" si="6"/>
        <v>12856</v>
      </c>
    </row>
    <row r="49" spans="1:18" x14ac:dyDescent="0.25">
      <c r="A49" s="47">
        <v>4</v>
      </c>
      <c r="B49" s="47" t="s">
        <v>25</v>
      </c>
      <c r="C49" s="92">
        <f>[3]Panen!C55</f>
        <v>225</v>
      </c>
      <c r="D49" s="92">
        <f>[3]Panen!D55</f>
        <v>173</v>
      </c>
      <c r="E49" s="92">
        <f>[3]Panen!E55</f>
        <v>799</v>
      </c>
      <c r="F49" s="92">
        <f>[3]Panen!F55</f>
        <v>129</v>
      </c>
      <c r="G49" s="31">
        <f t="shared" si="7"/>
        <v>1326</v>
      </c>
      <c r="H49" s="92">
        <f>[3]Panen!H55</f>
        <v>191</v>
      </c>
      <c r="I49" s="92">
        <f>[3]Panen!I55</f>
        <v>122</v>
      </c>
      <c r="J49" s="92">
        <f>[3]Panen!J55</f>
        <v>235</v>
      </c>
      <c r="K49" s="92">
        <f>[3]Panen!K55</f>
        <v>254</v>
      </c>
      <c r="L49" s="31">
        <f t="shared" si="5"/>
        <v>802</v>
      </c>
      <c r="M49" s="23">
        <f>[3]Panen!M55</f>
        <v>70</v>
      </c>
      <c r="N49" s="23"/>
      <c r="O49" s="23"/>
      <c r="P49" s="23"/>
      <c r="Q49" s="31">
        <f t="shared" si="8"/>
        <v>70</v>
      </c>
      <c r="R49" s="31">
        <f t="shared" si="6"/>
        <v>2198</v>
      </c>
    </row>
    <row r="50" spans="1:18" x14ac:dyDescent="0.25">
      <c r="A50" s="47">
        <v>5</v>
      </c>
      <c r="B50" s="47" t="s">
        <v>26</v>
      </c>
      <c r="C50" s="92">
        <f>[3]Panen!C56</f>
        <v>65</v>
      </c>
      <c r="D50" s="92">
        <f>[3]Panen!D56</f>
        <v>3819</v>
      </c>
      <c r="E50" s="92">
        <f>[3]Panen!E56</f>
        <v>6431</v>
      </c>
      <c r="F50" s="92">
        <f>[3]Panen!F56</f>
        <v>2780</v>
      </c>
      <c r="G50" s="31">
        <f t="shared" si="7"/>
        <v>13095</v>
      </c>
      <c r="H50" s="92">
        <f>[3]Panen!H56</f>
        <v>4046</v>
      </c>
      <c r="I50" s="92">
        <f>[3]Panen!I56</f>
        <v>584</v>
      </c>
      <c r="J50" s="92">
        <f>[3]Panen!J56</f>
        <v>0</v>
      </c>
      <c r="K50" s="92">
        <f>[3]Panen!K56</f>
        <v>0</v>
      </c>
      <c r="L50" s="31">
        <f t="shared" si="5"/>
        <v>4630</v>
      </c>
      <c r="M50" s="23">
        <f>[3]Panen!M56</f>
        <v>0</v>
      </c>
      <c r="N50" s="23"/>
      <c r="O50" s="23"/>
      <c r="P50" s="23"/>
      <c r="Q50" s="31">
        <f t="shared" si="8"/>
        <v>0</v>
      </c>
      <c r="R50" s="31">
        <f t="shared" si="6"/>
        <v>17725</v>
      </c>
    </row>
    <row r="51" spans="1:18" x14ac:dyDescent="0.25">
      <c r="A51" s="47">
        <v>6</v>
      </c>
      <c r="B51" s="47" t="s">
        <v>27</v>
      </c>
      <c r="C51" s="92">
        <f>[3]Panen!C57</f>
        <v>5</v>
      </c>
      <c r="D51" s="92">
        <f>[3]Panen!D57</f>
        <v>30</v>
      </c>
      <c r="E51" s="92">
        <f>[3]Panen!E57</f>
        <v>177</v>
      </c>
      <c r="F51" s="92">
        <f>[3]Panen!F57</f>
        <v>531</v>
      </c>
      <c r="G51" s="31">
        <f t="shared" si="7"/>
        <v>743</v>
      </c>
      <c r="H51" s="92">
        <f>[3]Panen!H57</f>
        <v>280</v>
      </c>
      <c r="I51" s="92">
        <f>[3]Panen!I57</f>
        <v>198</v>
      </c>
      <c r="J51" s="92">
        <f>[3]Panen!J57</f>
        <v>84</v>
      </c>
      <c r="K51" s="92">
        <f>[3]Panen!K57</f>
        <v>26</v>
      </c>
      <c r="L51" s="31">
        <f t="shared" si="5"/>
        <v>588</v>
      </c>
      <c r="M51" s="23">
        <f>[3]Panen!M57</f>
        <v>173</v>
      </c>
      <c r="N51" s="23"/>
      <c r="O51" s="23"/>
      <c r="P51" s="23"/>
      <c r="Q51" s="31">
        <f t="shared" si="8"/>
        <v>173</v>
      </c>
      <c r="R51" s="31">
        <f t="shared" si="6"/>
        <v>1504</v>
      </c>
    </row>
    <row r="52" spans="1:18" x14ac:dyDescent="0.25">
      <c r="A52" s="47">
        <v>7</v>
      </c>
      <c r="B52" s="47" t="s">
        <v>28</v>
      </c>
      <c r="C52" s="92">
        <f>[3]Panen!C58</f>
        <v>0</v>
      </c>
      <c r="D52" s="92">
        <f>[3]Panen!D58</f>
        <v>0</v>
      </c>
      <c r="E52" s="92">
        <f>[3]Panen!E58</f>
        <v>356</v>
      </c>
      <c r="F52" s="92">
        <f>[3]Panen!F58</f>
        <v>154</v>
      </c>
      <c r="G52" s="31">
        <f t="shared" si="7"/>
        <v>510</v>
      </c>
      <c r="H52" s="92">
        <f>[3]Panen!H58</f>
        <v>6</v>
      </c>
      <c r="I52" s="92">
        <f>[3]Panen!I58</f>
        <v>3</v>
      </c>
      <c r="J52" s="92">
        <f>[3]Panen!J58</f>
        <v>2</v>
      </c>
      <c r="K52" s="92">
        <f>[3]Panen!K58</f>
        <v>0</v>
      </c>
      <c r="L52" s="31">
        <f t="shared" si="5"/>
        <v>11</v>
      </c>
      <c r="M52" s="23">
        <f>[3]Panen!M58</f>
        <v>0</v>
      </c>
      <c r="N52" s="23"/>
      <c r="O52" s="23"/>
      <c r="P52" s="23"/>
      <c r="Q52" s="31">
        <f t="shared" si="8"/>
        <v>0</v>
      </c>
      <c r="R52" s="31">
        <f t="shared" si="6"/>
        <v>521</v>
      </c>
    </row>
    <row r="53" spans="1:18" x14ac:dyDescent="0.25">
      <c r="A53" s="47">
        <v>8</v>
      </c>
      <c r="B53" s="47" t="s">
        <v>29</v>
      </c>
      <c r="C53" s="92">
        <f>[3]Panen!C59</f>
        <v>0</v>
      </c>
      <c r="D53" s="92">
        <f>[3]Panen!D59</f>
        <v>0</v>
      </c>
      <c r="E53" s="92">
        <f>[3]Panen!E59</f>
        <v>127</v>
      </c>
      <c r="F53" s="92">
        <f>[3]Panen!F59</f>
        <v>71</v>
      </c>
      <c r="G53" s="31">
        <f t="shared" si="7"/>
        <v>198</v>
      </c>
      <c r="H53" s="92">
        <f>[3]Panen!H59</f>
        <v>0</v>
      </c>
      <c r="I53" s="92">
        <f>[3]Panen!I59</f>
        <v>0</v>
      </c>
      <c r="J53" s="92">
        <f>[3]Panen!J59</f>
        <v>0</v>
      </c>
      <c r="K53" s="92">
        <f>[3]Panen!K59</f>
        <v>0</v>
      </c>
      <c r="L53" s="31">
        <f t="shared" si="5"/>
        <v>0</v>
      </c>
      <c r="M53" s="23">
        <f>[3]Panen!M59</f>
        <v>0</v>
      </c>
      <c r="N53" s="23"/>
      <c r="O53" s="23"/>
      <c r="P53" s="23"/>
      <c r="Q53" s="31">
        <f t="shared" si="8"/>
        <v>0</v>
      </c>
      <c r="R53" s="31">
        <f t="shared" si="6"/>
        <v>198</v>
      </c>
    </row>
    <row r="54" spans="1:18" x14ac:dyDescent="0.25">
      <c r="A54" s="47">
        <v>9</v>
      </c>
      <c r="B54" s="47" t="s">
        <v>30</v>
      </c>
      <c r="C54" s="92">
        <f>[3]Panen!C60</f>
        <v>0</v>
      </c>
      <c r="D54" s="92">
        <f>[3]Panen!D60</f>
        <v>0</v>
      </c>
      <c r="E54" s="92">
        <f>[3]Panen!E60</f>
        <v>0</v>
      </c>
      <c r="F54" s="92">
        <f>[3]Panen!F60</f>
        <v>45</v>
      </c>
      <c r="G54" s="31">
        <f t="shared" si="7"/>
        <v>45</v>
      </c>
      <c r="H54" s="92">
        <f>[3]Panen!H60</f>
        <v>0</v>
      </c>
      <c r="I54" s="92">
        <f>[3]Panen!I60</f>
        <v>0</v>
      </c>
      <c r="J54" s="92">
        <f>[3]Panen!J60</f>
        <v>0</v>
      </c>
      <c r="K54" s="92">
        <f>[3]Panen!K60</f>
        <v>0</v>
      </c>
      <c r="L54" s="31">
        <f t="shared" si="5"/>
        <v>0</v>
      </c>
      <c r="M54" s="23">
        <f>[3]Panen!M60</f>
        <v>0</v>
      </c>
      <c r="N54" s="23"/>
      <c r="O54" s="23"/>
      <c r="P54" s="23"/>
      <c r="Q54" s="31">
        <f t="shared" si="8"/>
        <v>0</v>
      </c>
      <c r="R54" s="31">
        <f t="shared" si="6"/>
        <v>45</v>
      </c>
    </row>
    <row r="55" spans="1:18" x14ac:dyDescent="0.25">
      <c r="A55" s="47">
        <v>10</v>
      </c>
      <c r="B55" s="47" t="s">
        <v>31</v>
      </c>
      <c r="C55" s="92">
        <f>[3]Panen!C61</f>
        <v>0</v>
      </c>
      <c r="D55" s="92">
        <f>[3]Panen!D61</f>
        <v>410</v>
      </c>
      <c r="E55" s="92">
        <f>[3]Panen!E61</f>
        <v>1699</v>
      </c>
      <c r="F55" s="92">
        <f>[3]Panen!F61</f>
        <v>27</v>
      </c>
      <c r="G55" s="31">
        <f t="shared" si="7"/>
        <v>2136</v>
      </c>
      <c r="H55" s="92">
        <f>[3]Panen!H61</f>
        <v>0</v>
      </c>
      <c r="I55" s="92">
        <f>[3]Panen!I61</f>
        <v>0</v>
      </c>
      <c r="J55" s="92">
        <f>[3]Panen!J61</f>
        <v>306</v>
      </c>
      <c r="K55" s="92">
        <f>[3]Panen!K61</f>
        <v>200</v>
      </c>
      <c r="L55" s="31">
        <f t="shared" si="5"/>
        <v>506</v>
      </c>
      <c r="M55" s="23">
        <f>[3]Panen!M61</f>
        <v>0</v>
      </c>
      <c r="N55" s="23"/>
      <c r="O55" s="23"/>
      <c r="P55" s="23"/>
      <c r="Q55" s="31">
        <f t="shared" si="8"/>
        <v>0</v>
      </c>
      <c r="R55" s="31">
        <f t="shared" si="6"/>
        <v>2642</v>
      </c>
    </row>
    <row r="56" spans="1:18" x14ac:dyDescent="0.25">
      <c r="A56" s="47">
        <v>11</v>
      </c>
      <c r="B56" s="47" t="s">
        <v>32</v>
      </c>
      <c r="C56" s="92">
        <f>[3]Panen!C62</f>
        <v>45</v>
      </c>
      <c r="D56" s="92">
        <f>[3]Panen!D62</f>
        <v>552</v>
      </c>
      <c r="E56" s="92">
        <f>[3]Panen!E62</f>
        <v>1362</v>
      </c>
      <c r="F56" s="92">
        <f>[3]Panen!F62</f>
        <v>252</v>
      </c>
      <c r="G56" s="31">
        <f t="shared" si="7"/>
        <v>2211</v>
      </c>
      <c r="H56" s="92">
        <f>[3]Panen!H62</f>
        <v>264</v>
      </c>
      <c r="I56" s="92">
        <f>[3]Panen!I62</f>
        <v>115</v>
      </c>
      <c r="J56" s="92">
        <f>[3]Panen!J62</f>
        <v>0</v>
      </c>
      <c r="K56" s="92">
        <f>[3]Panen!K62</f>
        <v>0</v>
      </c>
      <c r="L56" s="31">
        <f t="shared" si="5"/>
        <v>379</v>
      </c>
      <c r="M56" s="23">
        <f>[3]Panen!M62</f>
        <v>0</v>
      </c>
      <c r="N56" s="23"/>
      <c r="O56" s="23"/>
      <c r="P56" s="23"/>
      <c r="Q56" s="31">
        <f t="shared" si="8"/>
        <v>0</v>
      </c>
      <c r="R56" s="31">
        <f t="shared" si="6"/>
        <v>2590</v>
      </c>
    </row>
    <row r="57" spans="1:18" x14ac:dyDescent="0.25">
      <c r="A57" s="47">
        <v>12</v>
      </c>
      <c r="B57" s="47" t="s">
        <v>33</v>
      </c>
      <c r="C57" s="92">
        <f>[3]Panen!C63</f>
        <v>0</v>
      </c>
      <c r="D57" s="92">
        <f>[3]Panen!D63</f>
        <v>0</v>
      </c>
      <c r="E57" s="92">
        <f>[3]Panen!E63</f>
        <v>1064</v>
      </c>
      <c r="F57" s="92">
        <f>[3]Panen!F63</f>
        <v>10713</v>
      </c>
      <c r="G57" s="31">
        <f t="shared" si="7"/>
        <v>11777</v>
      </c>
      <c r="H57" s="92">
        <f>[3]Panen!H63</f>
        <v>0</v>
      </c>
      <c r="I57" s="92">
        <f>[3]Panen!I63</f>
        <v>0</v>
      </c>
      <c r="J57" s="92">
        <f>[3]Panen!J63</f>
        <v>2896</v>
      </c>
      <c r="K57" s="92">
        <f>[3]Panen!K63</f>
        <v>2993</v>
      </c>
      <c r="L57" s="31">
        <f t="shared" si="5"/>
        <v>5889</v>
      </c>
      <c r="M57" s="23">
        <f>[3]Panen!M63</f>
        <v>0</v>
      </c>
      <c r="N57" s="23"/>
      <c r="O57" s="23"/>
      <c r="P57" s="23"/>
      <c r="Q57" s="31">
        <f t="shared" si="8"/>
        <v>0</v>
      </c>
      <c r="R57" s="31">
        <f t="shared" si="6"/>
        <v>17666</v>
      </c>
    </row>
    <row r="58" spans="1:18" x14ac:dyDescent="0.25">
      <c r="A58" s="47">
        <v>13</v>
      </c>
      <c r="B58" s="47" t="s">
        <v>34</v>
      </c>
      <c r="C58" s="92">
        <f>[3]Panen!C64</f>
        <v>25</v>
      </c>
      <c r="D58" s="92">
        <f>[3]Panen!D64</f>
        <v>7</v>
      </c>
      <c r="E58" s="92">
        <f>[3]Panen!E64</f>
        <v>18</v>
      </c>
      <c r="F58" s="92">
        <f>[3]Panen!F64</f>
        <v>15</v>
      </c>
      <c r="G58" s="31">
        <f t="shared" si="7"/>
        <v>65</v>
      </c>
      <c r="H58" s="92">
        <f>[3]Panen!H64</f>
        <v>42</v>
      </c>
      <c r="I58" s="92">
        <f>[3]Panen!I64</f>
        <v>2</v>
      </c>
      <c r="J58" s="92">
        <f>[3]Panen!J64</f>
        <v>17</v>
      </c>
      <c r="K58" s="92">
        <f>[3]Panen!K64</f>
        <v>9</v>
      </c>
      <c r="L58" s="31">
        <f t="shared" si="5"/>
        <v>70</v>
      </c>
      <c r="M58" s="23">
        <f>[3]Panen!M64</f>
        <v>7</v>
      </c>
      <c r="N58" s="23"/>
      <c r="O58" s="23"/>
      <c r="P58" s="23"/>
      <c r="Q58" s="31">
        <f t="shared" si="8"/>
        <v>7</v>
      </c>
      <c r="R58" s="31">
        <f t="shared" si="6"/>
        <v>142</v>
      </c>
    </row>
    <row r="59" spans="1:18" x14ac:dyDescent="0.25">
      <c r="A59" s="47">
        <v>14</v>
      </c>
      <c r="B59" s="47" t="s">
        <v>35</v>
      </c>
      <c r="C59" s="92">
        <f>[3]Panen!C65</f>
        <v>0</v>
      </c>
      <c r="D59" s="92">
        <f>[3]Panen!D65</f>
        <v>110</v>
      </c>
      <c r="E59" s="92">
        <f>[3]Panen!E65</f>
        <v>332</v>
      </c>
      <c r="F59" s="92">
        <f>[3]Panen!F65</f>
        <v>65</v>
      </c>
      <c r="G59" s="31">
        <f t="shared" si="7"/>
        <v>507</v>
      </c>
      <c r="H59" s="92">
        <f>[3]Panen!H65</f>
        <v>1</v>
      </c>
      <c r="I59" s="92">
        <f>[3]Panen!I65</f>
        <v>10</v>
      </c>
      <c r="J59" s="92">
        <f>[3]Panen!J65</f>
        <v>0</v>
      </c>
      <c r="K59" s="92">
        <f>[3]Panen!K65</f>
        <v>0</v>
      </c>
      <c r="L59" s="31">
        <f t="shared" si="5"/>
        <v>11</v>
      </c>
      <c r="M59" s="23">
        <f>[3]Panen!M65</f>
        <v>0</v>
      </c>
      <c r="N59" s="23"/>
      <c r="O59" s="23"/>
      <c r="P59" s="23"/>
      <c r="Q59" s="31">
        <f t="shared" si="8"/>
        <v>0</v>
      </c>
      <c r="R59" s="31">
        <f t="shared" si="6"/>
        <v>518</v>
      </c>
    </row>
    <row r="60" spans="1:18" x14ac:dyDescent="0.25">
      <c r="A60" s="47">
        <v>15</v>
      </c>
      <c r="B60" s="47" t="s">
        <v>36</v>
      </c>
      <c r="C60" s="92">
        <f>[3]Panen!C66</f>
        <v>0</v>
      </c>
      <c r="D60" s="92">
        <f>[3]Panen!D66</f>
        <v>0</v>
      </c>
      <c r="E60" s="92">
        <f>[3]Panen!E66</f>
        <v>375</v>
      </c>
      <c r="F60" s="92">
        <f>[3]Panen!F66</f>
        <v>24</v>
      </c>
      <c r="G60" s="31">
        <f t="shared" si="7"/>
        <v>399</v>
      </c>
      <c r="H60" s="92">
        <f>[3]Panen!H66</f>
        <v>0</v>
      </c>
      <c r="I60" s="92">
        <f>[3]Panen!I66</f>
        <v>0</v>
      </c>
      <c r="J60" s="92">
        <f>[3]Panen!J66</f>
        <v>0</v>
      </c>
      <c r="K60" s="92">
        <f>[3]Panen!K66</f>
        <v>0</v>
      </c>
      <c r="L60" s="31">
        <f t="shared" si="5"/>
        <v>0</v>
      </c>
      <c r="M60" s="23">
        <f>[3]Panen!M66</f>
        <v>0</v>
      </c>
      <c r="N60" s="23"/>
      <c r="O60" s="23"/>
      <c r="P60" s="23"/>
      <c r="Q60" s="31">
        <f t="shared" si="8"/>
        <v>0</v>
      </c>
      <c r="R60" s="31">
        <f t="shared" si="6"/>
        <v>399</v>
      </c>
    </row>
    <row r="61" spans="1:18" x14ac:dyDescent="0.25">
      <c r="A61" s="47">
        <v>16</v>
      </c>
      <c r="B61" s="47" t="s">
        <v>37</v>
      </c>
      <c r="C61" s="92">
        <f>[3]Panen!C67</f>
        <v>0</v>
      </c>
      <c r="D61" s="92">
        <f>[3]Panen!D67</f>
        <v>0</v>
      </c>
      <c r="E61" s="92">
        <f>[3]Panen!E67</f>
        <v>7</v>
      </c>
      <c r="F61" s="92">
        <f>[3]Panen!F67</f>
        <v>0</v>
      </c>
      <c r="G61" s="31">
        <f t="shared" si="7"/>
        <v>7</v>
      </c>
      <c r="H61" s="92">
        <f>[3]Panen!H67</f>
        <v>0</v>
      </c>
      <c r="I61" s="92">
        <f>[3]Panen!I67</f>
        <v>0</v>
      </c>
      <c r="J61" s="92">
        <f>[3]Panen!J67</f>
        <v>0</v>
      </c>
      <c r="K61" s="92">
        <f>[3]Panen!K67</f>
        <v>0</v>
      </c>
      <c r="L61" s="31">
        <f t="shared" si="5"/>
        <v>0</v>
      </c>
      <c r="M61" s="23">
        <f>[3]Panen!M67</f>
        <v>0</v>
      </c>
      <c r="N61" s="23"/>
      <c r="O61" s="23"/>
      <c r="P61" s="23"/>
      <c r="Q61" s="31">
        <f t="shared" si="8"/>
        <v>0</v>
      </c>
      <c r="R61" s="31">
        <f t="shared" si="6"/>
        <v>7</v>
      </c>
    </row>
    <row r="62" spans="1:18" x14ac:dyDescent="0.25">
      <c r="A62" s="47">
        <v>17</v>
      </c>
      <c r="B62" s="47" t="s">
        <v>38</v>
      </c>
      <c r="C62" s="92">
        <f>[3]Panen!C68</f>
        <v>0</v>
      </c>
      <c r="D62" s="92">
        <f>[3]Panen!D68</f>
        <v>175</v>
      </c>
      <c r="E62" s="92">
        <f>[3]Panen!E68</f>
        <v>280</v>
      </c>
      <c r="F62" s="92">
        <f>[3]Panen!F68</f>
        <v>494</v>
      </c>
      <c r="G62" s="31">
        <f t="shared" si="7"/>
        <v>949</v>
      </c>
      <c r="H62" s="92">
        <f>[3]Panen!H68</f>
        <v>23</v>
      </c>
      <c r="I62" s="92">
        <f>[3]Panen!I68</f>
        <v>147</v>
      </c>
      <c r="J62" s="92">
        <f>[3]Panen!J68</f>
        <v>50</v>
      </c>
      <c r="K62" s="92">
        <f>[3]Panen!K68</f>
        <v>10</v>
      </c>
      <c r="L62" s="31">
        <f t="shared" si="5"/>
        <v>230</v>
      </c>
      <c r="M62" s="23">
        <f>[3]Panen!M68</f>
        <v>5</v>
      </c>
      <c r="N62" s="23"/>
      <c r="O62" s="23"/>
      <c r="P62" s="23"/>
      <c r="Q62" s="31">
        <f t="shared" si="8"/>
        <v>5</v>
      </c>
      <c r="R62" s="31">
        <f t="shared" si="6"/>
        <v>1184</v>
      </c>
    </row>
    <row r="63" spans="1:18" x14ac:dyDescent="0.25">
      <c r="A63" s="47">
        <v>18</v>
      </c>
      <c r="B63" s="53" t="s">
        <v>39</v>
      </c>
      <c r="C63" s="92">
        <f>[3]Panen!C69</f>
        <v>0</v>
      </c>
      <c r="D63" s="92">
        <f>[3]Panen!D69</f>
        <v>0</v>
      </c>
      <c r="E63" s="92">
        <f>[3]Panen!E69</f>
        <v>295</v>
      </c>
      <c r="F63" s="92">
        <f>[3]Panen!F69</f>
        <v>230</v>
      </c>
      <c r="G63" s="31">
        <f t="shared" si="7"/>
        <v>525</v>
      </c>
      <c r="H63" s="92">
        <f>[3]Panen!H69</f>
        <v>23</v>
      </c>
      <c r="I63" s="92">
        <f>[3]Panen!I69</f>
        <v>0</v>
      </c>
      <c r="J63" s="92">
        <f>[3]Panen!J69</f>
        <v>0</v>
      </c>
      <c r="K63" s="92">
        <f>[3]Panen!K69</f>
        <v>6</v>
      </c>
      <c r="L63" s="31">
        <f t="shared" si="5"/>
        <v>29</v>
      </c>
      <c r="M63" s="23">
        <f>[3]Panen!M69</f>
        <v>58</v>
      </c>
      <c r="N63" s="23"/>
      <c r="O63" s="23"/>
      <c r="P63" s="23"/>
      <c r="Q63" s="31">
        <f t="shared" si="8"/>
        <v>58</v>
      </c>
      <c r="R63" s="31">
        <f t="shared" si="6"/>
        <v>612</v>
      </c>
    </row>
    <row r="64" spans="1:18" x14ac:dyDescent="0.25">
      <c r="A64" s="47">
        <v>19</v>
      </c>
      <c r="B64" s="47" t="s">
        <v>40</v>
      </c>
      <c r="C64" s="92">
        <f>[3]Panen!C70</f>
        <v>0</v>
      </c>
      <c r="D64" s="92">
        <f>[3]Panen!D70</f>
        <v>0</v>
      </c>
      <c r="E64" s="92">
        <f>[3]Panen!E70</f>
        <v>0</v>
      </c>
      <c r="F64" s="92">
        <f>[3]Panen!F70</f>
        <v>0</v>
      </c>
      <c r="G64" s="31">
        <f t="shared" si="7"/>
        <v>0</v>
      </c>
      <c r="H64" s="92">
        <f>[3]Panen!H70</f>
        <v>0</v>
      </c>
      <c r="I64" s="92">
        <f>[3]Panen!I70</f>
        <v>0</v>
      </c>
      <c r="J64" s="92">
        <f>[3]Panen!J70</f>
        <v>0</v>
      </c>
      <c r="K64" s="92">
        <f>[3]Panen!K70</f>
        <v>0</v>
      </c>
      <c r="L64" s="31">
        <f t="shared" si="5"/>
        <v>0</v>
      </c>
      <c r="M64" s="23">
        <f>[3]Panen!M70</f>
        <v>0</v>
      </c>
      <c r="N64" s="23"/>
      <c r="O64" s="23"/>
      <c r="P64" s="23"/>
      <c r="Q64" s="31">
        <f t="shared" si="8"/>
        <v>0</v>
      </c>
      <c r="R64" s="31">
        <f t="shared" si="6"/>
        <v>0</v>
      </c>
    </row>
    <row r="65" spans="1:18" x14ac:dyDescent="0.25">
      <c r="A65" s="47">
        <v>20</v>
      </c>
      <c r="B65" s="47" t="s">
        <v>41</v>
      </c>
      <c r="C65" s="92">
        <f>[3]Panen!C71</f>
        <v>0</v>
      </c>
      <c r="D65" s="92">
        <f>[3]Panen!D71</f>
        <v>0</v>
      </c>
      <c r="E65" s="92">
        <f>[3]Panen!E71</f>
        <v>0</v>
      </c>
      <c r="F65" s="92">
        <f>[3]Panen!F71</f>
        <v>0</v>
      </c>
      <c r="G65" s="31">
        <f t="shared" si="7"/>
        <v>0</v>
      </c>
      <c r="H65" s="92">
        <f>[3]Panen!H71</f>
        <v>0</v>
      </c>
      <c r="I65" s="92">
        <f>[3]Panen!I71</f>
        <v>0</v>
      </c>
      <c r="J65" s="92">
        <f>[3]Panen!J71</f>
        <v>0</v>
      </c>
      <c r="K65" s="92">
        <f>[3]Panen!K71</f>
        <v>0</v>
      </c>
      <c r="L65" s="31">
        <f t="shared" si="5"/>
        <v>0</v>
      </c>
      <c r="M65" s="23">
        <f>[3]Panen!M71</f>
        <v>0</v>
      </c>
      <c r="N65" s="23"/>
      <c r="O65" s="23"/>
      <c r="P65" s="23"/>
      <c r="Q65" s="31">
        <f t="shared" si="8"/>
        <v>0</v>
      </c>
      <c r="R65" s="31">
        <f t="shared" si="6"/>
        <v>0</v>
      </c>
    </row>
    <row r="66" spans="1:18" x14ac:dyDescent="0.25">
      <c r="A66" s="47">
        <v>21</v>
      </c>
      <c r="B66" s="47" t="s">
        <v>42</v>
      </c>
      <c r="C66" s="92">
        <f>[3]Panen!C72</f>
        <v>0</v>
      </c>
      <c r="D66" s="92">
        <f>[3]Panen!D72</f>
        <v>0</v>
      </c>
      <c r="E66" s="92">
        <f>[3]Panen!E72</f>
        <v>0</v>
      </c>
      <c r="F66" s="92">
        <f>[3]Panen!F72</f>
        <v>0</v>
      </c>
      <c r="G66" s="31">
        <f t="shared" si="7"/>
        <v>0</v>
      </c>
      <c r="H66" s="92">
        <f>[3]Panen!H72</f>
        <v>0</v>
      </c>
      <c r="I66" s="92">
        <f>[3]Panen!I72</f>
        <v>0</v>
      </c>
      <c r="J66" s="92">
        <f>[3]Panen!J72</f>
        <v>0</v>
      </c>
      <c r="K66" s="92">
        <f>[3]Panen!K72</f>
        <v>0</v>
      </c>
      <c r="L66" s="31">
        <f t="shared" si="5"/>
        <v>0</v>
      </c>
      <c r="M66" s="23">
        <f>[3]Panen!M72</f>
        <v>0</v>
      </c>
      <c r="N66" s="23"/>
      <c r="O66" s="23"/>
      <c r="P66" s="23"/>
      <c r="Q66" s="31">
        <f t="shared" si="8"/>
        <v>0</v>
      </c>
      <c r="R66" s="31">
        <f t="shared" si="6"/>
        <v>0</v>
      </c>
    </row>
    <row r="67" spans="1:18" x14ac:dyDescent="0.25">
      <c r="A67" s="47">
        <v>22</v>
      </c>
      <c r="B67" s="47" t="s">
        <v>43</v>
      </c>
      <c r="C67" s="92">
        <f>[3]Panen!C73</f>
        <v>0</v>
      </c>
      <c r="D67" s="92">
        <f>[3]Panen!D73</f>
        <v>0</v>
      </c>
      <c r="E67" s="92">
        <f>[3]Panen!E73</f>
        <v>0</v>
      </c>
      <c r="F67" s="92">
        <f>[3]Panen!F73</f>
        <v>0</v>
      </c>
      <c r="G67" s="31">
        <f t="shared" si="7"/>
        <v>0</v>
      </c>
      <c r="H67" s="92">
        <f>[3]Panen!H73</f>
        <v>0</v>
      </c>
      <c r="I67" s="92">
        <f>[3]Panen!I73</f>
        <v>0</v>
      </c>
      <c r="J67" s="92">
        <f>[3]Panen!J73</f>
        <v>0</v>
      </c>
      <c r="K67" s="92">
        <f>[3]Panen!K73</f>
        <v>0</v>
      </c>
      <c r="L67" s="31">
        <f t="shared" si="5"/>
        <v>0</v>
      </c>
      <c r="M67" s="23">
        <f>[3]Panen!M73</f>
        <v>0</v>
      </c>
      <c r="N67" s="23"/>
      <c r="O67" s="23"/>
      <c r="P67" s="23"/>
      <c r="Q67" s="31">
        <f t="shared" si="8"/>
        <v>0</v>
      </c>
      <c r="R67" s="31">
        <f t="shared" si="6"/>
        <v>0</v>
      </c>
    </row>
    <row r="68" spans="1:18" x14ac:dyDescent="0.25">
      <c r="A68" s="47">
        <v>23</v>
      </c>
      <c r="B68" s="47" t="s">
        <v>44</v>
      </c>
      <c r="C68" s="92">
        <f>[3]Panen!C74</f>
        <v>0</v>
      </c>
      <c r="D68" s="92">
        <f>[3]Panen!D74</f>
        <v>0</v>
      </c>
      <c r="E68" s="92">
        <f>[3]Panen!E74</f>
        <v>0</v>
      </c>
      <c r="F68" s="92">
        <f>[3]Panen!F74</f>
        <v>0</v>
      </c>
      <c r="G68" s="31">
        <f t="shared" si="7"/>
        <v>0</v>
      </c>
      <c r="H68" s="92">
        <f>[3]Panen!H74</f>
        <v>0</v>
      </c>
      <c r="I68" s="92">
        <f>[3]Panen!I74</f>
        <v>0</v>
      </c>
      <c r="J68" s="92">
        <f>[3]Panen!J74</f>
        <v>0</v>
      </c>
      <c r="K68" s="92">
        <f>[3]Panen!K74</f>
        <v>0</v>
      </c>
      <c r="L68" s="31">
        <f t="shared" si="5"/>
        <v>0</v>
      </c>
      <c r="M68" s="23">
        <f>[3]Panen!M74</f>
        <v>0</v>
      </c>
      <c r="N68" s="23"/>
      <c r="O68" s="23"/>
      <c r="P68" s="23"/>
      <c r="Q68" s="31">
        <f t="shared" si="8"/>
        <v>0</v>
      </c>
      <c r="R68" s="31">
        <f t="shared" si="6"/>
        <v>0</v>
      </c>
    </row>
    <row r="69" spans="1:18" x14ac:dyDescent="0.25">
      <c r="A69" s="47">
        <v>24</v>
      </c>
      <c r="B69" s="47" t="s">
        <v>45</v>
      </c>
      <c r="C69" s="92">
        <f>[3]Panen!C75</f>
        <v>0</v>
      </c>
      <c r="D69" s="92">
        <f>[3]Panen!D75</f>
        <v>0</v>
      </c>
      <c r="E69" s="92">
        <f>[3]Panen!E75</f>
        <v>0</v>
      </c>
      <c r="F69" s="92">
        <f>[3]Panen!F75</f>
        <v>0</v>
      </c>
      <c r="G69" s="31">
        <f t="shared" si="7"/>
        <v>0</v>
      </c>
      <c r="H69" s="92">
        <f>[3]Panen!H75</f>
        <v>0</v>
      </c>
      <c r="I69" s="92">
        <f>[3]Panen!I75</f>
        <v>0</v>
      </c>
      <c r="J69" s="92">
        <f>[3]Panen!J75</f>
        <v>0</v>
      </c>
      <c r="K69" s="92">
        <f>[3]Panen!K75</f>
        <v>0</v>
      </c>
      <c r="L69" s="31">
        <f t="shared" si="5"/>
        <v>0</v>
      </c>
      <c r="M69" s="23">
        <f>[3]Panen!M75</f>
        <v>0</v>
      </c>
      <c r="N69" s="23"/>
      <c r="O69" s="23"/>
      <c r="P69" s="23"/>
      <c r="Q69" s="31">
        <f t="shared" si="8"/>
        <v>0</v>
      </c>
      <c r="R69" s="31">
        <f t="shared" si="6"/>
        <v>0</v>
      </c>
    </row>
    <row r="70" spans="1:18" x14ac:dyDescent="0.25">
      <c r="A70" s="47">
        <v>25</v>
      </c>
      <c r="B70" s="47" t="s">
        <v>46</v>
      </c>
      <c r="C70" s="92">
        <f>[3]Panen!C76</f>
        <v>0</v>
      </c>
      <c r="D70" s="92">
        <f>[3]Panen!D76</f>
        <v>0</v>
      </c>
      <c r="E70" s="92">
        <f>[3]Panen!E76</f>
        <v>0</v>
      </c>
      <c r="F70" s="92">
        <f>[3]Panen!F76</f>
        <v>1</v>
      </c>
      <c r="G70" s="31">
        <f t="shared" si="7"/>
        <v>1</v>
      </c>
      <c r="H70" s="92">
        <f>[3]Panen!H76</f>
        <v>0</v>
      </c>
      <c r="I70" s="92">
        <f>[3]Panen!I76</f>
        <v>0</v>
      </c>
      <c r="J70" s="92">
        <f>[3]Panen!J76</f>
        <v>0</v>
      </c>
      <c r="K70" s="92">
        <f>[3]Panen!K76</f>
        <v>0</v>
      </c>
      <c r="L70" s="31">
        <f t="shared" si="5"/>
        <v>0</v>
      </c>
      <c r="M70" s="23">
        <f>[3]Panen!M76</f>
        <v>0</v>
      </c>
      <c r="N70" s="23"/>
      <c r="O70" s="23"/>
      <c r="P70" s="23"/>
      <c r="Q70" s="31">
        <f t="shared" si="8"/>
        <v>0</v>
      </c>
      <c r="R70" s="31">
        <f t="shared" si="6"/>
        <v>1</v>
      </c>
    </row>
    <row r="71" spans="1:18" x14ac:dyDescent="0.25">
      <c r="A71" s="47">
        <v>26</v>
      </c>
      <c r="B71" s="47" t="s">
        <v>47</v>
      </c>
      <c r="C71" s="92">
        <f>[3]Panen!C77</f>
        <v>0</v>
      </c>
      <c r="D71" s="92">
        <f>[3]Panen!D77</f>
        <v>0</v>
      </c>
      <c r="E71" s="92">
        <f>[3]Panen!E77</f>
        <v>22</v>
      </c>
      <c r="F71" s="92">
        <f>[3]Panen!F77</f>
        <v>73</v>
      </c>
      <c r="G71" s="31">
        <f t="shared" si="7"/>
        <v>95</v>
      </c>
      <c r="H71" s="92">
        <f>[3]Panen!H77</f>
        <v>95</v>
      </c>
      <c r="I71" s="92">
        <f>[3]Panen!I77</f>
        <v>10</v>
      </c>
      <c r="J71" s="92">
        <f>[3]Panen!J77</f>
        <v>0</v>
      </c>
      <c r="K71" s="92">
        <f>[3]Panen!K77</f>
        <v>0</v>
      </c>
      <c r="L71" s="31">
        <f t="shared" si="5"/>
        <v>105</v>
      </c>
      <c r="M71" s="23">
        <f>[3]Panen!M77</f>
        <v>0</v>
      </c>
      <c r="N71" s="23"/>
      <c r="O71" s="23"/>
      <c r="P71" s="23"/>
      <c r="Q71" s="31">
        <f t="shared" si="8"/>
        <v>0</v>
      </c>
      <c r="R71" s="31">
        <f t="shared" si="6"/>
        <v>200</v>
      </c>
    </row>
    <row r="72" spans="1:18" x14ac:dyDescent="0.25">
      <c r="A72" s="47">
        <v>27</v>
      </c>
      <c r="B72" s="47" t="s">
        <v>48</v>
      </c>
      <c r="C72" s="92">
        <f>[3]Panen!C78</f>
        <v>0</v>
      </c>
      <c r="D72" s="92">
        <f>[3]Panen!D78</f>
        <v>0</v>
      </c>
      <c r="E72" s="92">
        <f>[3]Panen!E78</f>
        <v>0</v>
      </c>
      <c r="F72" s="92">
        <f>[3]Panen!F78</f>
        <v>0</v>
      </c>
      <c r="G72" s="31">
        <f t="shared" si="7"/>
        <v>0</v>
      </c>
      <c r="H72" s="92">
        <f>[3]Panen!H78</f>
        <v>0</v>
      </c>
      <c r="I72" s="92">
        <f>[3]Panen!I78</f>
        <v>0</v>
      </c>
      <c r="J72" s="92">
        <f>[3]Panen!J78</f>
        <v>0</v>
      </c>
      <c r="K72" s="92">
        <f>[3]Panen!K78</f>
        <v>0</v>
      </c>
      <c r="L72" s="31">
        <f t="shared" si="5"/>
        <v>0</v>
      </c>
      <c r="M72" s="23">
        <f>[3]Panen!M78</f>
        <v>0</v>
      </c>
      <c r="N72" s="23"/>
      <c r="O72" s="23"/>
      <c r="P72" s="23"/>
      <c r="Q72" s="31">
        <f t="shared" si="8"/>
        <v>0</v>
      </c>
      <c r="R72" s="31">
        <f t="shared" si="6"/>
        <v>0</v>
      </c>
    </row>
    <row r="73" spans="1:18" x14ac:dyDescent="0.25">
      <c r="A73" s="263"/>
      <c r="B73" s="48" t="s">
        <v>49</v>
      </c>
      <c r="C73" s="31">
        <f>SUM(C46:C72)</f>
        <v>908</v>
      </c>
      <c r="D73" s="31">
        <f t="shared" ref="D73:R73" si="9">SUM(D46:D72)</f>
        <v>8528</v>
      </c>
      <c r="E73" s="31">
        <f t="shared" si="9"/>
        <v>29944</v>
      </c>
      <c r="F73" s="31">
        <f t="shared" si="9"/>
        <v>36391</v>
      </c>
      <c r="G73" s="31">
        <f t="shared" si="9"/>
        <v>75771</v>
      </c>
      <c r="H73" s="31">
        <f t="shared" si="9"/>
        <v>8147</v>
      </c>
      <c r="I73" s="31">
        <f t="shared" si="9"/>
        <v>1779</v>
      </c>
      <c r="J73" s="31">
        <f t="shared" si="9"/>
        <v>3727</v>
      </c>
      <c r="K73" s="31">
        <f t="shared" si="9"/>
        <v>3565</v>
      </c>
      <c r="L73" s="31">
        <f t="shared" si="9"/>
        <v>17218</v>
      </c>
      <c r="M73" s="31">
        <f t="shared" si="9"/>
        <v>333</v>
      </c>
      <c r="N73" s="31">
        <f t="shared" si="9"/>
        <v>0</v>
      </c>
      <c r="O73" s="31">
        <f t="shared" si="9"/>
        <v>0</v>
      </c>
      <c r="P73" s="31">
        <f t="shared" si="9"/>
        <v>0</v>
      </c>
      <c r="Q73" s="31">
        <f t="shared" si="9"/>
        <v>333</v>
      </c>
      <c r="R73" s="31">
        <f t="shared" si="9"/>
        <v>93322</v>
      </c>
    </row>
    <row r="74" spans="1:18" x14ac:dyDescent="0.25">
      <c r="A74" s="1"/>
      <c r="B74" s="1"/>
      <c r="C74" s="1"/>
      <c r="D74" s="1"/>
      <c r="E74" s="1"/>
      <c r="F74" s="1"/>
      <c r="G74" s="3"/>
      <c r="H74" s="1"/>
      <c r="I74" s="1"/>
      <c r="J74" s="1"/>
      <c r="K74" s="1"/>
      <c r="L74" s="3"/>
      <c r="M74" s="1"/>
      <c r="N74" s="1"/>
      <c r="O74" s="1"/>
      <c r="P74" s="1"/>
      <c r="Q74" s="1"/>
      <c r="R74" s="3"/>
    </row>
    <row r="75" spans="1: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25">
      <c r="A76" s="1"/>
      <c r="B76" s="1"/>
      <c r="C76" s="1"/>
      <c r="D76" s="1"/>
      <c r="E76" s="1"/>
      <c r="F76" s="1"/>
      <c r="G76" s="3"/>
      <c r="H76" s="1"/>
      <c r="I76" s="1"/>
      <c r="J76" s="1"/>
      <c r="K76" s="1"/>
      <c r="L76" s="3"/>
      <c r="M76" s="1"/>
      <c r="N76" s="1"/>
      <c r="O76" s="1"/>
      <c r="P76" s="1"/>
      <c r="Q76" s="1"/>
      <c r="R76" s="3"/>
    </row>
    <row r="77" spans="1:18" x14ac:dyDescent="0.25">
      <c r="A77" s="1"/>
      <c r="B77" s="1"/>
      <c r="C77" s="1"/>
      <c r="D77" s="1"/>
      <c r="E77" s="1"/>
      <c r="F77" s="1"/>
      <c r="G77" s="3"/>
      <c r="H77" s="1"/>
      <c r="I77" s="1"/>
      <c r="J77" s="1"/>
      <c r="K77" s="1"/>
      <c r="L77" s="3"/>
      <c r="M77" s="1"/>
      <c r="N77" s="1"/>
      <c r="O77" s="1"/>
      <c r="P77" s="1"/>
      <c r="Q77" s="1"/>
      <c r="R77" s="3"/>
    </row>
    <row r="78" spans="1:18" s="155" customFormat="1" x14ac:dyDescent="0.25">
      <c r="A78" s="1"/>
      <c r="B78" s="1"/>
      <c r="C78" s="1"/>
      <c r="D78" s="1"/>
      <c r="E78" s="1"/>
      <c r="F78" s="1"/>
      <c r="G78" s="3"/>
      <c r="H78" s="1"/>
      <c r="I78" s="1"/>
      <c r="J78" s="1"/>
      <c r="K78" s="1"/>
      <c r="L78" s="3"/>
      <c r="M78" s="1"/>
      <c r="N78" s="1"/>
      <c r="O78" s="1"/>
      <c r="P78" s="1"/>
      <c r="Q78" s="1"/>
      <c r="R78" s="3"/>
    </row>
    <row r="79" spans="1:18" x14ac:dyDescent="0.25">
      <c r="A79" s="282" t="s">
        <v>231</v>
      </c>
      <c r="B79" s="28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  <c r="N79" s="282"/>
      <c r="O79" s="282"/>
      <c r="P79" s="282"/>
      <c r="Q79" s="282"/>
      <c r="R79" s="282"/>
    </row>
    <row r="80" spans="1:18" x14ac:dyDescent="0.25">
      <c r="A80" s="282" t="s">
        <v>54</v>
      </c>
      <c r="B80" s="28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  <c r="N80" s="282"/>
      <c r="O80" s="282"/>
      <c r="P80" s="282"/>
      <c r="Q80" s="282"/>
      <c r="R80" s="282"/>
    </row>
    <row r="81" spans="1:18" x14ac:dyDescent="0.25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</row>
    <row r="82" spans="1:18" x14ac:dyDescent="0.25">
      <c r="A82" s="1"/>
      <c r="B82" s="26" t="s">
        <v>213</v>
      </c>
      <c r="C82" s="1"/>
      <c r="D82" s="1"/>
      <c r="E82" s="1"/>
      <c r="F82" s="1"/>
      <c r="G82" s="3"/>
      <c r="H82" s="1"/>
      <c r="I82" s="1"/>
      <c r="J82" s="1"/>
      <c r="K82" s="1"/>
      <c r="L82" s="3"/>
      <c r="M82" s="1"/>
      <c r="N82" s="1"/>
      <c r="O82" s="1"/>
      <c r="P82" s="1"/>
      <c r="Q82" s="1"/>
      <c r="R82" s="3"/>
    </row>
    <row r="83" spans="1:18" x14ac:dyDescent="0.25">
      <c r="A83" s="7" t="s">
        <v>2</v>
      </c>
      <c r="B83" s="7" t="s">
        <v>3</v>
      </c>
      <c r="C83" s="7" t="s">
        <v>56</v>
      </c>
      <c r="D83" s="6" t="s">
        <v>57</v>
      </c>
      <c r="E83" s="6" t="s">
        <v>12</v>
      </c>
      <c r="F83" s="6" t="s">
        <v>15</v>
      </c>
      <c r="G83" s="6" t="s">
        <v>58</v>
      </c>
      <c r="H83" s="6" t="s">
        <v>16</v>
      </c>
      <c r="I83" s="6" t="s">
        <v>17</v>
      </c>
      <c r="J83" s="6" t="s">
        <v>18</v>
      </c>
      <c r="K83" s="6" t="s">
        <v>19</v>
      </c>
      <c r="L83" s="6" t="s">
        <v>59</v>
      </c>
      <c r="M83" s="6" t="s">
        <v>20</v>
      </c>
      <c r="N83" s="6" t="s">
        <v>6</v>
      </c>
      <c r="O83" s="6" t="s">
        <v>7</v>
      </c>
      <c r="P83" s="6" t="s">
        <v>8</v>
      </c>
      <c r="Q83" s="6" t="s">
        <v>60</v>
      </c>
      <c r="R83" s="6" t="s">
        <v>4</v>
      </c>
    </row>
    <row r="84" spans="1:18" x14ac:dyDescent="0.25">
      <c r="A84" s="85"/>
      <c r="B84" s="85"/>
      <c r="C84" s="30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</row>
    <row r="85" spans="1:18" x14ac:dyDescent="0.25">
      <c r="A85" s="47">
        <v>1</v>
      </c>
      <c r="B85" s="47" t="s">
        <v>22</v>
      </c>
      <c r="C85" s="23">
        <f t="shared" ref="C85:R85" si="10">C7+C46</f>
        <v>2852.16</v>
      </c>
      <c r="D85" s="23">
        <f t="shared" si="10"/>
        <v>4529.3999999999996</v>
      </c>
      <c r="E85" s="23">
        <f t="shared" si="10"/>
        <v>12236.24</v>
      </c>
      <c r="F85" s="23">
        <f t="shared" si="10"/>
        <v>11455.16</v>
      </c>
      <c r="G85" s="31">
        <f t="shared" si="10"/>
        <v>31072.959999999999</v>
      </c>
      <c r="H85" s="23">
        <f t="shared" si="10"/>
        <v>5338.6799999999994</v>
      </c>
      <c r="I85" s="23">
        <f t="shared" si="10"/>
        <v>3757</v>
      </c>
      <c r="J85" s="23">
        <f t="shared" si="10"/>
        <v>4596.4799999999996</v>
      </c>
      <c r="K85" s="23">
        <f t="shared" si="10"/>
        <v>11063.039999999999</v>
      </c>
      <c r="L85" s="31">
        <f t="shared" si="10"/>
        <v>24755.199999999997</v>
      </c>
      <c r="M85" s="23">
        <f t="shared" si="10"/>
        <v>10082.879999999999</v>
      </c>
      <c r="N85" s="23">
        <f t="shared" ref="N85:O85" si="11">N7+N46</f>
        <v>0</v>
      </c>
      <c r="O85" s="23">
        <f t="shared" si="11"/>
        <v>0</v>
      </c>
      <c r="P85" s="23">
        <f t="shared" ref="P85" si="12">P7+P46</f>
        <v>0</v>
      </c>
      <c r="Q85" s="23">
        <f t="shared" si="10"/>
        <v>10082.879999999999</v>
      </c>
      <c r="R85" s="31">
        <f t="shared" si="10"/>
        <v>65911.039999999994</v>
      </c>
    </row>
    <row r="86" spans="1:18" x14ac:dyDescent="0.25">
      <c r="A86" s="47">
        <v>2</v>
      </c>
      <c r="B86" s="47" t="s">
        <v>23</v>
      </c>
      <c r="C86" s="23">
        <f t="shared" ref="C86:R86" si="13">C8+C47</f>
        <v>6257.28</v>
      </c>
      <c r="D86" s="23">
        <f t="shared" si="13"/>
        <v>10619.32</v>
      </c>
      <c r="E86" s="23">
        <f t="shared" si="13"/>
        <v>26112.36</v>
      </c>
      <c r="F86" s="23">
        <f t="shared" si="13"/>
        <v>34787.599999999999</v>
      </c>
      <c r="G86" s="31">
        <f t="shared" si="13"/>
        <v>77776.56</v>
      </c>
      <c r="H86" s="23">
        <f t="shared" si="13"/>
        <v>19329.8</v>
      </c>
      <c r="I86" s="23">
        <f t="shared" si="13"/>
        <v>10037.92</v>
      </c>
      <c r="J86" s="23">
        <f t="shared" si="13"/>
        <v>15228.72</v>
      </c>
      <c r="K86" s="23">
        <f t="shared" si="13"/>
        <v>22166.079999999998</v>
      </c>
      <c r="L86" s="31">
        <f t="shared" si="13"/>
        <v>66762.52</v>
      </c>
      <c r="M86" s="23">
        <f t="shared" si="13"/>
        <v>9544.32</v>
      </c>
      <c r="N86" s="23">
        <f t="shared" ref="N86:O86" si="14">N8+N47</f>
        <v>0</v>
      </c>
      <c r="O86" s="23">
        <f t="shared" si="14"/>
        <v>0</v>
      </c>
      <c r="P86" s="23">
        <f t="shared" ref="P86" si="15">P8+P47</f>
        <v>0</v>
      </c>
      <c r="Q86" s="23">
        <f t="shared" si="13"/>
        <v>9544.32</v>
      </c>
      <c r="R86" s="31">
        <f t="shared" si="13"/>
        <v>154083.4</v>
      </c>
    </row>
    <row r="87" spans="1:18" x14ac:dyDescent="0.25">
      <c r="A87" s="47">
        <v>3</v>
      </c>
      <c r="B87" s="47" t="s">
        <v>24</v>
      </c>
      <c r="C87" s="23">
        <f t="shared" ref="C87:R87" si="16">C9+C48</f>
        <v>6102.36</v>
      </c>
      <c r="D87" s="23">
        <f t="shared" si="16"/>
        <v>10483.76</v>
      </c>
      <c r="E87" s="23">
        <f t="shared" si="16"/>
        <v>18871.879999999997</v>
      </c>
      <c r="F87" s="23">
        <f t="shared" si="16"/>
        <v>30645.68</v>
      </c>
      <c r="G87" s="31">
        <f t="shared" si="16"/>
        <v>66103.679999999993</v>
      </c>
      <c r="H87" s="23">
        <f t="shared" si="16"/>
        <v>13658.88</v>
      </c>
      <c r="I87" s="23">
        <f t="shared" si="16"/>
        <v>11729.52</v>
      </c>
      <c r="J87" s="23">
        <f t="shared" si="16"/>
        <v>12280.76</v>
      </c>
      <c r="K87" s="23">
        <f t="shared" si="16"/>
        <v>19991.16</v>
      </c>
      <c r="L87" s="31">
        <f t="shared" si="16"/>
        <v>57660.320000000007</v>
      </c>
      <c r="M87" s="23">
        <f t="shared" si="16"/>
        <v>13770.08</v>
      </c>
      <c r="N87" s="23">
        <f t="shared" ref="N87:O87" si="17">N9+N48</f>
        <v>0</v>
      </c>
      <c r="O87" s="23">
        <f t="shared" si="17"/>
        <v>0</v>
      </c>
      <c r="P87" s="23">
        <f t="shared" ref="P87" si="18">P9+P48</f>
        <v>0</v>
      </c>
      <c r="Q87" s="23">
        <f t="shared" si="16"/>
        <v>13770.08</v>
      </c>
      <c r="R87" s="31">
        <f t="shared" si="16"/>
        <v>137534.08000000002</v>
      </c>
    </row>
    <row r="88" spans="1:18" x14ac:dyDescent="0.25">
      <c r="A88" s="47">
        <v>4</v>
      </c>
      <c r="B88" s="47" t="s">
        <v>25</v>
      </c>
      <c r="C88" s="23">
        <f t="shared" ref="C88:R88" si="19">C10+C49</f>
        <v>7615.08</v>
      </c>
      <c r="D88" s="23">
        <f t="shared" si="19"/>
        <v>6560.84</v>
      </c>
      <c r="E88" s="23">
        <f t="shared" si="19"/>
        <v>7519.96</v>
      </c>
      <c r="F88" s="23">
        <f t="shared" si="19"/>
        <v>10694.76</v>
      </c>
      <c r="G88" s="31">
        <f t="shared" si="19"/>
        <v>32390.639999999999</v>
      </c>
      <c r="H88" s="23">
        <f t="shared" si="19"/>
        <v>8196.4399999999987</v>
      </c>
      <c r="I88" s="23">
        <f t="shared" si="19"/>
        <v>7694.48</v>
      </c>
      <c r="J88" s="23">
        <f t="shared" si="19"/>
        <v>8805.8799999999992</v>
      </c>
      <c r="K88" s="23">
        <f t="shared" si="19"/>
        <v>9321.1999999999989</v>
      </c>
      <c r="L88" s="31">
        <f t="shared" si="19"/>
        <v>34017.999999999993</v>
      </c>
      <c r="M88" s="23">
        <f t="shared" si="19"/>
        <v>7743.28</v>
      </c>
      <c r="N88" s="23">
        <f t="shared" ref="N88:O88" si="20">N10+N49</f>
        <v>0</v>
      </c>
      <c r="O88" s="23">
        <f t="shared" si="20"/>
        <v>0</v>
      </c>
      <c r="P88" s="23">
        <f t="shared" ref="P88" si="21">P10+P49</f>
        <v>0</v>
      </c>
      <c r="Q88" s="23">
        <f t="shared" si="19"/>
        <v>7743.28</v>
      </c>
      <c r="R88" s="31">
        <f t="shared" si="19"/>
        <v>74151.92</v>
      </c>
    </row>
    <row r="89" spans="1:18" x14ac:dyDescent="0.25">
      <c r="A89" s="47">
        <v>5</v>
      </c>
      <c r="B89" s="47" t="s">
        <v>26</v>
      </c>
      <c r="C89" s="23">
        <f t="shared" ref="C89:R89" si="22">C11+C50</f>
        <v>7412</v>
      </c>
      <c r="D89" s="23">
        <f t="shared" si="22"/>
        <v>14032</v>
      </c>
      <c r="E89" s="23">
        <f t="shared" si="22"/>
        <v>22546</v>
      </c>
      <c r="F89" s="23">
        <f t="shared" si="22"/>
        <v>13462</v>
      </c>
      <c r="G89" s="31">
        <f t="shared" si="22"/>
        <v>57452</v>
      </c>
      <c r="H89" s="23">
        <f t="shared" si="22"/>
        <v>15793.52</v>
      </c>
      <c r="I89" s="23">
        <f t="shared" si="22"/>
        <v>9335</v>
      </c>
      <c r="J89" s="23">
        <f t="shared" si="22"/>
        <v>10082</v>
      </c>
      <c r="K89" s="23">
        <f t="shared" si="22"/>
        <v>11428</v>
      </c>
      <c r="L89" s="31">
        <f t="shared" si="22"/>
        <v>46638.520000000004</v>
      </c>
      <c r="M89" s="23">
        <f t="shared" si="22"/>
        <v>8705</v>
      </c>
      <c r="N89" s="23">
        <f t="shared" ref="N89:O89" si="23">N11+N50</f>
        <v>0</v>
      </c>
      <c r="O89" s="23">
        <f t="shared" si="23"/>
        <v>0</v>
      </c>
      <c r="P89" s="23">
        <f t="shared" ref="P89" si="24">P11+P50</f>
        <v>0</v>
      </c>
      <c r="Q89" s="23">
        <f t="shared" si="22"/>
        <v>8705</v>
      </c>
      <c r="R89" s="31">
        <f t="shared" si="22"/>
        <v>112795.52</v>
      </c>
    </row>
    <row r="90" spans="1:18" x14ac:dyDescent="0.25">
      <c r="A90" s="47">
        <v>6</v>
      </c>
      <c r="B90" s="47" t="s">
        <v>27</v>
      </c>
      <c r="C90" s="23">
        <f t="shared" ref="C90:R90" si="25">C12+C51</f>
        <v>5237.96</v>
      </c>
      <c r="D90" s="23">
        <f t="shared" si="25"/>
        <v>6408.24</v>
      </c>
      <c r="E90" s="23">
        <f t="shared" si="25"/>
        <v>8898.6</v>
      </c>
      <c r="F90" s="23">
        <f t="shared" si="25"/>
        <v>15294.84</v>
      </c>
      <c r="G90" s="31">
        <f t="shared" si="25"/>
        <v>35839.64</v>
      </c>
      <c r="H90" s="23">
        <f t="shared" si="25"/>
        <v>13136.32</v>
      </c>
      <c r="I90" s="23">
        <f t="shared" si="25"/>
        <v>8870.64</v>
      </c>
      <c r="J90" s="23">
        <f t="shared" si="25"/>
        <v>8721.119999999999</v>
      </c>
      <c r="K90" s="23">
        <f t="shared" si="25"/>
        <v>11482.64</v>
      </c>
      <c r="L90" s="31">
        <f t="shared" si="25"/>
        <v>42210.720000000001</v>
      </c>
      <c r="M90" s="23">
        <f t="shared" si="25"/>
        <v>14350.279999999999</v>
      </c>
      <c r="N90" s="23">
        <f t="shared" ref="N90:O90" si="26">N12+N51</f>
        <v>0</v>
      </c>
      <c r="O90" s="23">
        <f t="shared" si="26"/>
        <v>0</v>
      </c>
      <c r="P90" s="23">
        <f t="shared" ref="P90" si="27">P12+P51</f>
        <v>0</v>
      </c>
      <c r="Q90" s="23">
        <f t="shared" si="25"/>
        <v>14350.279999999999</v>
      </c>
      <c r="R90" s="31">
        <f t="shared" si="25"/>
        <v>92400.639999999999</v>
      </c>
    </row>
    <row r="91" spans="1:18" x14ac:dyDescent="0.25">
      <c r="A91" s="47">
        <v>7</v>
      </c>
      <c r="B91" s="47" t="s">
        <v>28</v>
      </c>
      <c r="C91" s="23">
        <f t="shared" ref="C91:R91" si="28">C13+C52</f>
        <v>1021.4399999999999</v>
      </c>
      <c r="D91" s="23">
        <f t="shared" si="28"/>
        <v>174.72</v>
      </c>
      <c r="E91" s="23">
        <f t="shared" si="28"/>
        <v>1513.76</v>
      </c>
      <c r="F91" s="23">
        <f t="shared" si="28"/>
        <v>7996.24</v>
      </c>
      <c r="G91" s="31">
        <f t="shared" si="28"/>
        <v>10706.16</v>
      </c>
      <c r="H91" s="23">
        <f t="shared" si="28"/>
        <v>18750</v>
      </c>
      <c r="I91" s="23">
        <f t="shared" si="28"/>
        <v>4472.76</v>
      </c>
      <c r="J91" s="23">
        <f t="shared" si="28"/>
        <v>1181.8399999999999</v>
      </c>
      <c r="K91" s="23">
        <f t="shared" si="28"/>
        <v>2093.7599999999998</v>
      </c>
      <c r="L91" s="31">
        <f t="shared" si="28"/>
        <v>26498.36</v>
      </c>
      <c r="M91" s="23">
        <f t="shared" si="28"/>
        <v>15945.599999999999</v>
      </c>
      <c r="N91" s="23">
        <f t="shared" ref="N91:O91" si="29">N13+N52</f>
        <v>0</v>
      </c>
      <c r="O91" s="23">
        <f t="shared" si="29"/>
        <v>0</v>
      </c>
      <c r="P91" s="23">
        <f t="shared" ref="P91" si="30">P13+P52</f>
        <v>0</v>
      </c>
      <c r="Q91" s="23">
        <f t="shared" si="28"/>
        <v>15945.599999999999</v>
      </c>
      <c r="R91" s="31">
        <f t="shared" si="28"/>
        <v>53150.12</v>
      </c>
    </row>
    <row r="92" spans="1:18" x14ac:dyDescent="0.25">
      <c r="A92" s="47">
        <v>8</v>
      </c>
      <c r="B92" s="47" t="s">
        <v>29</v>
      </c>
      <c r="C92" s="23">
        <f t="shared" ref="C92:R92" si="31">C14+C53</f>
        <v>2007</v>
      </c>
      <c r="D92" s="23">
        <f t="shared" si="31"/>
        <v>970</v>
      </c>
      <c r="E92" s="23">
        <f t="shared" si="31"/>
        <v>4441</v>
      </c>
      <c r="F92" s="23">
        <f t="shared" si="31"/>
        <v>13995</v>
      </c>
      <c r="G92" s="31">
        <f t="shared" si="31"/>
        <v>21413</v>
      </c>
      <c r="H92" s="23">
        <f t="shared" si="31"/>
        <v>5511.36</v>
      </c>
      <c r="I92" s="23">
        <f t="shared" si="31"/>
        <v>1811</v>
      </c>
      <c r="J92" s="23">
        <f t="shared" si="31"/>
        <v>5262</v>
      </c>
      <c r="K92" s="23">
        <f t="shared" si="31"/>
        <v>11072</v>
      </c>
      <c r="L92" s="31">
        <f t="shared" si="31"/>
        <v>23656.36</v>
      </c>
      <c r="M92" s="23">
        <f t="shared" si="31"/>
        <v>6041</v>
      </c>
      <c r="N92" s="23">
        <f t="shared" ref="N92:O92" si="32">N14+N53</f>
        <v>0</v>
      </c>
      <c r="O92" s="23">
        <f t="shared" si="32"/>
        <v>0</v>
      </c>
      <c r="P92" s="23">
        <f t="shared" ref="P92" si="33">P14+P53</f>
        <v>0</v>
      </c>
      <c r="Q92" s="23">
        <f t="shared" si="31"/>
        <v>6041</v>
      </c>
      <c r="R92" s="31">
        <f t="shared" si="31"/>
        <v>51110.36</v>
      </c>
    </row>
    <row r="93" spans="1:18" x14ac:dyDescent="0.25">
      <c r="A93" s="47">
        <v>9</v>
      </c>
      <c r="B93" s="47" t="s">
        <v>30</v>
      </c>
      <c r="C93" s="23">
        <f t="shared" ref="C93:R93" si="34">C15+C54</f>
        <v>779.52</v>
      </c>
      <c r="D93" s="23">
        <f t="shared" si="34"/>
        <v>297.59999999999997</v>
      </c>
      <c r="E93" s="23">
        <f t="shared" si="34"/>
        <v>1737.6</v>
      </c>
      <c r="F93" s="23">
        <f t="shared" si="34"/>
        <v>17542.919999999998</v>
      </c>
      <c r="G93" s="31">
        <f t="shared" si="34"/>
        <v>20357.64</v>
      </c>
      <c r="H93" s="23">
        <f t="shared" si="34"/>
        <v>17506.559999999998</v>
      </c>
      <c r="I93" s="23">
        <f t="shared" si="34"/>
        <v>5519.04</v>
      </c>
      <c r="J93" s="23">
        <f t="shared" si="34"/>
        <v>4716.4799999999996</v>
      </c>
      <c r="K93" s="23">
        <f t="shared" si="34"/>
        <v>11210.88</v>
      </c>
      <c r="L93" s="31">
        <f t="shared" si="34"/>
        <v>38952.959999999999</v>
      </c>
      <c r="M93" s="23">
        <f t="shared" si="34"/>
        <v>10433.279999999999</v>
      </c>
      <c r="N93" s="23">
        <f t="shared" ref="N93:O93" si="35">N15+N54</f>
        <v>0</v>
      </c>
      <c r="O93" s="23">
        <f t="shared" si="35"/>
        <v>0</v>
      </c>
      <c r="P93" s="23">
        <f t="shared" ref="P93" si="36">P15+P54</f>
        <v>0</v>
      </c>
      <c r="Q93" s="23">
        <f t="shared" si="34"/>
        <v>10433.279999999999</v>
      </c>
      <c r="R93" s="31">
        <f t="shared" si="34"/>
        <v>69743.88</v>
      </c>
    </row>
    <row r="94" spans="1:18" x14ac:dyDescent="0.25">
      <c r="A94" s="47">
        <v>10</v>
      </c>
      <c r="B94" s="47" t="s">
        <v>31</v>
      </c>
      <c r="C94" s="23">
        <f t="shared" ref="C94:R94" si="37">C16+C55</f>
        <v>2326.08</v>
      </c>
      <c r="D94" s="23">
        <f t="shared" si="37"/>
        <v>4008.08</v>
      </c>
      <c r="E94" s="23">
        <f t="shared" si="37"/>
        <v>20674.36</v>
      </c>
      <c r="F94" s="23">
        <f t="shared" si="37"/>
        <v>22034.04</v>
      </c>
      <c r="G94" s="31">
        <f t="shared" si="37"/>
        <v>49042.559999999998</v>
      </c>
      <c r="H94" s="23">
        <f t="shared" si="37"/>
        <v>2630.4</v>
      </c>
      <c r="I94" s="23">
        <f t="shared" si="37"/>
        <v>1223.04</v>
      </c>
      <c r="J94" s="23">
        <f t="shared" si="37"/>
        <v>14769.359999999999</v>
      </c>
      <c r="K94" s="23">
        <f t="shared" si="37"/>
        <v>22558.399999999998</v>
      </c>
      <c r="L94" s="31">
        <f t="shared" si="37"/>
        <v>41181.199999999997</v>
      </c>
      <c r="M94" s="23">
        <f t="shared" si="37"/>
        <v>6906.24</v>
      </c>
      <c r="N94" s="23">
        <f t="shared" ref="N94:O94" si="38">N16+N55</f>
        <v>0</v>
      </c>
      <c r="O94" s="23">
        <f t="shared" si="38"/>
        <v>0</v>
      </c>
      <c r="P94" s="23">
        <f t="shared" ref="P94" si="39">P16+P55</f>
        <v>0</v>
      </c>
      <c r="Q94" s="23">
        <f t="shared" si="37"/>
        <v>6906.24</v>
      </c>
      <c r="R94" s="31">
        <f t="shared" si="37"/>
        <v>97130</v>
      </c>
    </row>
    <row r="95" spans="1:18" x14ac:dyDescent="0.25">
      <c r="A95" s="47">
        <v>11</v>
      </c>
      <c r="B95" s="47" t="s">
        <v>32</v>
      </c>
      <c r="C95" s="23">
        <f t="shared" ref="C95:R95" si="40">C17+C56</f>
        <v>3818.7599999999998</v>
      </c>
      <c r="D95" s="23">
        <f t="shared" si="40"/>
        <v>3559.68</v>
      </c>
      <c r="E95" s="23">
        <f t="shared" si="40"/>
        <v>9028.56</v>
      </c>
      <c r="F95" s="23">
        <f t="shared" si="40"/>
        <v>10841.76</v>
      </c>
      <c r="G95" s="31">
        <f t="shared" si="40"/>
        <v>27248.760000000002</v>
      </c>
      <c r="H95" s="23">
        <f t="shared" si="40"/>
        <v>6395.5199999999995</v>
      </c>
      <c r="I95" s="23">
        <f t="shared" si="40"/>
        <v>2579.3199999999997</v>
      </c>
      <c r="J95" s="23">
        <f t="shared" si="40"/>
        <v>9168.9599999999991</v>
      </c>
      <c r="K95" s="23">
        <f t="shared" si="40"/>
        <v>9980.16</v>
      </c>
      <c r="L95" s="31">
        <f t="shared" si="40"/>
        <v>28123.96</v>
      </c>
      <c r="M95" s="23">
        <f t="shared" si="40"/>
        <v>5665.92</v>
      </c>
      <c r="N95" s="23">
        <f t="shared" ref="N95:O95" si="41">N17+N56</f>
        <v>0</v>
      </c>
      <c r="O95" s="23">
        <f t="shared" si="41"/>
        <v>0</v>
      </c>
      <c r="P95" s="23">
        <f t="shared" ref="P95" si="42">P17+P56</f>
        <v>0</v>
      </c>
      <c r="Q95" s="23">
        <f t="shared" si="40"/>
        <v>5665.92</v>
      </c>
      <c r="R95" s="31">
        <f t="shared" si="40"/>
        <v>61038.64</v>
      </c>
    </row>
    <row r="96" spans="1:18" x14ac:dyDescent="0.25">
      <c r="A96" s="47">
        <v>12</v>
      </c>
      <c r="B96" s="47" t="s">
        <v>33</v>
      </c>
      <c r="C96" s="23">
        <f t="shared" ref="C96:R96" si="43">C18+C57</f>
        <v>2444.16</v>
      </c>
      <c r="D96" s="23">
        <f t="shared" si="43"/>
        <v>559.67999999999995</v>
      </c>
      <c r="E96" s="23">
        <f t="shared" si="43"/>
        <v>4001.6</v>
      </c>
      <c r="F96" s="23">
        <f t="shared" si="43"/>
        <v>57970.92</v>
      </c>
      <c r="G96" s="31">
        <f t="shared" si="43"/>
        <v>64976.36</v>
      </c>
      <c r="H96" s="23">
        <f t="shared" si="43"/>
        <v>44218.559999999998</v>
      </c>
      <c r="I96" s="23">
        <f t="shared" si="43"/>
        <v>9305.2799999999988</v>
      </c>
      <c r="J96" s="23">
        <f t="shared" si="43"/>
        <v>11247.039999999999</v>
      </c>
      <c r="K96" s="23">
        <f t="shared" si="43"/>
        <v>32677.16</v>
      </c>
      <c r="L96" s="31">
        <f t="shared" si="43"/>
        <v>97448.04</v>
      </c>
      <c r="M96" s="23">
        <f t="shared" si="43"/>
        <v>52533.119999999995</v>
      </c>
      <c r="N96" s="23">
        <f t="shared" ref="N96:O96" si="44">N18+N57</f>
        <v>0</v>
      </c>
      <c r="O96" s="23">
        <f t="shared" si="44"/>
        <v>0</v>
      </c>
      <c r="P96" s="23">
        <f t="shared" ref="P96" si="45">P18+P57</f>
        <v>0</v>
      </c>
      <c r="Q96" s="23">
        <f t="shared" si="43"/>
        <v>52533.119999999995</v>
      </c>
      <c r="R96" s="31">
        <f t="shared" si="43"/>
        <v>214957.52</v>
      </c>
    </row>
    <row r="97" spans="1:18" x14ac:dyDescent="0.25">
      <c r="A97" s="47">
        <v>13</v>
      </c>
      <c r="B97" s="47" t="s">
        <v>34</v>
      </c>
      <c r="C97" s="23">
        <f t="shared" ref="C97:R97" si="46">C19+C58</f>
        <v>8892.52</v>
      </c>
      <c r="D97" s="23">
        <f t="shared" si="46"/>
        <v>13477.72</v>
      </c>
      <c r="E97" s="23">
        <f t="shared" si="46"/>
        <v>12646.8</v>
      </c>
      <c r="F97" s="23">
        <f t="shared" si="46"/>
        <v>18831</v>
      </c>
      <c r="G97" s="31">
        <f t="shared" si="46"/>
        <v>53848.039999999994</v>
      </c>
      <c r="H97" s="23">
        <f t="shared" si="46"/>
        <v>18965.52</v>
      </c>
      <c r="I97" s="23">
        <f t="shared" si="46"/>
        <v>12921.68</v>
      </c>
      <c r="J97" s="23">
        <f t="shared" si="46"/>
        <v>7511.7199999999993</v>
      </c>
      <c r="K97" s="23">
        <f t="shared" si="46"/>
        <v>17695.079999999998</v>
      </c>
      <c r="L97" s="31">
        <f t="shared" si="46"/>
        <v>57094</v>
      </c>
      <c r="M97" s="23">
        <f t="shared" si="46"/>
        <v>20261.079999999998</v>
      </c>
      <c r="N97" s="23">
        <f t="shared" ref="N97:O97" si="47">N19+N58</f>
        <v>0</v>
      </c>
      <c r="O97" s="23">
        <f t="shared" si="47"/>
        <v>0</v>
      </c>
      <c r="P97" s="23">
        <f t="shared" ref="P97" si="48">P19+P58</f>
        <v>0</v>
      </c>
      <c r="Q97" s="23">
        <f t="shared" si="46"/>
        <v>20261.079999999998</v>
      </c>
      <c r="R97" s="31">
        <f t="shared" si="46"/>
        <v>131203.12</v>
      </c>
    </row>
    <row r="98" spans="1:18" x14ac:dyDescent="0.25">
      <c r="A98" s="47">
        <v>14</v>
      </c>
      <c r="B98" s="47" t="s">
        <v>35</v>
      </c>
      <c r="C98" s="23">
        <f t="shared" ref="C98:R98" si="49">C20+C59</f>
        <v>1439.04</v>
      </c>
      <c r="D98" s="23">
        <f t="shared" si="49"/>
        <v>2312.2399999999998</v>
      </c>
      <c r="E98" s="23">
        <f t="shared" si="49"/>
        <v>4381.28</v>
      </c>
      <c r="F98" s="23">
        <f t="shared" si="49"/>
        <v>6041</v>
      </c>
      <c r="G98" s="31">
        <f t="shared" si="49"/>
        <v>14173.56</v>
      </c>
      <c r="H98" s="23">
        <f t="shared" si="49"/>
        <v>4144.3599999999997</v>
      </c>
      <c r="I98" s="23">
        <f t="shared" si="49"/>
        <v>1992.3999999999999</v>
      </c>
      <c r="J98" s="23">
        <f t="shared" si="49"/>
        <v>4078.08</v>
      </c>
      <c r="K98" s="23">
        <f t="shared" si="49"/>
        <v>6790.08</v>
      </c>
      <c r="L98" s="31">
        <f t="shared" si="49"/>
        <v>17004.919999999998</v>
      </c>
      <c r="M98" s="23">
        <f t="shared" si="49"/>
        <v>3646.08</v>
      </c>
      <c r="N98" s="23">
        <f t="shared" ref="N98:O98" si="50">N20+N59</f>
        <v>0</v>
      </c>
      <c r="O98" s="23">
        <f t="shared" si="50"/>
        <v>0</v>
      </c>
      <c r="P98" s="23">
        <f t="shared" ref="P98" si="51">P20+P59</f>
        <v>0</v>
      </c>
      <c r="Q98" s="23">
        <f t="shared" si="49"/>
        <v>3646.08</v>
      </c>
      <c r="R98" s="31">
        <f t="shared" si="49"/>
        <v>34824.559999999998</v>
      </c>
    </row>
    <row r="99" spans="1:18" x14ac:dyDescent="0.25">
      <c r="A99" s="47">
        <v>15</v>
      </c>
      <c r="B99" s="47" t="s">
        <v>36</v>
      </c>
      <c r="C99" s="23">
        <f t="shared" ref="C99:R99" si="52">C21+C60</f>
        <v>5064.96</v>
      </c>
      <c r="D99" s="23">
        <f t="shared" si="52"/>
        <v>1451.52</v>
      </c>
      <c r="E99" s="23">
        <f t="shared" si="52"/>
        <v>4670.04</v>
      </c>
      <c r="F99" s="23">
        <f t="shared" si="52"/>
        <v>10920</v>
      </c>
      <c r="G99" s="31">
        <f t="shared" si="52"/>
        <v>22106.52</v>
      </c>
      <c r="H99" s="23">
        <f t="shared" si="52"/>
        <v>20538.239999999998</v>
      </c>
      <c r="I99" s="23">
        <f t="shared" si="52"/>
        <v>27424.32</v>
      </c>
      <c r="J99" s="23">
        <f t="shared" si="52"/>
        <v>27987.84</v>
      </c>
      <c r="K99" s="23">
        <f t="shared" si="52"/>
        <v>4576.32</v>
      </c>
      <c r="L99" s="31">
        <f t="shared" si="52"/>
        <v>80526.720000000001</v>
      </c>
      <c r="M99" s="23">
        <f t="shared" si="52"/>
        <v>7248.96</v>
      </c>
      <c r="N99" s="23">
        <f t="shared" ref="N99:O99" si="53">N21+N60</f>
        <v>0</v>
      </c>
      <c r="O99" s="23">
        <f t="shared" si="53"/>
        <v>0</v>
      </c>
      <c r="P99" s="23">
        <f t="shared" ref="P99" si="54">P21+P60</f>
        <v>0</v>
      </c>
      <c r="Q99" s="23">
        <f t="shared" si="52"/>
        <v>7248.96</v>
      </c>
      <c r="R99" s="31">
        <f t="shared" si="52"/>
        <v>109882.20000000001</v>
      </c>
    </row>
    <row r="100" spans="1:18" x14ac:dyDescent="0.25">
      <c r="A100" s="47">
        <v>16</v>
      </c>
      <c r="B100" s="47" t="s">
        <v>37</v>
      </c>
      <c r="C100" s="23">
        <f t="shared" ref="C100:R100" si="55">C22+C61</f>
        <v>3909.12</v>
      </c>
      <c r="D100" s="23">
        <f t="shared" si="55"/>
        <v>5211.84</v>
      </c>
      <c r="E100" s="23">
        <f t="shared" si="55"/>
        <v>2726.68</v>
      </c>
      <c r="F100" s="23">
        <f t="shared" si="55"/>
        <v>5686.08</v>
      </c>
      <c r="G100" s="31">
        <f t="shared" si="55"/>
        <v>17533.72</v>
      </c>
      <c r="H100" s="23">
        <f t="shared" si="55"/>
        <v>9890.8799999999992</v>
      </c>
      <c r="I100" s="23">
        <f t="shared" si="55"/>
        <v>11501.76</v>
      </c>
      <c r="J100" s="23">
        <f t="shared" si="55"/>
        <v>3869.7599999999998</v>
      </c>
      <c r="K100" s="23">
        <f t="shared" si="55"/>
        <v>6129.5999999999995</v>
      </c>
      <c r="L100" s="31">
        <f t="shared" si="55"/>
        <v>31391.999999999996</v>
      </c>
      <c r="M100" s="23">
        <f t="shared" si="55"/>
        <v>4415.04</v>
      </c>
      <c r="N100" s="23">
        <f t="shared" ref="N100:O100" si="56">N22+N61</f>
        <v>0</v>
      </c>
      <c r="O100" s="23">
        <f t="shared" si="56"/>
        <v>0</v>
      </c>
      <c r="P100" s="23">
        <f t="shared" ref="P100" si="57">P22+P61</f>
        <v>0</v>
      </c>
      <c r="Q100" s="23">
        <f t="shared" si="55"/>
        <v>4415.04</v>
      </c>
      <c r="R100" s="31">
        <f t="shared" si="55"/>
        <v>53340.76</v>
      </c>
    </row>
    <row r="101" spans="1:18" x14ac:dyDescent="0.25">
      <c r="A101" s="47">
        <v>17</v>
      </c>
      <c r="B101" s="47" t="s">
        <v>38</v>
      </c>
      <c r="C101" s="23">
        <f t="shared" ref="C101:R101" si="58">C23+C62</f>
        <v>2542.08</v>
      </c>
      <c r="D101" s="23">
        <f t="shared" si="58"/>
        <v>3785.56</v>
      </c>
      <c r="E101" s="23">
        <f t="shared" si="58"/>
        <v>4539.5199999999995</v>
      </c>
      <c r="F101" s="23">
        <f t="shared" si="58"/>
        <v>8261.36</v>
      </c>
      <c r="G101" s="31">
        <f t="shared" si="58"/>
        <v>19128.52</v>
      </c>
      <c r="H101" s="23">
        <f t="shared" si="58"/>
        <v>3149.72</v>
      </c>
      <c r="I101" s="23">
        <f t="shared" si="58"/>
        <v>3540.6</v>
      </c>
      <c r="J101" s="23">
        <f t="shared" si="58"/>
        <v>6903</v>
      </c>
      <c r="K101" s="23">
        <f t="shared" si="58"/>
        <v>4064</v>
      </c>
      <c r="L101" s="31">
        <f t="shared" si="58"/>
        <v>17657.32</v>
      </c>
      <c r="M101" s="23">
        <f t="shared" si="58"/>
        <v>3131</v>
      </c>
      <c r="N101" s="23">
        <f t="shared" ref="N101:O101" si="59">N23+N62</f>
        <v>0</v>
      </c>
      <c r="O101" s="23">
        <f t="shared" si="59"/>
        <v>0</v>
      </c>
      <c r="P101" s="23">
        <f t="shared" ref="P101" si="60">P23+P62</f>
        <v>0</v>
      </c>
      <c r="Q101" s="23">
        <f t="shared" si="58"/>
        <v>3131</v>
      </c>
      <c r="R101" s="31">
        <f t="shared" si="58"/>
        <v>39916.839999999997</v>
      </c>
    </row>
    <row r="102" spans="1:18" x14ac:dyDescent="0.25">
      <c r="A102" s="47">
        <v>18</v>
      </c>
      <c r="B102" s="53" t="s">
        <v>39</v>
      </c>
      <c r="C102" s="23">
        <f t="shared" ref="C102:R102" si="61">C24+C63</f>
        <v>111.36</v>
      </c>
      <c r="D102" s="23">
        <f t="shared" si="61"/>
        <v>72</v>
      </c>
      <c r="E102" s="23">
        <f t="shared" si="61"/>
        <v>727.96</v>
      </c>
      <c r="F102" s="23">
        <f t="shared" si="61"/>
        <v>5407.28</v>
      </c>
      <c r="G102" s="31">
        <f t="shared" si="61"/>
        <v>6318.5999999999995</v>
      </c>
      <c r="H102" s="23">
        <f t="shared" si="61"/>
        <v>7546.5199999999995</v>
      </c>
      <c r="I102" s="23">
        <f t="shared" si="61"/>
        <v>1518.72</v>
      </c>
      <c r="J102" s="23">
        <f t="shared" si="61"/>
        <v>351</v>
      </c>
      <c r="K102" s="23">
        <f t="shared" si="61"/>
        <v>1373</v>
      </c>
      <c r="L102" s="31">
        <f t="shared" si="61"/>
        <v>10789.24</v>
      </c>
      <c r="M102" s="23">
        <f t="shared" si="61"/>
        <v>11134</v>
      </c>
      <c r="N102" s="23">
        <f t="shared" ref="N102:O102" si="62">N24+N63</f>
        <v>0</v>
      </c>
      <c r="O102" s="23">
        <f t="shared" si="62"/>
        <v>0</v>
      </c>
      <c r="P102" s="23">
        <f t="shared" ref="P102" si="63">P24+P63</f>
        <v>0</v>
      </c>
      <c r="Q102" s="23">
        <f t="shared" si="61"/>
        <v>11134</v>
      </c>
      <c r="R102" s="31">
        <f t="shared" si="61"/>
        <v>28241.84</v>
      </c>
    </row>
    <row r="103" spans="1:18" x14ac:dyDescent="0.25">
      <c r="A103" s="47">
        <v>19</v>
      </c>
      <c r="B103" s="47" t="s">
        <v>40</v>
      </c>
      <c r="C103" s="23">
        <f t="shared" ref="C103:R103" si="64">C25+C64</f>
        <v>55.68</v>
      </c>
      <c r="D103" s="23">
        <f t="shared" si="64"/>
        <v>68.16</v>
      </c>
      <c r="E103" s="23">
        <f t="shared" si="64"/>
        <v>64.319999999999993</v>
      </c>
      <c r="F103" s="23">
        <f t="shared" si="64"/>
        <v>43.199999999999996</v>
      </c>
      <c r="G103" s="31">
        <f t="shared" si="64"/>
        <v>231.35999999999999</v>
      </c>
      <c r="H103" s="23">
        <f t="shared" si="64"/>
        <v>57.599999999999994</v>
      </c>
      <c r="I103" s="23">
        <f t="shared" si="64"/>
        <v>50.879999999999995</v>
      </c>
      <c r="J103" s="23">
        <f t="shared" si="64"/>
        <v>38.4</v>
      </c>
      <c r="K103" s="23">
        <f t="shared" si="64"/>
        <v>51.839999999999996</v>
      </c>
      <c r="L103" s="31">
        <f t="shared" si="64"/>
        <v>198.72</v>
      </c>
      <c r="M103" s="23">
        <f t="shared" si="64"/>
        <v>24.96</v>
      </c>
      <c r="N103" s="23">
        <f t="shared" ref="N103:O103" si="65">N25+N64</f>
        <v>0</v>
      </c>
      <c r="O103" s="23">
        <f t="shared" si="65"/>
        <v>0</v>
      </c>
      <c r="P103" s="23">
        <f t="shared" ref="P103" si="66">P25+P64</f>
        <v>0</v>
      </c>
      <c r="Q103" s="23">
        <f t="shared" si="64"/>
        <v>24.96</v>
      </c>
      <c r="R103" s="31">
        <f t="shared" si="64"/>
        <v>455.03999999999996</v>
      </c>
    </row>
    <row r="104" spans="1:18" x14ac:dyDescent="0.25">
      <c r="A104" s="47">
        <v>20</v>
      </c>
      <c r="B104" s="47" t="s">
        <v>41</v>
      </c>
      <c r="C104" s="23">
        <f t="shared" ref="C104:R104" si="67">C26+C65</f>
        <v>287.03999999999996</v>
      </c>
      <c r="D104" s="23">
        <f t="shared" si="67"/>
        <v>222.72</v>
      </c>
      <c r="E104" s="23">
        <f t="shared" si="67"/>
        <v>252.48</v>
      </c>
      <c r="F104" s="23">
        <f t="shared" si="67"/>
        <v>341.76</v>
      </c>
      <c r="G104" s="31">
        <f t="shared" si="67"/>
        <v>1104</v>
      </c>
      <c r="H104" s="23">
        <f t="shared" si="67"/>
        <v>321.59999999999997</v>
      </c>
      <c r="I104" s="23">
        <f t="shared" si="67"/>
        <v>306.24</v>
      </c>
      <c r="J104" s="23">
        <f t="shared" si="67"/>
        <v>187.2</v>
      </c>
      <c r="K104" s="23">
        <f t="shared" si="67"/>
        <v>288</v>
      </c>
      <c r="L104" s="31">
        <f t="shared" si="67"/>
        <v>1103.04</v>
      </c>
      <c r="M104" s="23">
        <f t="shared" si="67"/>
        <v>344.64</v>
      </c>
      <c r="N104" s="23">
        <f t="shared" ref="N104:O104" si="68">N26+N65</f>
        <v>0</v>
      </c>
      <c r="O104" s="23">
        <f t="shared" si="68"/>
        <v>0</v>
      </c>
      <c r="P104" s="23">
        <f t="shared" ref="P104" si="69">P26+P65</f>
        <v>0</v>
      </c>
      <c r="Q104" s="23">
        <f t="shared" si="67"/>
        <v>344.64</v>
      </c>
      <c r="R104" s="31">
        <f t="shared" si="67"/>
        <v>2551.6799999999998</v>
      </c>
    </row>
    <row r="105" spans="1:18" x14ac:dyDescent="0.25">
      <c r="A105" s="47">
        <v>21</v>
      </c>
      <c r="B105" s="47" t="s">
        <v>42</v>
      </c>
      <c r="C105" s="23">
        <f t="shared" ref="C105:R105" si="70">C27+C66</f>
        <v>171.84</v>
      </c>
      <c r="D105" s="23">
        <f t="shared" si="70"/>
        <v>184.32</v>
      </c>
      <c r="E105" s="23">
        <f t="shared" si="70"/>
        <v>131.51999999999998</v>
      </c>
      <c r="F105" s="23">
        <f t="shared" si="70"/>
        <v>114.24</v>
      </c>
      <c r="G105" s="31">
        <f t="shared" si="70"/>
        <v>601.91999999999996</v>
      </c>
      <c r="H105" s="23">
        <f t="shared" si="70"/>
        <v>166.07999999999998</v>
      </c>
      <c r="I105" s="23">
        <f t="shared" si="70"/>
        <v>142.07999999999998</v>
      </c>
      <c r="J105" s="23">
        <f t="shared" si="70"/>
        <v>107.52</v>
      </c>
      <c r="K105" s="23">
        <f t="shared" si="70"/>
        <v>87.36</v>
      </c>
      <c r="L105" s="31">
        <f t="shared" si="70"/>
        <v>503.03999999999996</v>
      </c>
      <c r="M105" s="23">
        <f t="shared" si="70"/>
        <v>130.56</v>
      </c>
      <c r="N105" s="23">
        <f t="shared" ref="N105:O105" si="71">N27+N66</f>
        <v>0</v>
      </c>
      <c r="O105" s="23">
        <f t="shared" si="71"/>
        <v>0</v>
      </c>
      <c r="P105" s="23">
        <f t="shared" ref="P105" si="72">P27+P66</f>
        <v>0</v>
      </c>
      <c r="Q105" s="23">
        <f t="shared" si="70"/>
        <v>130.56</v>
      </c>
      <c r="R105" s="31">
        <f t="shared" si="70"/>
        <v>1235.52</v>
      </c>
    </row>
    <row r="106" spans="1:18" x14ac:dyDescent="0.25">
      <c r="A106" s="47">
        <v>22</v>
      </c>
      <c r="B106" s="47" t="s">
        <v>43</v>
      </c>
      <c r="C106" s="23">
        <f t="shared" ref="C106:R106" si="73">C28+C67</f>
        <v>6.72</v>
      </c>
      <c r="D106" s="23">
        <f t="shared" si="73"/>
        <v>5.76</v>
      </c>
      <c r="E106" s="23">
        <f t="shared" si="73"/>
        <v>0</v>
      </c>
      <c r="F106" s="23">
        <f t="shared" si="73"/>
        <v>31.68</v>
      </c>
      <c r="G106" s="31">
        <f t="shared" si="73"/>
        <v>44.16</v>
      </c>
      <c r="H106" s="23">
        <f t="shared" si="73"/>
        <v>72</v>
      </c>
      <c r="I106" s="23">
        <f t="shared" si="73"/>
        <v>19.2</v>
      </c>
      <c r="J106" s="23">
        <f t="shared" si="73"/>
        <v>0</v>
      </c>
      <c r="K106" s="23">
        <f t="shared" si="73"/>
        <v>16.32</v>
      </c>
      <c r="L106" s="31">
        <f t="shared" si="73"/>
        <v>107.52000000000001</v>
      </c>
      <c r="M106" s="23">
        <f t="shared" si="73"/>
        <v>37.44</v>
      </c>
      <c r="N106" s="23">
        <f t="shared" ref="N106:O106" si="74">N28+N67</f>
        <v>0</v>
      </c>
      <c r="O106" s="23">
        <f t="shared" si="74"/>
        <v>0</v>
      </c>
      <c r="P106" s="23">
        <f t="shared" ref="P106" si="75">P28+P67</f>
        <v>0</v>
      </c>
      <c r="Q106" s="23">
        <f t="shared" si="73"/>
        <v>37.44</v>
      </c>
      <c r="R106" s="31">
        <f t="shared" si="73"/>
        <v>189.12</v>
      </c>
    </row>
    <row r="107" spans="1:18" x14ac:dyDescent="0.25">
      <c r="A107" s="47">
        <v>23</v>
      </c>
      <c r="B107" s="47" t="s">
        <v>44</v>
      </c>
      <c r="C107" s="23">
        <f t="shared" ref="C107:R107" si="76">C29+C68</f>
        <v>0</v>
      </c>
      <c r="D107" s="23">
        <f t="shared" si="76"/>
        <v>0</v>
      </c>
      <c r="E107" s="23">
        <f t="shared" si="76"/>
        <v>15.36</v>
      </c>
      <c r="F107" s="23">
        <f t="shared" si="76"/>
        <v>21.119999999999997</v>
      </c>
      <c r="G107" s="31">
        <f t="shared" si="76"/>
        <v>36.479999999999997</v>
      </c>
      <c r="H107" s="23">
        <f t="shared" si="76"/>
        <v>2.88</v>
      </c>
      <c r="I107" s="23">
        <f t="shared" si="76"/>
        <v>145.91999999999999</v>
      </c>
      <c r="J107" s="23">
        <f t="shared" si="76"/>
        <v>28.799999999999997</v>
      </c>
      <c r="K107" s="23">
        <f t="shared" si="76"/>
        <v>59.519999999999996</v>
      </c>
      <c r="L107" s="31">
        <f t="shared" si="76"/>
        <v>237.11999999999995</v>
      </c>
      <c r="M107" s="23">
        <f t="shared" si="76"/>
        <v>58.559999999999995</v>
      </c>
      <c r="N107" s="23">
        <f t="shared" ref="N107:O107" si="77">N29+N68</f>
        <v>0</v>
      </c>
      <c r="O107" s="23">
        <f t="shared" si="77"/>
        <v>0</v>
      </c>
      <c r="P107" s="23">
        <f t="shared" ref="P107" si="78">P29+P68</f>
        <v>0</v>
      </c>
      <c r="Q107" s="23">
        <f t="shared" si="76"/>
        <v>58.559999999999995</v>
      </c>
      <c r="R107" s="31">
        <f t="shared" si="76"/>
        <v>332.15999999999997</v>
      </c>
    </row>
    <row r="108" spans="1:18" x14ac:dyDescent="0.25">
      <c r="A108" s="47">
        <v>24</v>
      </c>
      <c r="B108" s="47" t="s">
        <v>45</v>
      </c>
      <c r="C108" s="23">
        <f t="shared" ref="C108:R108" si="79">C30+C69</f>
        <v>3.84</v>
      </c>
      <c r="D108" s="23">
        <f t="shared" si="79"/>
        <v>2.88</v>
      </c>
      <c r="E108" s="23">
        <f t="shared" si="79"/>
        <v>10.559999999999999</v>
      </c>
      <c r="F108" s="23">
        <f t="shared" si="79"/>
        <v>22.08</v>
      </c>
      <c r="G108" s="31">
        <f t="shared" si="79"/>
        <v>39.36</v>
      </c>
      <c r="H108" s="23">
        <f t="shared" si="79"/>
        <v>0</v>
      </c>
      <c r="I108" s="23">
        <f t="shared" si="79"/>
        <v>2.88</v>
      </c>
      <c r="J108" s="23">
        <f t="shared" si="79"/>
        <v>16.32</v>
      </c>
      <c r="K108" s="23">
        <f t="shared" si="79"/>
        <v>0</v>
      </c>
      <c r="L108" s="31">
        <f t="shared" si="79"/>
        <v>19.2</v>
      </c>
      <c r="M108" s="23">
        <f t="shared" si="79"/>
        <v>6.72</v>
      </c>
      <c r="N108" s="23">
        <f t="shared" ref="N108:O108" si="80">N30+N69</f>
        <v>0</v>
      </c>
      <c r="O108" s="23">
        <f t="shared" si="80"/>
        <v>0</v>
      </c>
      <c r="P108" s="23">
        <f t="shared" ref="P108" si="81">P30+P69</f>
        <v>0</v>
      </c>
      <c r="Q108" s="23">
        <f t="shared" si="79"/>
        <v>6.72</v>
      </c>
      <c r="R108" s="31">
        <f t="shared" si="79"/>
        <v>65.28</v>
      </c>
    </row>
    <row r="109" spans="1:18" x14ac:dyDescent="0.25">
      <c r="A109" s="47">
        <v>25</v>
      </c>
      <c r="B109" s="47" t="s">
        <v>46</v>
      </c>
      <c r="C109" s="23">
        <f t="shared" ref="C109:R109" si="82">C31+C70</f>
        <v>18.239999999999998</v>
      </c>
      <c r="D109" s="23">
        <f t="shared" si="82"/>
        <v>9.6</v>
      </c>
      <c r="E109" s="23">
        <f t="shared" si="82"/>
        <v>1.92</v>
      </c>
      <c r="F109" s="23">
        <f t="shared" si="82"/>
        <v>35.56</v>
      </c>
      <c r="G109" s="31">
        <f t="shared" si="82"/>
        <v>65.319999999999993</v>
      </c>
      <c r="H109" s="23">
        <f t="shared" si="82"/>
        <v>6.72</v>
      </c>
      <c r="I109" s="23">
        <f t="shared" si="82"/>
        <v>38.4</v>
      </c>
      <c r="J109" s="23">
        <f t="shared" si="82"/>
        <v>6.72</v>
      </c>
      <c r="K109" s="23">
        <f t="shared" si="82"/>
        <v>44.16</v>
      </c>
      <c r="L109" s="31">
        <f t="shared" si="82"/>
        <v>96</v>
      </c>
      <c r="M109" s="23">
        <f t="shared" si="82"/>
        <v>7.68</v>
      </c>
      <c r="N109" s="23">
        <f t="shared" ref="N109:O109" si="83">N31+N70</f>
        <v>0</v>
      </c>
      <c r="O109" s="23">
        <f t="shared" si="83"/>
        <v>0</v>
      </c>
      <c r="P109" s="23">
        <f t="shared" ref="P109" si="84">P31+P70</f>
        <v>0</v>
      </c>
      <c r="Q109" s="23">
        <f t="shared" si="82"/>
        <v>7.68</v>
      </c>
      <c r="R109" s="31">
        <f t="shared" si="82"/>
        <v>169</v>
      </c>
    </row>
    <row r="110" spans="1:18" x14ac:dyDescent="0.25">
      <c r="A110" s="47">
        <v>26</v>
      </c>
      <c r="B110" s="47" t="s">
        <v>47</v>
      </c>
      <c r="C110" s="23">
        <f t="shared" ref="C110:R110" si="85">C32+C71</f>
        <v>98.88</v>
      </c>
      <c r="D110" s="23">
        <f t="shared" si="85"/>
        <v>169.92</v>
      </c>
      <c r="E110" s="23">
        <f t="shared" si="85"/>
        <v>380.08</v>
      </c>
      <c r="F110" s="23">
        <f t="shared" si="85"/>
        <v>2209.96</v>
      </c>
      <c r="G110" s="31">
        <f t="shared" si="85"/>
        <v>2858.84</v>
      </c>
      <c r="H110" s="23">
        <f t="shared" si="85"/>
        <v>2177.2399999999998</v>
      </c>
      <c r="I110" s="23">
        <f t="shared" si="85"/>
        <v>710.8</v>
      </c>
      <c r="J110" s="23">
        <f t="shared" si="85"/>
        <v>157.44</v>
      </c>
      <c r="K110" s="23">
        <f t="shared" si="85"/>
        <v>834.24</v>
      </c>
      <c r="L110" s="31">
        <f t="shared" si="85"/>
        <v>3879.7200000000003</v>
      </c>
      <c r="M110" s="23">
        <f t="shared" si="85"/>
        <v>2591.04</v>
      </c>
      <c r="N110" s="23">
        <f t="shared" ref="N110:O110" si="86">N32+N71</f>
        <v>0</v>
      </c>
      <c r="O110" s="23">
        <f t="shared" si="86"/>
        <v>0</v>
      </c>
      <c r="P110" s="23">
        <f t="shared" ref="P110" si="87">P32+P71</f>
        <v>0</v>
      </c>
      <c r="Q110" s="23">
        <f t="shared" si="85"/>
        <v>2591.04</v>
      </c>
      <c r="R110" s="31">
        <f t="shared" si="85"/>
        <v>9329.6</v>
      </c>
    </row>
    <row r="111" spans="1:18" x14ac:dyDescent="0.25">
      <c r="A111" s="47">
        <v>27</v>
      </c>
      <c r="B111" s="47" t="s">
        <v>48</v>
      </c>
      <c r="C111" s="23">
        <f t="shared" ref="C111:R111" si="88">C33+C72</f>
        <v>79.679999999999993</v>
      </c>
      <c r="D111" s="23">
        <f t="shared" si="88"/>
        <v>3.84</v>
      </c>
      <c r="E111" s="23">
        <f t="shared" si="88"/>
        <v>195.84</v>
      </c>
      <c r="F111" s="23">
        <f t="shared" si="88"/>
        <v>1840.32</v>
      </c>
      <c r="G111" s="31">
        <f t="shared" si="88"/>
        <v>2119.6799999999998</v>
      </c>
      <c r="H111" s="23">
        <f t="shared" si="88"/>
        <v>1138.56</v>
      </c>
      <c r="I111" s="23">
        <f t="shared" si="88"/>
        <v>0</v>
      </c>
      <c r="J111" s="23">
        <f t="shared" si="88"/>
        <v>71.039999999999992</v>
      </c>
      <c r="K111" s="23">
        <f t="shared" si="88"/>
        <v>192</v>
      </c>
      <c r="L111" s="31">
        <f t="shared" si="88"/>
        <v>1401.6</v>
      </c>
      <c r="M111" s="23">
        <f t="shared" si="88"/>
        <v>1448.6399999999999</v>
      </c>
      <c r="N111" s="23">
        <f t="shared" ref="N111:O111" si="89">N33+N72</f>
        <v>0</v>
      </c>
      <c r="O111" s="23">
        <f t="shared" si="89"/>
        <v>0</v>
      </c>
      <c r="P111" s="23">
        <f t="shared" ref="P111" si="90">P33+P72</f>
        <v>0</v>
      </c>
      <c r="Q111" s="23">
        <f t="shared" si="88"/>
        <v>1448.6399999999999</v>
      </c>
      <c r="R111" s="31">
        <f t="shared" si="88"/>
        <v>4969.92</v>
      </c>
    </row>
    <row r="112" spans="1:18" x14ac:dyDescent="0.25">
      <c r="A112" s="263"/>
      <c r="B112" s="48" t="s">
        <v>49</v>
      </c>
      <c r="C112" s="31">
        <f>SUM(C85:C111)</f>
        <v>70554.799999999988</v>
      </c>
      <c r="D112" s="31">
        <f t="shared" ref="D112:R112" si="91">SUM(D85:D111)</f>
        <v>89181.400000000009</v>
      </c>
      <c r="E112" s="31">
        <f t="shared" si="91"/>
        <v>168326.27999999997</v>
      </c>
      <c r="F112" s="31">
        <f t="shared" si="91"/>
        <v>306527.56000000011</v>
      </c>
      <c r="G112" s="31">
        <f t="shared" si="91"/>
        <v>634590.04</v>
      </c>
      <c r="H112" s="31">
        <f t="shared" si="91"/>
        <v>238643.95999999996</v>
      </c>
      <c r="I112" s="31">
        <f t="shared" si="91"/>
        <v>136650.87999999998</v>
      </c>
      <c r="J112" s="31">
        <f t="shared" si="91"/>
        <v>157375.47999999998</v>
      </c>
      <c r="K112" s="31">
        <f t="shared" si="91"/>
        <v>217245.99999999997</v>
      </c>
      <c r="L112" s="31">
        <f t="shared" si="91"/>
        <v>749916.32</v>
      </c>
      <c r="M112" s="31">
        <f t="shared" si="91"/>
        <v>216207.4</v>
      </c>
      <c r="N112" s="31">
        <f t="shared" si="91"/>
        <v>0</v>
      </c>
      <c r="O112" s="31">
        <f t="shared" si="91"/>
        <v>0</v>
      </c>
      <c r="P112" s="31">
        <f t="shared" si="91"/>
        <v>0</v>
      </c>
      <c r="Q112" s="31">
        <f t="shared" si="91"/>
        <v>216207.4</v>
      </c>
      <c r="R112" s="31">
        <f t="shared" si="91"/>
        <v>1600713.76</v>
      </c>
    </row>
    <row r="113" spans="1:18" x14ac:dyDescent="0.25">
      <c r="A113" s="1"/>
      <c r="B113" s="1"/>
      <c r="C113" s="1"/>
      <c r="D113" s="1"/>
      <c r="E113" s="1"/>
      <c r="F113" s="1"/>
      <c r="G113" s="3"/>
      <c r="H113" s="1"/>
      <c r="I113" s="1"/>
      <c r="J113" s="1"/>
      <c r="K113" s="1"/>
      <c r="L113" s="3"/>
      <c r="M113" s="1"/>
      <c r="N113" s="1"/>
      <c r="O113" s="1"/>
      <c r="P113" s="1"/>
      <c r="Q113" s="1"/>
      <c r="R113" s="3"/>
    </row>
    <row r="114" spans="1:18" x14ac:dyDescent="0.25">
      <c r="A114" s="1"/>
      <c r="B114" s="1"/>
      <c r="C114" s="1"/>
      <c r="D114" s="1"/>
      <c r="E114" s="1"/>
      <c r="F114" s="1"/>
      <c r="G114" s="3"/>
      <c r="H114" s="1"/>
      <c r="I114" s="1"/>
      <c r="J114" s="1"/>
      <c r="K114" s="1"/>
      <c r="L114" s="3"/>
      <c r="M114" s="1"/>
      <c r="N114" s="1"/>
      <c r="O114" s="1"/>
      <c r="P114" s="1"/>
      <c r="Q114" s="1"/>
      <c r="R114" s="28"/>
    </row>
    <row r="115" spans="1:18" x14ac:dyDescent="0.25">
      <c r="A115" s="1"/>
      <c r="B115" s="38"/>
      <c r="C115" s="1"/>
      <c r="D115" s="1"/>
      <c r="E115" s="1"/>
      <c r="F115" s="1"/>
      <c r="G115" s="3"/>
      <c r="H115" s="1"/>
      <c r="I115" s="1"/>
      <c r="J115" s="1"/>
      <c r="K115" s="1"/>
      <c r="L115" s="3"/>
      <c r="M115" s="1"/>
      <c r="N115" s="1"/>
      <c r="O115" s="1"/>
      <c r="P115" s="1"/>
      <c r="Q115" s="1"/>
      <c r="R115" s="3"/>
    </row>
    <row r="116" spans="1:18" x14ac:dyDescent="0.25">
      <c r="A116" s="1"/>
      <c r="B116" s="1"/>
      <c r="C116" s="1"/>
      <c r="D116" s="1"/>
      <c r="E116" s="27"/>
      <c r="F116" s="1"/>
      <c r="G116" s="3"/>
      <c r="H116" s="1"/>
      <c r="I116" s="1"/>
      <c r="J116" s="1"/>
      <c r="K116" s="1"/>
      <c r="L116" s="3"/>
      <c r="M116" s="1"/>
      <c r="N116" s="1"/>
      <c r="O116" s="1"/>
      <c r="P116" s="1"/>
      <c r="Q116" s="1"/>
      <c r="R116" s="3"/>
    </row>
    <row r="117" spans="1:18" x14ac:dyDescent="0.25">
      <c r="A117" s="1"/>
      <c r="B117" s="1"/>
      <c r="C117" s="1"/>
      <c r="D117" s="1"/>
      <c r="E117" s="1"/>
      <c r="F117" s="1"/>
      <c r="G117" s="3"/>
      <c r="H117" s="1"/>
      <c r="I117" s="1"/>
      <c r="J117" s="1"/>
      <c r="K117" s="1"/>
      <c r="L117" s="3"/>
      <c r="M117" s="1"/>
      <c r="N117" s="1"/>
      <c r="O117" s="1"/>
      <c r="P117" s="1"/>
      <c r="Q117" s="1"/>
      <c r="R117" s="3"/>
    </row>
    <row r="118" spans="1:18" x14ac:dyDescent="0.25">
      <c r="A118" s="1"/>
      <c r="B118" s="1"/>
      <c r="C118" s="1"/>
      <c r="D118" s="1"/>
      <c r="E118" s="1"/>
      <c r="F118" s="1"/>
      <c r="G118" s="3"/>
      <c r="H118" s="1"/>
      <c r="I118" s="1"/>
      <c r="J118" s="1"/>
      <c r="K118" s="1"/>
      <c r="L118" s="3"/>
      <c r="M118" s="1"/>
      <c r="N118" s="1"/>
      <c r="O118" s="1"/>
      <c r="P118" s="1"/>
      <c r="Q118" s="1"/>
      <c r="R118" s="3"/>
    </row>
  </sheetData>
  <mergeCells count="6">
    <mergeCell ref="A80:R80"/>
    <mergeCell ref="A1:R1"/>
    <mergeCell ref="A2:R2"/>
    <mergeCell ref="A40:R40"/>
    <mergeCell ref="A41:R41"/>
    <mergeCell ref="A79:R79"/>
  </mergeCells>
  <pageMargins left="0.70866141732283472" right="1.1811023622047245" top="0.74803149606299213" bottom="0.74803149606299213" header="0.31496062992125984" footer="0.31496062992125984"/>
  <pageSetup paperSize="5" scale="88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topLeftCell="A40" zoomScaleNormal="100" workbookViewId="0">
      <selection activeCell="R23" sqref="R23"/>
    </sheetView>
  </sheetViews>
  <sheetFormatPr defaultRowHeight="15" x14ac:dyDescent="0.25"/>
  <cols>
    <col min="1" max="1" width="4.28515625" style="1" customWidth="1"/>
    <col min="2" max="2" width="22.42578125" style="1" customWidth="1"/>
    <col min="3" max="9" width="9.140625" style="1"/>
    <col min="10" max="10" width="7.5703125" style="1" customWidth="1"/>
    <col min="11" max="12" width="9.140625" style="1"/>
    <col min="13" max="14" width="7.85546875" style="1" customWidth="1"/>
    <col min="15" max="15" width="7.5703125" style="1" customWidth="1"/>
    <col min="16" max="16" width="7.85546875" style="1" customWidth="1"/>
    <col min="17" max="16384" width="9.140625" style="1"/>
  </cols>
  <sheetData>
    <row r="1" spans="1:18" x14ac:dyDescent="0.25">
      <c r="A1" s="282" t="s">
        <v>232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</row>
    <row r="2" spans="1:18" x14ac:dyDescent="0.25">
      <c r="A2" s="282" t="s">
        <v>54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</row>
    <row r="3" spans="1:18" x14ac:dyDescent="0.25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</row>
    <row r="4" spans="1:18" x14ac:dyDescent="0.25">
      <c r="A4" s="3"/>
      <c r="B4" s="1" t="s">
        <v>214</v>
      </c>
      <c r="D4" s="39"/>
    </row>
    <row r="5" spans="1:18" x14ac:dyDescent="0.25">
      <c r="A5" s="4" t="s">
        <v>2</v>
      </c>
      <c r="B5" s="4" t="s">
        <v>3</v>
      </c>
      <c r="C5" s="4" t="s">
        <v>56</v>
      </c>
      <c r="D5" s="40" t="s">
        <v>57</v>
      </c>
      <c r="E5" s="34" t="s">
        <v>12</v>
      </c>
      <c r="F5" s="34" t="s">
        <v>15</v>
      </c>
      <c r="G5" s="6" t="s">
        <v>58</v>
      </c>
      <c r="H5" s="34" t="s">
        <v>16</v>
      </c>
      <c r="I5" s="34" t="s">
        <v>17</v>
      </c>
      <c r="J5" s="34" t="s">
        <v>18</v>
      </c>
      <c r="K5" s="34" t="s">
        <v>19</v>
      </c>
      <c r="L5" s="6" t="s">
        <v>59</v>
      </c>
      <c r="M5" s="34" t="s">
        <v>20</v>
      </c>
      <c r="N5" s="34" t="s">
        <v>6</v>
      </c>
      <c r="O5" s="34" t="s">
        <v>7</v>
      </c>
      <c r="P5" s="34" t="s">
        <v>8</v>
      </c>
      <c r="Q5" s="6" t="s">
        <v>60</v>
      </c>
      <c r="R5" s="6" t="s">
        <v>212</v>
      </c>
    </row>
    <row r="6" spans="1:18" x14ac:dyDescent="0.25">
      <c r="A6" s="8"/>
      <c r="B6" s="8"/>
      <c r="C6" s="22"/>
      <c r="D6" s="41"/>
      <c r="E6" s="21"/>
      <c r="F6" s="21"/>
      <c r="G6" s="35"/>
      <c r="H6" s="21"/>
      <c r="I6" s="21"/>
      <c r="J6" s="21"/>
      <c r="K6" s="21"/>
      <c r="L6" s="35"/>
      <c r="M6" s="21"/>
      <c r="N6" s="21"/>
      <c r="O6" s="21"/>
      <c r="P6" s="21"/>
      <c r="Q6" s="35"/>
      <c r="R6" s="35"/>
    </row>
    <row r="7" spans="1:18" x14ac:dyDescent="0.25">
      <c r="A7" s="47">
        <v>1</v>
      </c>
      <c r="B7" s="47" t="s">
        <v>22</v>
      </c>
      <c r="C7" s="42">
        <f>[3]produktivitas!C8</f>
        <v>62.36</v>
      </c>
      <c r="D7" s="42">
        <f>[3]produktivitas!D8</f>
        <v>62.36</v>
      </c>
      <c r="E7" s="42">
        <f>[3]produktivitas!E8</f>
        <v>62.36</v>
      </c>
      <c r="F7" s="42">
        <f>[3]produktivitas!F8</f>
        <v>62.36</v>
      </c>
      <c r="G7" s="149">
        <f>'PROD PADI''20'!G7/'LP PADI''20'!G7*10</f>
        <v>62.360000000000007</v>
      </c>
      <c r="H7" s="42">
        <f>[3]produktivitas!H8</f>
        <v>55.1</v>
      </c>
      <c r="I7" s="42">
        <f>[3]produktivitas!I8</f>
        <v>55.1</v>
      </c>
      <c r="J7" s="42">
        <f>[3]produktivitas!J8</f>
        <v>55.1</v>
      </c>
      <c r="K7" s="42">
        <f>[3]produktivitas!K8</f>
        <v>55.1</v>
      </c>
      <c r="L7" s="149">
        <f>'PROD PADI''20'!L7/'LP PADI''20'!L7*10</f>
        <v>55.100000000000016</v>
      </c>
      <c r="M7" s="42">
        <f>[3]produktivitas!M8</f>
        <v>53.95</v>
      </c>
      <c r="N7" s="42">
        <f>[10]produktivitas!M8</f>
        <v>53.95</v>
      </c>
      <c r="O7" s="42"/>
      <c r="P7" s="42"/>
      <c r="Q7" s="149">
        <f>'PROD PADI''20'!Q7/'LP PADI''20'!Q7*10</f>
        <v>53.949999999999996</v>
      </c>
      <c r="R7" s="149">
        <f>'PROD PADI''20'!R7/'LP PADI''20'!R7*10</f>
        <v>58.274558537762353</v>
      </c>
    </row>
    <row r="8" spans="1:18" x14ac:dyDescent="0.25">
      <c r="A8" s="47">
        <v>2</v>
      </c>
      <c r="B8" s="47" t="s">
        <v>23</v>
      </c>
      <c r="C8" s="42">
        <f>[3]produktivitas!C9</f>
        <v>56.97</v>
      </c>
      <c r="D8" s="42">
        <f>[3]produktivitas!D9</f>
        <v>56.97</v>
      </c>
      <c r="E8" s="42">
        <f>[3]produktivitas!E9</f>
        <v>56.97</v>
      </c>
      <c r="F8" s="42">
        <f>[3]produktivitas!F9</f>
        <v>56.97</v>
      </c>
      <c r="G8" s="149">
        <f>'PROD PADI''20'!G8/'LP PADI''20'!G8*10</f>
        <v>56.969999999999992</v>
      </c>
      <c r="H8" s="42">
        <f>[3]produktivitas!H9</f>
        <v>49.99</v>
      </c>
      <c r="I8" s="42">
        <f>[3]produktivitas!I9</f>
        <v>49.99</v>
      </c>
      <c r="J8" s="42">
        <f>[3]produktivitas!J9</f>
        <v>49.99</v>
      </c>
      <c r="K8" s="42">
        <f>[3]produktivitas!K9</f>
        <v>49.99</v>
      </c>
      <c r="L8" s="149">
        <f>'PROD PADI''20'!L8/'LP PADI''20'!L8*10</f>
        <v>49.989999999999995</v>
      </c>
      <c r="M8" s="42">
        <f>[3]produktivitas!M9</f>
        <v>50.46</v>
      </c>
      <c r="N8" s="42">
        <f>[10]produktivitas!M9</f>
        <v>50.46</v>
      </c>
      <c r="O8" s="42"/>
      <c r="P8" s="42"/>
      <c r="Q8" s="149">
        <f>'PROD PADI''20'!Q8/'LP PADI''20'!Q8*10</f>
        <v>50.46</v>
      </c>
      <c r="R8" s="149">
        <f>'PROD PADI''20'!R8/'LP PADI''20'!R8*10</f>
        <v>52.865360324835045</v>
      </c>
    </row>
    <row r="9" spans="1:18" x14ac:dyDescent="0.25">
      <c r="A9" s="47">
        <v>3</v>
      </c>
      <c r="B9" s="47" t="s">
        <v>24</v>
      </c>
      <c r="C9" s="42">
        <f>[3]produktivitas!C10</f>
        <v>58.253894999999993</v>
      </c>
      <c r="D9" s="42">
        <f>[3]produktivitas!D10</f>
        <v>58.294889999999995</v>
      </c>
      <c r="E9" s="42">
        <f>[3]produktivitas!E10</f>
        <v>58.171905000000002</v>
      </c>
      <c r="F9" s="42">
        <f>[3]produktivitas!F10</f>
        <v>58.229297999999993</v>
      </c>
      <c r="G9" s="149">
        <f>'PROD PADI''20'!G9/'LP PADI''20'!G9*10</f>
        <v>58.227800178833675</v>
      </c>
      <c r="H9" s="42">
        <f>[3]produktivitas!H10</f>
        <v>58.098113999999995</v>
      </c>
      <c r="I9" s="42">
        <f>[3]produktivitas!I10</f>
        <v>58.262093999999998</v>
      </c>
      <c r="J9" s="42">
        <f>[3]produktivitas!J10</f>
        <v>58.221099000000002</v>
      </c>
      <c r="K9" s="42">
        <f>[3]produktivitas!K10</f>
        <v>58.270292999999995</v>
      </c>
      <c r="L9" s="149">
        <f>'PROD PADI''20'!L9/'LP PADI''20'!L9*10</f>
        <v>58.217590817805572</v>
      </c>
      <c r="M9" s="42">
        <f>[3]produktivitas!M10</f>
        <v>58.245696000000002</v>
      </c>
      <c r="N9" s="42">
        <f>[10]produktivitas!M10</f>
        <v>58.245696000000002</v>
      </c>
      <c r="O9" s="42"/>
      <c r="P9" s="42"/>
      <c r="Q9" s="149">
        <f>'PROD PADI''20'!Q9/'LP PADI''20'!Q9*10</f>
        <v>58.245695999999995</v>
      </c>
      <c r="R9" s="149">
        <f>'PROD PADI''20'!R9/'LP PADI''20'!R9*10</f>
        <v>58.225101057448427</v>
      </c>
    </row>
    <row r="10" spans="1:18" x14ac:dyDescent="0.25">
      <c r="A10" s="47">
        <v>4</v>
      </c>
      <c r="B10" s="47" t="s">
        <v>25</v>
      </c>
      <c r="C10" s="42">
        <f>[3]produktivitas!C11</f>
        <v>59.45</v>
      </c>
      <c r="D10" s="42">
        <f>[3]produktivitas!D11</f>
        <v>59.45</v>
      </c>
      <c r="E10" s="42">
        <f>[3]produktivitas!E11</f>
        <v>59.45</v>
      </c>
      <c r="F10" s="42">
        <f>[3]produktivitas!F11</f>
        <v>59.45</v>
      </c>
      <c r="G10" s="149">
        <f>'PROD PADI''20'!G10/'LP PADI''20'!G10*10</f>
        <v>59.45000000000001</v>
      </c>
      <c r="H10" s="42">
        <f>[3]produktivitas!H11</f>
        <v>57.85</v>
      </c>
      <c r="I10" s="42">
        <f>[3]produktivitas!I11</f>
        <v>57.85</v>
      </c>
      <c r="J10" s="42">
        <f>[3]produktivitas!J11</f>
        <v>57.85</v>
      </c>
      <c r="K10" s="42">
        <f>[3]produktivitas!K11</f>
        <v>57.85</v>
      </c>
      <c r="L10" s="149">
        <f>'PROD PADI''20'!L10/'LP PADI''20'!L10*10</f>
        <v>57.850000000000009</v>
      </c>
      <c r="M10" s="42">
        <f>[3]produktivitas!M11</f>
        <v>54.8</v>
      </c>
      <c r="N10" s="42">
        <f>[10]produktivitas!M11</f>
        <v>54.8</v>
      </c>
      <c r="O10" s="42"/>
      <c r="P10" s="42"/>
      <c r="Q10" s="149">
        <f>'PROD PADI''20'!Q10/'LP PADI''20'!Q10*10</f>
        <v>54.8</v>
      </c>
      <c r="R10" s="149">
        <f>'PROD PADI''20'!R10/'LP PADI''20'!R10*10</f>
        <v>58.215510593446481</v>
      </c>
    </row>
    <row r="11" spans="1:18" x14ac:dyDescent="0.25">
      <c r="A11" s="47">
        <v>5</v>
      </c>
      <c r="B11" s="47" t="s">
        <v>26</v>
      </c>
      <c r="C11" s="42">
        <f>[3]produktivitas!C12</f>
        <v>67.69</v>
      </c>
      <c r="D11" s="42">
        <f>[3]produktivitas!D12</f>
        <v>67.819999999999993</v>
      </c>
      <c r="E11" s="42">
        <f>[3]produktivitas!E12</f>
        <v>67.91</v>
      </c>
      <c r="F11" s="42">
        <f>[3]produktivitas!F12</f>
        <v>67.930000000000007</v>
      </c>
      <c r="G11" s="149">
        <f>'PROD PADI''20'!G11/'LP PADI''20'!G11*10</f>
        <v>67.85765493608676</v>
      </c>
      <c r="H11" s="42">
        <f>[3]produktivitas!H12</f>
        <v>67.989999999999995</v>
      </c>
      <c r="I11" s="42">
        <f>[3]produktivitas!I12</f>
        <v>68.05</v>
      </c>
      <c r="J11" s="42">
        <f>[3]produktivitas!J12</f>
        <v>68.14</v>
      </c>
      <c r="K11" s="42">
        <f>[3]produktivitas!K12</f>
        <v>68.23</v>
      </c>
      <c r="L11" s="149">
        <f>'PROD PADI''20'!L11/'LP PADI''20'!L11*10</f>
        <v>68.103788345792694</v>
      </c>
      <c r="M11" s="42">
        <f>[3]produktivitas!M12</f>
        <v>68.34</v>
      </c>
      <c r="N11" s="42">
        <f>[10]produktivitas!M12</f>
        <v>68.34</v>
      </c>
      <c r="O11" s="42"/>
      <c r="P11" s="42"/>
      <c r="Q11" s="149">
        <f>'PROD PADI''20'!Q11/'LP PADI''20'!Q11*10</f>
        <v>68.340000000000018</v>
      </c>
      <c r="R11" s="149">
        <f>'PROD PADI''20'!R11/'LP PADI''20'!R11*10</f>
        <v>68.010578408532936</v>
      </c>
    </row>
    <row r="12" spans="1:18" x14ac:dyDescent="0.25">
      <c r="A12" s="47">
        <v>6</v>
      </c>
      <c r="B12" s="47" t="s">
        <v>27</v>
      </c>
      <c r="C12" s="42">
        <f>[3]produktivitas!C13</f>
        <v>56.61</v>
      </c>
      <c r="D12" s="42">
        <f>[3]produktivitas!D13</f>
        <v>56.61</v>
      </c>
      <c r="E12" s="42">
        <f>[3]produktivitas!E13</f>
        <v>56.61</v>
      </c>
      <c r="F12" s="42">
        <f>[3]produktivitas!F13</f>
        <v>56.61</v>
      </c>
      <c r="G12" s="149">
        <f>'PROD PADI''20'!G12/'LP PADI''20'!G12*10</f>
        <v>56.61</v>
      </c>
      <c r="H12" s="42">
        <f>[3]produktivitas!H13</f>
        <v>58.8</v>
      </c>
      <c r="I12" s="42">
        <f>[3]produktivitas!I13</f>
        <v>58.8</v>
      </c>
      <c r="J12" s="42">
        <f>[3]produktivitas!J13</f>
        <v>58.8</v>
      </c>
      <c r="K12" s="42">
        <f>[3]produktivitas!K13</f>
        <v>58.8</v>
      </c>
      <c r="L12" s="149">
        <f>'PROD PADI''20'!L12/'LP PADI''20'!L12*10</f>
        <v>58.79999999999999</v>
      </c>
      <c r="M12" s="42">
        <f>[3]produktivitas!M13</f>
        <v>57.23</v>
      </c>
      <c r="N12" s="42">
        <f>[10]produktivitas!M13</f>
        <v>57.23</v>
      </c>
      <c r="O12" s="42"/>
      <c r="P12" s="42"/>
      <c r="Q12" s="149">
        <f>'PROD PADI''20'!Q12/'LP PADI''20'!Q12*10</f>
        <v>57.22999999999999</v>
      </c>
      <c r="R12" s="149">
        <f>'PROD PADI''20'!R12/'LP PADI''20'!R12*10</f>
        <v>57.709530966161118</v>
      </c>
    </row>
    <row r="13" spans="1:18" x14ac:dyDescent="0.25">
      <c r="A13" s="47">
        <v>7</v>
      </c>
      <c r="B13" s="47" t="s">
        <v>28</v>
      </c>
      <c r="C13" s="42">
        <f>[3]produktivitas!C14</f>
        <v>62.9</v>
      </c>
      <c r="D13" s="42">
        <f>[3]produktivitas!D14</f>
        <v>64.56</v>
      </c>
      <c r="E13" s="42">
        <f>[3]produktivitas!E14</f>
        <v>63.84</v>
      </c>
      <c r="F13" s="42">
        <f>[3]produktivitas!F14</f>
        <v>67.599999999999994</v>
      </c>
      <c r="G13" s="149">
        <f>'PROD PADI''20'!G13/'LP PADI''20'!G13*10</f>
        <v>66.65012334055173</v>
      </c>
      <c r="H13" s="42">
        <f>[3]produktivitas!H14</f>
        <v>67.02</v>
      </c>
      <c r="I13" s="42">
        <f>[3]produktivitas!I14</f>
        <v>64.900000000000006</v>
      </c>
      <c r="J13" s="42">
        <f>[3]produktivitas!J14</f>
        <v>63.32</v>
      </c>
      <c r="K13" s="42">
        <f>[3]produktivitas!K14</f>
        <v>63.46</v>
      </c>
      <c r="L13" s="149">
        <f>'PROD PADI''20'!L13/'LP PADI''20'!L13*10</f>
        <v>66.21602841506288</v>
      </c>
      <c r="M13" s="42">
        <f>[3]produktivitas!M14</f>
        <v>64.489999999999995</v>
      </c>
      <c r="N13" s="42">
        <f>[10]produktivitas!M14</f>
        <v>64.489999999999995</v>
      </c>
      <c r="O13" s="42"/>
      <c r="P13" s="42"/>
      <c r="Q13" s="149">
        <f>'PROD PADI''20'!Q13/'LP PADI''20'!Q13*10</f>
        <v>64.489999999999995</v>
      </c>
      <c r="R13" s="149">
        <f>'PROD PADI''20'!R13/'LP PADI''20'!R13*10</f>
        <v>65.777175221626351</v>
      </c>
    </row>
    <row r="14" spans="1:18" x14ac:dyDescent="0.25">
      <c r="A14" s="47">
        <v>8</v>
      </c>
      <c r="B14" s="47" t="s">
        <v>29</v>
      </c>
      <c r="C14" s="42">
        <f>[3]produktivitas!C15</f>
        <v>62.33</v>
      </c>
      <c r="D14" s="42">
        <f>[3]produktivitas!D15</f>
        <v>62.13</v>
      </c>
      <c r="E14" s="42">
        <f>[3]produktivitas!E15</f>
        <v>62.24</v>
      </c>
      <c r="F14" s="42">
        <f>[3]produktivitas!F15</f>
        <v>61.63</v>
      </c>
      <c r="G14" s="149">
        <f>'PROD PADI''20'!G14/'LP PADI''20'!G14*10</f>
        <v>61.843124675936842</v>
      </c>
      <c r="H14" s="42">
        <f>[3]produktivitas!H15</f>
        <v>61.71</v>
      </c>
      <c r="I14" s="42">
        <f>[3]produktivitas!I15</f>
        <v>62.47</v>
      </c>
      <c r="J14" s="42">
        <f>[3]produktivitas!J15</f>
        <v>61.9</v>
      </c>
      <c r="K14" s="42">
        <f>[3]produktivitas!K15</f>
        <v>61.82</v>
      </c>
      <c r="L14" s="149">
        <f>'PROD PADI''20'!L14/'LP PADI''20'!L14*10</f>
        <v>61.861927853651196</v>
      </c>
      <c r="M14" s="42">
        <f>[3]produktivitas!M15</f>
        <v>61.47</v>
      </c>
      <c r="N14" s="42">
        <f>[10]produktivitas!M15</f>
        <v>61.47</v>
      </c>
      <c r="O14" s="42"/>
      <c r="P14" s="42"/>
      <c r="Q14" s="149">
        <f>'PROD PADI''20'!Q14/'LP PADI''20'!Q14*10</f>
        <v>61.47</v>
      </c>
      <c r="R14" s="149">
        <f>'PROD PADI''20'!R14/'LP PADI''20'!R14*10</f>
        <v>61.807588483425249</v>
      </c>
    </row>
    <row r="15" spans="1:18" x14ac:dyDescent="0.25">
      <c r="A15" s="47">
        <v>9</v>
      </c>
      <c r="B15" s="47" t="s">
        <v>30</v>
      </c>
      <c r="C15" s="42">
        <f>[3]produktivitas!C16</f>
        <v>60.43</v>
      </c>
      <c r="D15" s="42">
        <f>[3]produktivitas!D16</f>
        <v>64.97</v>
      </c>
      <c r="E15" s="42">
        <f>[3]produktivitas!E16</f>
        <v>62.58</v>
      </c>
      <c r="F15" s="42">
        <f>[3]produktivitas!F16</f>
        <v>63.79</v>
      </c>
      <c r="G15" s="149">
        <f>'PROD PADI''20'!G15/'LP PADI''20'!G15*10</f>
        <v>63.5748376577343</v>
      </c>
      <c r="H15" s="42">
        <f>[3]produktivitas!H16</f>
        <v>63.83</v>
      </c>
      <c r="I15" s="42">
        <f>[3]produktivitas!I16</f>
        <v>64.69</v>
      </c>
      <c r="J15" s="42">
        <f>[3]produktivitas!J16</f>
        <v>63.94</v>
      </c>
      <c r="K15" s="42">
        <f>[3]produktivitas!K16</f>
        <v>63.47</v>
      </c>
      <c r="L15" s="149">
        <f>'PROD PADI''20'!L15/'LP PADI''20'!L15*10</f>
        <v>63.861557817429009</v>
      </c>
      <c r="M15" s="42">
        <f>[3]produktivitas!M16</f>
        <v>65.63</v>
      </c>
      <c r="N15" s="42">
        <f>[10]produktivitas!M16</f>
        <v>65.63</v>
      </c>
      <c r="O15" s="42"/>
      <c r="P15" s="42"/>
      <c r="Q15" s="149">
        <f>'PROD PADI''20'!Q15/'LP PADI''20'!Q15*10</f>
        <v>65.63</v>
      </c>
      <c r="R15" s="149">
        <f>'PROD PADI''20'!R15/'LP PADI''20'!R15*10</f>
        <v>64.042717243089129</v>
      </c>
    </row>
    <row r="16" spans="1:18" x14ac:dyDescent="0.25">
      <c r="A16" s="47">
        <v>10</v>
      </c>
      <c r="B16" s="47" t="s">
        <v>31</v>
      </c>
      <c r="C16" s="42">
        <f>[3]produktivitas!C17</f>
        <v>65.22</v>
      </c>
      <c r="D16" s="42">
        <f>[3]produktivitas!D17</f>
        <v>65.95</v>
      </c>
      <c r="E16" s="42">
        <f>[3]produktivitas!E17</f>
        <v>66.22</v>
      </c>
      <c r="F16" s="42">
        <f>[3]produktivitas!F17</f>
        <v>67.5</v>
      </c>
      <c r="G16" s="149">
        <f>'PROD PADI''20'!G16/'LP PADI''20'!G16*10</f>
        <v>66.750233928900343</v>
      </c>
      <c r="H16" s="42">
        <f>[3]produktivitas!H17</f>
        <v>65.45</v>
      </c>
      <c r="I16" s="42">
        <f>[3]produktivitas!I17</f>
        <v>66.08</v>
      </c>
      <c r="J16" s="42">
        <f>[3]produktivitas!J17</f>
        <v>66.510000000000005</v>
      </c>
      <c r="K16" s="42">
        <f>[3]produktivitas!K17</f>
        <v>65.95</v>
      </c>
      <c r="L16" s="149">
        <f>'PROD PADI''20'!L16/'LP PADI''20'!L16*10</f>
        <v>66.120700495633713</v>
      </c>
      <c r="M16" s="42">
        <f>[3]produktivitas!M17</f>
        <v>65.88</v>
      </c>
      <c r="N16" s="42">
        <f>[10]produktivitas!M17</f>
        <v>65.88</v>
      </c>
      <c r="O16" s="42"/>
      <c r="P16" s="42"/>
      <c r="Q16" s="149">
        <f>'PROD PADI''20'!Q16/'LP PADI''20'!Q16*10</f>
        <v>65.88</v>
      </c>
      <c r="R16" s="149">
        <f>'PROD PADI''20'!R16/'LP PADI''20'!R16*10</f>
        <v>66.415625908051823</v>
      </c>
    </row>
    <row r="17" spans="1:18" x14ac:dyDescent="0.25">
      <c r="A17" s="47">
        <v>11</v>
      </c>
      <c r="B17" s="47" t="s">
        <v>32</v>
      </c>
      <c r="C17" s="42">
        <f>[3]produktivitas!C18</f>
        <v>60.918569999999995</v>
      </c>
      <c r="D17" s="42">
        <f>[3]produktivitas!D18</f>
        <v>61.271127</v>
      </c>
      <c r="E17" s="42">
        <f>[3]produktivitas!E18</f>
        <v>59.828102999999999</v>
      </c>
      <c r="F17" s="42">
        <f>[3]produktivitas!F18</f>
        <v>60.566012999999998</v>
      </c>
      <c r="G17" s="149">
        <f>'PROD PADI''20'!G17/'LP PADI''20'!G17*10</f>
        <v>60.477905736819899</v>
      </c>
      <c r="H17" s="42">
        <f>[3]produktivitas!H18</f>
        <v>60.541415999999998</v>
      </c>
      <c r="I17" s="42">
        <f>[3]produktivitas!I18</f>
        <v>60.451227000000003</v>
      </c>
      <c r="J17" s="42">
        <f>[3]produktivitas!J18</f>
        <v>61.295724</v>
      </c>
      <c r="K17" s="42">
        <f>[3]produktivitas!K18</f>
        <v>61.328519999999997</v>
      </c>
      <c r="L17" s="149">
        <f>'PROD PADI''20'!L17/'LP PADI''20'!L17*10</f>
        <v>61.065813554721288</v>
      </c>
      <c r="M17" s="42">
        <f>[3]produktivitas!M18</f>
        <v>61.107146999999998</v>
      </c>
      <c r="N17" s="42">
        <f>[10]produktivitas!M18</f>
        <v>61.107146999999998</v>
      </c>
      <c r="O17" s="42"/>
      <c r="P17" s="42"/>
      <c r="Q17" s="149">
        <f>'PROD PADI''20'!Q17/'LP PADI''20'!Q17*10</f>
        <v>61.107146999999998</v>
      </c>
      <c r="R17" s="149">
        <f>'PROD PADI''20'!R17/'LP PADI''20'!R17*10</f>
        <v>60.817977114857761</v>
      </c>
    </row>
    <row r="18" spans="1:18" x14ac:dyDescent="0.25">
      <c r="A18" s="47">
        <v>12</v>
      </c>
      <c r="B18" s="47" t="s">
        <v>33</v>
      </c>
      <c r="C18" s="42">
        <f>[3]produktivitas!C19</f>
        <v>64.001394000000005</v>
      </c>
      <c r="D18" s="42">
        <f>[3]produktivitas!D19</f>
        <v>57.204422999999991</v>
      </c>
      <c r="E18" s="42">
        <f>[3]produktivitas!E19</f>
        <v>63.345474000000003</v>
      </c>
      <c r="F18" s="42">
        <f>[3]produktivitas!F19</f>
        <v>63.575046</v>
      </c>
      <c r="G18" s="149">
        <f>'PROD PADI''20'!G18/'LP PADI''20'!G18*10</f>
        <v>63.514935535134249</v>
      </c>
      <c r="H18" s="42">
        <f>[3]produktivitas!H19</f>
        <v>61.951644000000002</v>
      </c>
      <c r="I18" s="42">
        <f>[3]produktivitas!I19</f>
        <v>56.548502999999997</v>
      </c>
      <c r="J18" s="42">
        <f>[3]produktivitas!J19</f>
        <v>57.704561999999996</v>
      </c>
      <c r="K18" s="42">
        <f>[3]produktivitas!K19</f>
        <v>57.860342999999993</v>
      </c>
      <c r="L18" s="149">
        <f>'PROD PADI''20'!L18/'LP PADI''20'!L18*10</f>
        <v>59.688709340113647</v>
      </c>
      <c r="M18" s="42">
        <f>[3]produktivitas!M19</f>
        <v>59.590332000000004</v>
      </c>
      <c r="N18" s="42">
        <f>[10]produktivitas!M19</f>
        <v>59.590332000000004</v>
      </c>
      <c r="O18" s="42"/>
      <c r="P18" s="42"/>
      <c r="Q18" s="149">
        <f>'PROD PADI''20'!Q18/'LP PADI''20'!Q18*10</f>
        <v>59.590332000000004</v>
      </c>
      <c r="R18" s="149">
        <f>'PROD PADI''20'!R18/'LP PADI''20'!R18*10</f>
        <v>60.69425035970162</v>
      </c>
    </row>
    <row r="19" spans="1:18" x14ac:dyDescent="0.25">
      <c r="A19" s="47">
        <v>13</v>
      </c>
      <c r="B19" s="47" t="s">
        <v>34</v>
      </c>
      <c r="C19" s="42">
        <f>[3]produktivitas!C20</f>
        <v>69.42</v>
      </c>
      <c r="D19" s="42">
        <f>[3]produktivitas!D20</f>
        <v>69.56</v>
      </c>
      <c r="E19" s="42">
        <f>[3]produktivitas!E20</f>
        <v>64.98</v>
      </c>
      <c r="F19" s="42">
        <f>[3]produktivitas!F20</f>
        <v>70.739999999999995</v>
      </c>
      <c r="G19" s="149">
        <f>'PROD PADI''20'!G19/'LP PADI''20'!G19*10</f>
        <v>68.874310295587605</v>
      </c>
      <c r="H19" s="42">
        <f>[3]produktivitas!H20</f>
        <v>73.760000000000005</v>
      </c>
      <c r="I19" s="42">
        <f>[3]produktivitas!I20</f>
        <v>71.53</v>
      </c>
      <c r="J19" s="42">
        <f>[3]produktivitas!J20</f>
        <v>67.239999999999995</v>
      </c>
      <c r="K19" s="42">
        <f>[3]produktivitas!K20</f>
        <v>68.599999999999994</v>
      </c>
      <c r="L19" s="149">
        <f>'PROD PADI''20'!L19/'LP PADI''20'!L19*10</f>
        <v>70.797446801346794</v>
      </c>
      <c r="M19" s="42">
        <f>[3]produktivitas!M20</f>
        <v>59.94</v>
      </c>
      <c r="N19" s="42">
        <f>[10]produktivitas!M20</f>
        <v>59.94</v>
      </c>
      <c r="O19" s="42"/>
      <c r="P19" s="42"/>
      <c r="Q19" s="149">
        <f>'PROD PADI''20'!Q19/'LP PADI''20'!Q19*10</f>
        <v>59.94</v>
      </c>
      <c r="R19" s="149">
        <f>'PROD PADI''20'!R19/'LP PADI''20'!R19*10</f>
        <v>68.330355693587833</v>
      </c>
    </row>
    <row r="20" spans="1:18" x14ac:dyDescent="0.25">
      <c r="A20" s="47">
        <v>14</v>
      </c>
      <c r="B20" s="47" t="s">
        <v>35</v>
      </c>
      <c r="C20" s="42">
        <f>[3]produktivitas!C21</f>
        <v>54.54</v>
      </c>
      <c r="D20" s="42">
        <f>[3]produktivitas!D21</f>
        <v>54.54</v>
      </c>
      <c r="E20" s="42">
        <f>[3]produktivitas!E21</f>
        <v>54.54</v>
      </c>
      <c r="F20" s="42">
        <f>[3]produktivitas!F21</f>
        <v>54.54</v>
      </c>
      <c r="G20" s="149">
        <f>'PROD PADI''20'!G20/'LP PADI''20'!G20*10</f>
        <v>54.54</v>
      </c>
      <c r="H20" s="42">
        <f>[3]produktivitas!H21</f>
        <v>56.42</v>
      </c>
      <c r="I20" s="42">
        <f>[3]produktivitas!I21</f>
        <v>56.42</v>
      </c>
      <c r="J20" s="42">
        <f>[3]produktivitas!J21</f>
        <v>56.42</v>
      </c>
      <c r="K20" s="42">
        <f>[3]produktivitas!K21</f>
        <v>56.42</v>
      </c>
      <c r="L20" s="149">
        <f>'PROD PADI''20'!L20/'LP PADI''20'!L20*10</f>
        <v>56.420000000000016</v>
      </c>
      <c r="M20" s="42">
        <f>[3]produktivitas!M21</f>
        <v>50.93</v>
      </c>
      <c r="N20" s="42">
        <f>[10]produktivitas!M21</f>
        <v>50.93</v>
      </c>
      <c r="O20" s="42"/>
      <c r="P20" s="42"/>
      <c r="Q20" s="149">
        <f>'PROD PADI''20'!Q20/'LP PADI''20'!Q20*10</f>
        <v>50.929999999999993</v>
      </c>
      <c r="R20" s="149">
        <f>'PROD PADI''20'!R20/'LP PADI''20'!R20*10</f>
        <v>55.087598500111937</v>
      </c>
    </row>
    <row r="21" spans="1:18" x14ac:dyDescent="0.25">
      <c r="A21" s="47">
        <v>15</v>
      </c>
      <c r="B21" s="47" t="s">
        <v>36</v>
      </c>
      <c r="C21" s="42">
        <f>[3]produktivitas!C22</f>
        <v>51.9</v>
      </c>
      <c r="D21" s="42">
        <f>[3]produktivitas!D22</f>
        <v>51.9</v>
      </c>
      <c r="E21" s="42">
        <f>[3]produktivitas!E22</f>
        <v>51.9</v>
      </c>
      <c r="F21" s="42">
        <f>[3]produktivitas!F22</f>
        <v>51.9</v>
      </c>
      <c r="G21" s="149">
        <f>'PROD PADI''20'!G21/'LP PADI''20'!G21*10</f>
        <v>51.899999999999991</v>
      </c>
      <c r="H21" s="42">
        <f>[3]produktivitas!H22</f>
        <v>56.85</v>
      </c>
      <c r="I21" s="42">
        <f>[3]produktivitas!I22</f>
        <v>56.85</v>
      </c>
      <c r="J21" s="42">
        <f>[3]produktivitas!J22</f>
        <v>56.85</v>
      </c>
      <c r="K21" s="42">
        <f>[3]produktivitas!K22</f>
        <v>56.85</v>
      </c>
      <c r="L21" s="149">
        <f>'PROD PADI''20'!L21/'LP PADI''20'!L21*10</f>
        <v>56.849999999999994</v>
      </c>
      <c r="M21" s="42">
        <f>[3]produktivitas!M22</f>
        <v>59.89</v>
      </c>
      <c r="N21" s="42">
        <f>[10]produktivitas!M22</f>
        <v>59.89</v>
      </c>
      <c r="O21" s="42"/>
      <c r="P21" s="42"/>
      <c r="Q21" s="149">
        <f>'PROD PADI''20'!Q21/'LP PADI''20'!Q21*10</f>
        <v>59.89</v>
      </c>
      <c r="R21" s="149">
        <f>'PROD PADI''20'!R21/'LP PADI''20'!R21*10</f>
        <v>56.069831119295017</v>
      </c>
    </row>
    <row r="22" spans="1:18" x14ac:dyDescent="0.25">
      <c r="A22" s="47">
        <v>16</v>
      </c>
      <c r="B22" s="47" t="s">
        <v>37</v>
      </c>
      <c r="C22" s="42">
        <f>[3]produktivitas!C23</f>
        <v>54.56</v>
      </c>
      <c r="D22" s="42">
        <f>[3]produktivitas!D23</f>
        <v>54.56</v>
      </c>
      <c r="E22" s="42">
        <f>[3]produktivitas!E23</f>
        <v>54.56</v>
      </c>
      <c r="F22" s="42">
        <f>[3]produktivitas!F23</f>
        <v>54.56</v>
      </c>
      <c r="G22" s="149">
        <f>'PROD PADI''20'!G22/'LP PADI''20'!G22*10</f>
        <v>54.56</v>
      </c>
      <c r="H22" s="42">
        <f>[3]produktivitas!H23</f>
        <v>47.94</v>
      </c>
      <c r="I22" s="42">
        <f>[3]produktivitas!I23</f>
        <v>47.94</v>
      </c>
      <c r="J22" s="42">
        <f>[3]produktivitas!J23</f>
        <v>47.94</v>
      </c>
      <c r="K22" s="42">
        <f>[3]produktivitas!K23</f>
        <v>47.94</v>
      </c>
      <c r="L22" s="149">
        <f>'PROD PADI''20'!L22/'LP PADI''20'!L22*10</f>
        <v>47.94</v>
      </c>
      <c r="M22" s="42">
        <f>[3]produktivitas!M23</f>
        <v>45.94</v>
      </c>
      <c r="N22" s="42">
        <f>[10]produktivitas!M23</f>
        <v>45.94</v>
      </c>
      <c r="O22" s="42"/>
      <c r="P22" s="42"/>
      <c r="Q22" s="149">
        <f>'PROD PADI''20'!Q22/'LP PADI''20'!Q22*10</f>
        <v>45.94</v>
      </c>
      <c r="R22" s="149">
        <f>'PROD PADI''20'!R22/'LP PADI''20'!R22*10</f>
        <v>49.949924040607669</v>
      </c>
    </row>
    <row r="23" spans="1:18" x14ac:dyDescent="0.25">
      <c r="A23" s="47">
        <v>17</v>
      </c>
      <c r="B23" s="47" t="s">
        <v>38</v>
      </c>
      <c r="C23" s="42">
        <f>[3]produktivitas!C24</f>
        <v>57.1</v>
      </c>
      <c r="D23" s="42">
        <f>[3]produktivitas!D24</f>
        <v>57.1</v>
      </c>
      <c r="E23" s="42">
        <f>[3]produktivitas!E24</f>
        <v>57.1</v>
      </c>
      <c r="F23" s="42">
        <f>[3]produktivitas!F24</f>
        <v>57.1</v>
      </c>
      <c r="G23" s="149">
        <f>'PROD PADI''20'!G23/'LP PADI''20'!G23*10</f>
        <v>57.099999999999994</v>
      </c>
      <c r="H23" s="42">
        <f>[3]produktivitas!H24</f>
        <v>54.81</v>
      </c>
      <c r="I23" s="42">
        <f>[3]produktivitas!I24</f>
        <v>54.81</v>
      </c>
      <c r="J23" s="42">
        <f>[3]produktivitas!J24</f>
        <v>54.81</v>
      </c>
      <c r="K23" s="42">
        <f>[3]produktivitas!K24</f>
        <v>54.81</v>
      </c>
      <c r="L23" s="149">
        <f>'PROD PADI''20'!L23/'LP PADI''20'!L23*10</f>
        <v>54.81</v>
      </c>
      <c r="M23" s="42">
        <f>[3]produktivitas!M24</f>
        <v>50.55</v>
      </c>
      <c r="N23" s="42">
        <f>[10]produktivitas!M24</f>
        <v>50.55</v>
      </c>
      <c r="O23" s="42"/>
      <c r="P23" s="42"/>
      <c r="Q23" s="149">
        <f>'PROD PADI''20'!Q23/'LP PADI''20'!Q23*10</f>
        <v>50.55</v>
      </c>
      <c r="R23" s="149">
        <f>'PROD PADI''20'!R23/'LP PADI''20'!R23*10</f>
        <v>55.541016388160536</v>
      </c>
    </row>
    <row r="24" spans="1:18" x14ac:dyDescent="0.25">
      <c r="A24" s="47">
        <v>18</v>
      </c>
      <c r="B24" s="153" t="s">
        <v>39</v>
      </c>
      <c r="C24" s="42">
        <f>[3]produktivitas!C25</f>
        <v>60.99</v>
      </c>
      <c r="D24" s="42">
        <f>[3]produktivitas!D25</f>
        <v>59.08</v>
      </c>
      <c r="E24" s="42">
        <f>[3]produktivitas!E25</f>
        <v>63.83</v>
      </c>
      <c r="F24" s="42">
        <f>[3]produktivitas!F25</f>
        <v>65.97</v>
      </c>
      <c r="G24" s="149">
        <f>'PROD PADI''20'!G24/'LP PADI''20'!G24*10</f>
        <v>65.62872908036455</v>
      </c>
      <c r="H24" s="42">
        <f>[3]produktivitas!H25</f>
        <v>64.150000000000006</v>
      </c>
      <c r="I24" s="42">
        <f>[3]produktivitas!I25</f>
        <v>63.9</v>
      </c>
      <c r="J24" s="42">
        <f>[3]produktivitas!J25</f>
        <v>61.56</v>
      </c>
      <c r="K24" s="42">
        <f>[3]produktivitas!K25</f>
        <v>62.18</v>
      </c>
      <c r="L24" s="149">
        <f>'PROD PADI''20'!L24/'LP PADI''20'!L24*10</f>
        <v>63.779956209155195</v>
      </c>
      <c r="M24" s="42">
        <f>[3]produktivitas!M25</f>
        <v>61.13</v>
      </c>
      <c r="N24" s="42">
        <f>[10]produktivitas!M25</f>
        <v>61.13</v>
      </c>
      <c r="O24" s="42"/>
      <c r="P24" s="42"/>
      <c r="Q24" s="149">
        <f>'PROD PADI''20'!Q24/'LP PADI''20'!Q24*10</f>
        <v>61.13</v>
      </c>
      <c r="R24" s="149">
        <f>'PROD PADI''20'!R24/'LP PADI''20'!R24*10</f>
        <v>63.105328181415459</v>
      </c>
    </row>
    <row r="25" spans="1:18" x14ac:dyDescent="0.25">
      <c r="A25" s="47">
        <v>19</v>
      </c>
      <c r="B25" s="47" t="s">
        <v>40</v>
      </c>
      <c r="C25" s="42">
        <f>[3]produktivitas!C26</f>
        <v>49.94</v>
      </c>
      <c r="D25" s="42">
        <f>[3]produktivitas!D26</f>
        <v>49.94</v>
      </c>
      <c r="E25" s="42">
        <f>[3]produktivitas!E26</f>
        <v>49.94</v>
      </c>
      <c r="F25" s="42">
        <f>[3]produktivitas!F26</f>
        <v>49.94</v>
      </c>
      <c r="G25" s="149">
        <f>'PROD PADI''20'!G25/'LP PADI''20'!G25*10</f>
        <v>49.940000000000005</v>
      </c>
      <c r="H25" s="42">
        <f>[3]produktivitas!H26</f>
        <v>53.11</v>
      </c>
      <c r="I25" s="42">
        <f>[3]produktivitas!I26</f>
        <v>53.11</v>
      </c>
      <c r="J25" s="42">
        <f>[3]produktivitas!J26</f>
        <v>53.11</v>
      </c>
      <c r="K25" s="42">
        <f>[3]produktivitas!K26</f>
        <v>53.11</v>
      </c>
      <c r="L25" s="149">
        <f>'PROD PADI''20'!L25/'LP PADI''20'!L25*10</f>
        <v>53.109999999999992</v>
      </c>
      <c r="M25" s="42">
        <f>[3]produktivitas!M26</f>
        <v>43.71</v>
      </c>
      <c r="N25" s="42">
        <f>[10]produktivitas!M26</f>
        <v>43.71</v>
      </c>
      <c r="O25" s="42"/>
      <c r="P25" s="42"/>
      <c r="Q25" s="149">
        <f>'PROD PADI''20'!Q25/'LP PADI''20'!Q25*10</f>
        <v>43.709999999999994</v>
      </c>
      <c r="R25" s="149">
        <f>'PROD PADI''20'!R25/'LP PADI''20'!R25*10</f>
        <v>50.982637130801692</v>
      </c>
    </row>
    <row r="26" spans="1:18" x14ac:dyDescent="0.25">
      <c r="A26" s="47">
        <v>20</v>
      </c>
      <c r="B26" s="47" t="s">
        <v>41</v>
      </c>
      <c r="C26" s="42">
        <f>[3]produktivitas!C27</f>
        <v>58.8</v>
      </c>
      <c r="D26" s="42">
        <f>[3]produktivitas!D27</f>
        <v>58.8</v>
      </c>
      <c r="E26" s="42">
        <f>[3]produktivitas!E27</f>
        <v>58.8</v>
      </c>
      <c r="F26" s="42">
        <f>[3]produktivitas!F27</f>
        <v>58.8</v>
      </c>
      <c r="G26" s="149">
        <f>'PROD PADI''20'!G26/'LP PADI''20'!G26*10</f>
        <v>58.8</v>
      </c>
      <c r="H26" s="42">
        <f>[3]produktivitas!H27</f>
        <v>54.62</v>
      </c>
      <c r="I26" s="42">
        <f>[3]produktivitas!I27</f>
        <v>54.62</v>
      </c>
      <c r="J26" s="42">
        <f>[3]produktivitas!J27</f>
        <v>54.62</v>
      </c>
      <c r="K26" s="42">
        <f>[3]produktivitas!K27</f>
        <v>54.62</v>
      </c>
      <c r="L26" s="149">
        <f>'PROD PADI''20'!L26/'LP PADI''20'!L26*10</f>
        <v>54.61999999999999</v>
      </c>
      <c r="M26" s="42">
        <f>[3]produktivitas!M27</f>
        <v>61.67</v>
      </c>
      <c r="N26" s="42">
        <f>[10]produktivitas!M27</f>
        <v>61.67</v>
      </c>
      <c r="O26" s="42"/>
      <c r="P26" s="42"/>
      <c r="Q26" s="149">
        <f>'PROD PADI''20'!Q26/'LP PADI''20'!Q26*10</f>
        <v>61.67</v>
      </c>
      <c r="R26" s="149">
        <f>'PROD PADI''20'!R26/'LP PADI''20'!R26*10</f>
        <v>57.380703536493598</v>
      </c>
    </row>
    <row r="27" spans="1:18" x14ac:dyDescent="0.25">
      <c r="A27" s="47">
        <v>21</v>
      </c>
      <c r="B27" s="47" t="s">
        <v>42</v>
      </c>
      <c r="C27" s="42">
        <f>[3]produktivitas!C28</f>
        <v>70.06</v>
      </c>
      <c r="D27" s="42">
        <f>[3]produktivitas!D28</f>
        <v>70.06</v>
      </c>
      <c r="E27" s="42">
        <f>[3]produktivitas!E28</f>
        <v>70.06</v>
      </c>
      <c r="F27" s="42">
        <f>[3]produktivitas!F28</f>
        <v>70.06</v>
      </c>
      <c r="G27" s="149">
        <f>'PROD PADI''20'!G27/'LP PADI''20'!G27*10</f>
        <v>70.060000000000016</v>
      </c>
      <c r="H27" s="42">
        <f>[3]produktivitas!H28</f>
        <v>40.74</v>
      </c>
      <c r="I27" s="42">
        <f>[3]produktivitas!I28</f>
        <v>40.74</v>
      </c>
      <c r="J27" s="42">
        <f>[3]produktivitas!J28</f>
        <v>40.74</v>
      </c>
      <c r="K27" s="42">
        <f>[3]produktivitas!K28</f>
        <v>40.74</v>
      </c>
      <c r="L27" s="149">
        <f>'PROD PADI''20'!L27/'LP PADI''20'!L27*10</f>
        <v>40.739999999999995</v>
      </c>
      <c r="M27" s="42">
        <f>[3]produktivitas!M28</f>
        <v>73.680000000000007</v>
      </c>
      <c r="N27" s="42">
        <f>[10]produktivitas!M28</f>
        <v>73.680000000000007</v>
      </c>
      <c r="O27" s="42"/>
      <c r="P27" s="42"/>
      <c r="Q27" s="149">
        <f>'PROD PADI''20'!Q27/'LP PADI''20'!Q27*10</f>
        <v>73.680000000000007</v>
      </c>
      <c r="R27" s="149">
        <f>'PROD PADI''20'!R27/'LP PADI''20'!R27*10</f>
        <v>58.50494172494173</v>
      </c>
    </row>
    <row r="28" spans="1:18" x14ac:dyDescent="0.25">
      <c r="A28" s="47">
        <v>22</v>
      </c>
      <c r="B28" s="47" t="s">
        <v>43</v>
      </c>
      <c r="C28" s="42">
        <f>[3]produktivitas!C29</f>
        <v>52</v>
      </c>
      <c r="D28" s="42">
        <f>[3]produktivitas!D29</f>
        <v>47</v>
      </c>
      <c r="E28" s="42">
        <f>[3]produktivitas!E29</f>
        <v>0</v>
      </c>
      <c r="F28" s="42">
        <f>[3]produktivitas!F29</f>
        <v>67.86</v>
      </c>
      <c r="G28" s="149">
        <f>'PROD PADI''20'!G28/'LP PADI''20'!G28*10</f>
        <v>62.725652173913048</v>
      </c>
      <c r="H28" s="42">
        <f>[3]produktivitas!H29</f>
        <v>55</v>
      </c>
      <c r="I28" s="42">
        <f>[3]produktivitas!I29</f>
        <v>60</v>
      </c>
      <c r="J28" s="42">
        <f>[3]produktivitas!J29</f>
        <v>0</v>
      </c>
      <c r="K28" s="42">
        <f>[3]produktivitas!K29</f>
        <v>52</v>
      </c>
      <c r="L28" s="149">
        <f>'PROD PADI''20'!L28/'LP PADI''20'!L28*10</f>
        <v>55.437499999999993</v>
      </c>
      <c r="M28" s="42">
        <f>[3]produktivitas!M29</f>
        <v>56</v>
      </c>
      <c r="N28" s="42">
        <f>[10]produktivitas!M29</f>
        <v>56</v>
      </c>
      <c r="O28" s="42"/>
      <c r="P28" s="42"/>
      <c r="Q28" s="149">
        <f>'PROD PADI''20'!Q28/'LP PADI''20'!Q28*10</f>
        <v>56</v>
      </c>
      <c r="R28" s="149">
        <f>'PROD PADI''20'!R28/'LP PADI''20'!R28*10</f>
        <v>57.250659898477146</v>
      </c>
    </row>
    <row r="29" spans="1:18" x14ac:dyDescent="0.25">
      <c r="A29" s="47">
        <v>23</v>
      </c>
      <c r="B29" s="47" t="s">
        <v>44</v>
      </c>
      <c r="C29" s="42">
        <f>[3]produktivitas!C30</f>
        <v>0</v>
      </c>
      <c r="D29" s="42">
        <f>[3]produktivitas!D30</f>
        <v>0</v>
      </c>
      <c r="E29" s="42">
        <f>[3]produktivitas!E30</f>
        <v>55.47</v>
      </c>
      <c r="F29" s="42">
        <f>[3]produktivitas!F30</f>
        <v>55.47</v>
      </c>
      <c r="G29" s="149">
        <f>'PROD PADI''20'!G29/'LP PADI''20'!G29*10</f>
        <v>55.470000000000006</v>
      </c>
      <c r="H29" s="42">
        <f>[3]produktivitas!H30</f>
        <v>48.52</v>
      </c>
      <c r="I29" s="42">
        <f>[3]produktivitas!I30</f>
        <v>48.52</v>
      </c>
      <c r="J29" s="42">
        <f>[3]produktivitas!J30</f>
        <v>48.52</v>
      </c>
      <c r="K29" s="42">
        <f>[3]produktivitas!K30</f>
        <v>48.52</v>
      </c>
      <c r="L29" s="149">
        <f>'PROD PADI''20'!L29/'LP PADI''20'!L29*10</f>
        <v>48.52000000000001</v>
      </c>
      <c r="M29" s="42">
        <f>[3]produktivitas!M30</f>
        <v>55.02</v>
      </c>
      <c r="N29" s="42">
        <f>[10]produktivitas!M30</f>
        <v>55.02</v>
      </c>
      <c r="O29" s="42"/>
      <c r="P29" s="42"/>
      <c r="Q29" s="149">
        <f>'PROD PADI''20'!Q29/'LP PADI''20'!Q29*10</f>
        <v>55.019999999999996</v>
      </c>
      <c r="R29" s="149">
        <f>'PROD PADI''20'!R29/'LP PADI''20'!R29*10</f>
        <v>50.429248554913293</v>
      </c>
    </row>
    <row r="30" spans="1:18" x14ac:dyDescent="0.25">
      <c r="A30" s="47">
        <v>24</v>
      </c>
      <c r="B30" s="47" t="s">
        <v>45</v>
      </c>
      <c r="C30" s="42">
        <f>[3]produktivitas!C31</f>
        <v>45.49</v>
      </c>
      <c r="D30" s="42">
        <f>[3]produktivitas!D31</f>
        <v>45.49</v>
      </c>
      <c r="E30" s="42">
        <f>[3]produktivitas!E31</f>
        <v>45.49</v>
      </c>
      <c r="F30" s="42">
        <f>[3]produktivitas!F31</f>
        <v>45.49</v>
      </c>
      <c r="G30" s="149">
        <f>'PROD PADI''20'!G30/'LP PADI''20'!G30*10</f>
        <v>45.489999999999995</v>
      </c>
      <c r="H30" s="42">
        <f>[3]produktivitas!H31</f>
        <v>0</v>
      </c>
      <c r="I30" s="42">
        <f>[3]produktivitas!I31</f>
        <v>65.86</v>
      </c>
      <c r="J30" s="42">
        <f>[3]produktivitas!J31</f>
        <v>65.86</v>
      </c>
      <c r="K30" s="42">
        <f>[3]produktivitas!K31</f>
        <v>0</v>
      </c>
      <c r="L30" s="149">
        <f>'PROD PADI''20'!L30/'LP PADI''20'!L30*10</f>
        <v>65.86</v>
      </c>
      <c r="M30" s="42">
        <f>[3]produktivitas!M31</f>
        <v>54.17</v>
      </c>
      <c r="N30" s="42">
        <f>[10]produktivitas!M31</f>
        <v>54.17</v>
      </c>
      <c r="O30" s="42"/>
      <c r="P30" s="42"/>
      <c r="Q30" s="149">
        <f>'PROD PADI''20'!Q30/'LP PADI''20'!Q30*10</f>
        <v>54.17</v>
      </c>
      <c r="R30" s="149">
        <f>'PROD PADI''20'!R30/'LP PADI''20'!R30*10</f>
        <v>52.374705882352934</v>
      </c>
    </row>
    <row r="31" spans="1:18" x14ac:dyDescent="0.25">
      <c r="A31" s="47">
        <v>25</v>
      </c>
      <c r="B31" s="47" t="s">
        <v>46</v>
      </c>
      <c r="C31" s="42">
        <f>[3]produktivitas!C32</f>
        <v>55.25</v>
      </c>
      <c r="D31" s="42">
        <f>[3]produktivitas!D32</f>
        <v>55.25</v>
      </c>
      <c r="E31" s="42">
        <f>[3]produktivitas!E32</f>
        <v>55.25</v>
      </c>
      <c r="F31" s="42">
        <f>[3]produktivitas!F32</f>
        <v>55.25</v>
      </c>
      <c r="G31" s="149">
        <f>'PROD PADI''20'!G31/'LP PADI''20'!G31*10</f>
        <v>55.25</v>
      </c>
      <c r="H31" s="42">
        <f>[3]produktivitas!H32</f>
        <v>54.13</v>
      </c>
      <c r="I31" s="42">
        <f>[3]produktivitas!I32</f>
        <v>54.13</v>
      </c>
      <c r="J31" s="42">
        <f>[3]produktivitas!J32</f>
        <v>54.13</v>
      </c>
      <c r="K31" s="42">
        <f>[3]produktivitas!K32</f>
        <v>54.13</v>
      </c>
      <c r="L31" s="149">
        <f>'PROD PADI''20'!L31/'LP PADI''20'!L31*10</f>
        <v>54.129999999999995</v>
      </c>
      <c r="M31" s="42">
        <f>[3]produktivitas!M32</f>
        <v>53.21</v>
      </c>
      <c r="N31" s="42">
        <f>[10]produktivitas!M32</f>
        <v>53.21</v>
      </c>
      <c r="O31" s="42"/>
      <c r="P31" s="42"/>
      <c r="Q31" s="149">
        <f>'PROD PADI''20'!Q31/'LP PADI''20'!Q31*10</f>
        <v>53.209999999999994</v>
      </c>
      <c r="R31" s="149">
        <f>'PROD PADI''20'!R31/'LP PADI''20'!R31*10</f>
        <v>54.516742857142845</v>
      </c>
    </row>
    <row r="32" spans="1:18" x14ac:dyDescent="0.25">
      <c r="A32" s="47">
        <v>26</v>
      </c>
      <c r="B32" s="47" t="s">
        <v>47</v>
      </c>
      <c r="C32" s="42">
        <f>[3]produktivitas!C33</f>
        <v>49.77</v>
      </c>
      <c r="D32" s="42">
        <f>[3]produktivitas!D33</f>
        <v>49.77</v>
      </c>
      <c r="E32" s="42">
        <f>[3]produktivitas!E33</f>
        <v>49.77</v>
      </c>
      <c r="F32" s="42">
        <f>[3]produktivitas!F33</f>
        <v>49.77</v>
      </c>
      <c r="G32" s="149">
        <f>'PROD PADI''20'!G32/'LP PADI''20'!G32*10</f>
        <v>49.769999999999996</v>
      </c>
      <c r="H32" s="42">
        <f>[3]produktivitas!H33</f>
        <v>50.98</v>
      </c>
      <c r="I32" s="42">
        <f>[3]produktivitas!I33</f>
        <v>50.98</v>
      </c>
      <c r="J32" s="42">
        <f>[3]produktivitas!J33</f>
        <v>50.98</v>
      </c>
      <c r="K32" s="42">
        <f>[3]produktivitas!K33</f>
        <v>50.98</v>
      </c>
      <c r="L32" s="149">
        <f>'PROD PADI''20'!L32/'LP PADI''20'!L32*10</f>
        <v>50.97999999999999</v>
      </c>
      <c r="M32" s="42">
        <f>[3]produktivitas!M33</f>
        <v>54.2</v>
      </c>
      <c r="N32" s="42">
        <f>[10]produktivitas!M33</f>
        <v>54.2</v>
      </c>
      <c r="O32" s="42"/>
      <c r="P32" s="42"/>
      <c r="Q32" s="149">
        <f>'PROD PADI''20'!Q32/'LP PADI''20'!Q32*10</f>
        <v>54.20000000000001</v>
      </c>
      <c r="R32" s="149">
        <f>'PROD PADI''20'!R32/'LP PADI''20'!R32*10</f>
        <v>51.527548895899045</v>
      </c>
    </row>
    <row r="33" spans="1:18" x14ac:dyDescent="0.25">
      <c r="A33" s="47">
        <v>27</v>
      </c>
      <c r="B33" s="47" t="s">
        <v>48</v>
      </c>
      <c r="C33" s="42">
        <f>[3]produktivitas!C34</f>
        <v>56.97</v>
      </c>
      <c r="D33" s="42">
        <f>[3]produktivitas!D34</f>
        <v>56.97</v>
      </c>
      <c r="E33" s="42">
        <f>[3]produktivitas!E34</f>
        <v>56.97</v>
      </c>
      <c r="F33" s="42">
        <f>[3]produktivitas!F34</f>
        <v>56.97</v>
      </c>
      <c r="G33" s="149">
        <f>'PROD PADI''20'!G33/'LP PADI''20'!G33*10</f>
        <v>56.97</v>
      </c>
      <c r="H33" s="42">
        <f>[3]produktivitas!H34</f>
        <v>54.31</v>
      </c>
      <c r="I33" s="42">
        <f>[3]produktivitas!I34</f>
        <v>0</v>
      </c>
      <c r="J33" s="42">
        <f>[3]produktivitas!J34</f>
        <v>54.31</v>
      </c>
      <c r="K33" s="42">
        <f>[3]produktivitas!K34</f>
        <v>54.31</v>
      </c>
      <c r="L33" s="149">
        <f>'PROD PADI''20'!L33/'LP PADI''20'!L33*10</f>
        <v>54.31</v>
      </c>
      <c r="M33" s="42">
        <f>[3]produktivitas!M34</f>
        <v>59.95</v>
      </c>
      <c r="N33" s="42">
        <f>[10]produktivitas!M34</f>
        <v>59.95</v>
      </c>
      <c r="O33" s="42"/>
      <c r="P33" s="42"/>
      <c r="Q33" s="149">
        <f>'PROD PADI''20'!Q33/'LP PADI''20'!Q33*10</f>
        <v>59.95</v>
      </c>
      <c r="R33" s="149">
        <f>'PROD PADI''20'!R33/'LP PADI''20'!R33*10</f>
        <v>57.088450840254964</v>
      </c>
    </row>
    <row r="34" spans="1:18" s="93" customFormat="1" x14ac:dyDescent="0.25">
      <c r="A34" s="183"/>
      <c r="B34" s="48" t="s">
        <v>49</v>
      </c>
      <c r="C34" s="182">
        <f>'PROD PADI''20'!C34/'LP PADI''20'!C34*10</f>
        <v>60.750860400613391</v>
      </c>
      <c r="D34" s="182">
        <f>'PROD PADI''20'!D34/'LP PADI''20'!D34*10</f>
        <v>61.430513450473249</v>
      </c>
      <c r="E34" s="182">
        <f>'PROD PADI''20'!E34/'LP PADI''20'!E34*10</f>
        <v>61.256767466791864</v>
      </c>
      <c r="F34" s="182">
        <f>'PROD PADI''20'!F34/'LP PADI''20'!F34*10</f>
        <v>61.73164711813844</v>
      </c>
      <c r="G34" s="182">
        <f>'PROD PADI''20'!G34/'LP PADI''20'!G34*10</f>
        <v>61.448351403323983</v>
      </c>
      <c r="H34" s="182">
        <f>'PROD PADI''20'!H34/'LP PADI''20'!H34*10</f>
        <v>60.881500112944138</v>
      </c>
      <c r="I34" s="182">
        <f>'PROD PADI''20'!I34/'LP PADI''20'!I34*10</f>
        <v>58.731804313481518</v>
      </c>
      <c r="J34" s="182">
        <f>'PROD PADI''20'!J34/'LP PADI''20'!J34*10</f>
        <v>58.96317579929044</v>
      </c>
      <c r="K34" s="182">
        <f>'PROD PADI''20'!K34/'LP PADI''20'!K34*10</f>
        <v>59.569329385209571</v>
      </c>
      <c r="L34" s="182">
        <f>'PROD PADI''20'!L34/'LP PADI''20'!L34*10</f>
        <v>59.700840817704304</v>
      </c>
      <c r="M34" s="182">
        <f>'PROD PADI''20'!M34/'LP PADI''20'!M34*10</f>
        <v>59.323525328532511</v>
      </c>
      <c r="N34" s="42">
        <f>[10]produktivitas!M35</f>
        <v>59.323525328532511</v>
      </c>
      <c r="O34" s="182"/>
      <c r="P34" s="182"/>
      <c r="Q34" s="149">
        <f>'PROD PADI''20'!Q34/'LP PADI''20'!Q34*10</f>
        <v>59.323525328532511</v>
      </c>
      <c r="R34" s="149">
        <f>'PROD PADI''20'!R34/'LP PADI''20'!R34*10</f>
        <v>60.294640954312527</v>
      </c>
    </row>
    <row r="35" spans="1:18" x14ac:dyDescent="0.25">
      <c r="C35" s="46"/>
      <c r="D35" s="39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</row>
    <row r="36" spans="1:18" x14ac:dyDescent="0.25">
      <c r="D36" s="39"/>
    </row>
    <row r="37" spans="1:18" x14ac:dyDescent="0.25">
      <c r="D37" s="39"/>
    </row>
    <row r="38" spans="1:18" x14ac:dyDescent="0.25">
      <c r="D38" s="39"/>
    </row>
    <row r="39" spans="1:18" x14ac:dyDescent="0.25">
      <c r="A39" s="282" t="s">
        <v>233</v>
      </c>
      <c r="B39" s="282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2"/>
      <c r="Q39" s="282"/>
      <c r="R39" s="282"/>
    </row>
    <row r="40" spans="1:18" x14ac:dyDescent="0.25">
      <c r="A40" s="282" t="s">
        <v>54</v>
      </c>
      <c r="B40" s="282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2"/>
      <c r="N40" s="282"/>
      <c r="O40" s="282"/>
      <c r="P40" s="282"/>
      <c r="Q40" s="282"/>
      <c r="R40" s="282"/>
    </row>
    <row r="41" spans="1:18" x14ac:dyDescent="0.25">
      <c r="D41" s="39"/>
    </row>
    <row r="42" spans="1:18" x14ac:dyDescent="0.25">
      <c r="B42" s="1" t="s">
        <v>214</v>
      </c>
      <c r="D42" s="39"/>
    </row>
    <row r="43" spans="1:18" x14ac:dyDescent="0.25">
      <c r="A43" s="4" t="s">
        <v>2</v>
      </c>
      <c r="B43" s="4" t="s">
        <v>3</v>
      </c>
      <c r="C43" s="4" t="s">
        <v>56</v>
      </c>
      <c r="D43" s="40" t="s">
        <v>57</v>
      </c>
      <c r="E43" s="34" t="s">
        <v>12</v>
      </c>
      <c r="F43" s="34" t="s">
        <v>15</v>
      </c>
      <c r="G43" s="6" t="s">
        <v>58</v>
      </c>
      <c r="H43" s="34" t="s">
        <v>16</v>
      </c>
      <c r="I43" s="34" t="s">
        <v>17</v>
      </c>
      <c r="J43" s="34" t="s">
        <v>18</v>
      </c>
      <c r="K43" s="34" t="s">
        <v>19</v>
      </c>
      <c r="L43" s="6" t="s">
        <v>59</v>
      </c>
      <c r="M43" s="34" t="s">
        <v>20</v>
      </c>
      <c r="N43" s="34" t="s">
        <v>6</v>
      </c>
      <c r="O43" s="34" t="s">
        <v>7</v>
      </c>
      <c r="P43" s="34" t="s">
        <v>8</v>
      </c>
      <c r="Q43" s="6" t="s">
        <v>60</v>
      </c>
      <c r="R43" s="6" t="s">
        <v>212</v>
      </c>
    </row>
    <row r="44" spans="1:18" x14ac:dyDescent="0.25">
      <c r="A44" s="8"/>
      <c r="B44" s="8"/>
      <c r="C44" s="22"/>
      <c r="D44" s="41"/>
      <c r="E44" s="21"/>
      <c r="F44" s="21"/>
      <c r="G44" s="35"/>
      <c r="H44" s="21"/>
      <c r="I44" s="21"/>
      <c r="J44" s="21"/>
      <c r="K44" s="21"/>
      <c r="L44" s="35"/>
      <c r="M44" s="21"/>
      <c r="N44" s="21"/>
      <c r="O44" s="21"/>
      <c r="P44" s="21"/>
      <c r="Q44" s="35"/>
      <c r="R44" s="35"/>
    </row>
    <row r="45" spans="1:18" x14ac:dyDescent="0.25">
      <c r="A45" s="47">
        <v>1</v>
      </c>
      <c r="B45" s="47" t="s">
        <v>22</v>
      </c>
      <c r="C45" s="42">
        <f>[3]produktivitas!C47</f>
        <v>0</v>
      </c>
      <c r="D45" s="42">
        <f>[3]produktivitas!D47</f>
        <v>33.299999999999997</v>
      </c>
      <c r="E45" s="42">
        <f>[3]produktivitas!E47</f>
        <v>33.299999999999997</v>
      </c>
      <c r="F45" s="42">
        <f>[3]produktivitas!F47</f>
        <v>33.299999999999997</v>
      </c>
      <c r="G45" s="149">
        <f>'PROD PADI''20'!G51/'LP PADI''20'!G46*10</f>
        <v>33.299999999999997</v>
      </c>
      <c r="H45" s="42">
        <f>[3]produktivitas!H47</f>
        <v>31.07</v>
      </c>
      <c r="I45" s="42">
        <f>[3]produktivitas!I47</f>
        <v>31.07</v>
      </c>
      <c r="J45" s="42">
        <f>[3]produktivitas!J47</f>
        <v>0</v>
      </c>
      <c r="K45" s="42">
        <f>[3]produktivitas!K47</f>
        <v>0</v>
      </c>
      <c r="L45" s="149">
        <f>'PROD PADI''20'!L51/'LP PADI''20'!L46*10</f>
        <v>31.07</v>
      </c>
      <c r="M45" s="42">
        <f>[10]produktivitas!M47</f>
        <v>0</v>
      </c>
      <c r="N45" s="42"/>
      <c r="O45" s="42"/>
      <c r="P45" s="42"/>
      <c r="Q45" s="149">
        <v>0</v>
      </c>
      <c r="R45" s="149">
        <f>'PROD PADI''20'!R51/'LP PADI''20'!R46*10</f>
        <v>33.290494458653022</v>
      </c>
    </row>
    <row r="46" spans="1:18" x14ac:dyDescent="0.25">
      <c r="A46" s="47">
        <v>2</v>
      </c>
      <c r="B46" s="47" t="s">
        <v>23</v>
      </c>
      <c r="C46" s="42">
        <f>[3]produktivitas!C48</f>
        <v>34.51</v>
      </c>
      <c r="D46" s="42">
        <f>[3]produktivitas!D48</f>
        <v>34.51</v>
      </c>
      <c r="E46" s="42">
        <f>[3]produktivitas!E48</f>
        <v>34.51</v>
      </c>
      <c r="F46" s="42">
        <f>[3]produktivitas!F48</f>
        <v>34.51</v>
      </c>
      <c r="G46" s="149">
        <f>'PROD PADI''20'!G52/'LP PADI''20'!G47*10</f>
        <v>34.51</v>
      </c>
      <c r="H46" s="42">
        <f>[3]produktivitas!H48</f>
        <v>45.51</v>
      </c>
      <c r="I46" s="42">
        <f>[3]produktivitas!I48</f>
        <v>45.51</v>
      </c>
      <c r="J46" s="42">
        <f>[3]produktivitas!J48</f>
        <v>45.51</v>
      </c>
      <c r="K46" s="42">
        <f>[3]produktivitas!K48</f>
        <v>45.51</v>
      </c>
      <c r="L46" s="149">
        <f>'PROD PADI''20'!L52/'LP PADI''20'!L47*10</f>
        <v>45.510000000000005</v>
      </c>
      <c r="M46" s="42">
        <f>[10]produktivitas!M48</f>
        <v>0</v>
      </c>
      <c r="N46" s="42"/>
      <c r="O46" s="42"/>
      <c r="P46" s="42"/>
      <c r="Q46" s="149">
        <v>0</v>
      </c>
      <c r="R46" s="149">
        <f>'PROD PADI''20'!R52/'LP PADI''20'!R47*10</f>
        <v>35.699332391381134</v>
      </c>
    </row>
    <row r="47" spans="1:18" x14ac:dyDescent="0.25">
      <c r="A47" s="47">
        <v>3</v>
      </c>
      <c r="B47" s="47" t="s">
        <v>24</v>
      </c>
      <c r="C47" s="42">
        <f>[3]produktivitas!C49</f>
        <v>38.840000000000003</v>
      </c>
      <c r="D47" s="42">
        <f>[3]produktivitas!D49</f>
        <v>37.83</v>
      </c>
      <c r="E47" s="42">
        <f>[3]produktivitas!E49</f>
        <v>37.93</v>
      </c>
      <c r="F47" s="42">
        <f>[3]produktivitas!F49</f>
        <v>37.770000000000003</v>
      </c>
      <c r="G47" s="149">
        <f>'PROD PADI''20'!G53/'LP PADI''20'!G48*10</f>
        <v>37.831562908496736</v>
      </c>
      <c r="H47" s="42">
        <f>[3]produktivitas!H49</f>
        <v>37.43</v>
      </c>
      <c r="I47" s="42">
        <f>[3]produktivitas!I49</f>
        <v>37.5</v>
      </c>
      <c r="J47" s="42">
        <f>[3]produktivitas!J49</f>
        <v>37.5</v>
      </c>
      <c r="K47" s="42">
        <f>[3]produktivitas!K49</f>
        <v>37.56</v>
      </c>
      <c r="L47" s="149">
        <f>'PROD PADI''20'!L53/'LP PADI''20'!L48*10</f>
        <v>37.47493288590605</v>
      </c>
      <c r="M47" s="42">
        <f>[10]produktivitas!M49</f>
        <v>37.5</v>
      </c>
      <c r="N47" s="42"/>
      <c r="O47" s="42"/>
      <c r="P47" s="42"/>
      <c r="Q47" s="149">
        <f>'PROD PADI''20'!Q53/'LP PADI''20'!Q48*10</f>
        <v>37.5</v>
      </c>
      <c r="R47" s="149">
        <f>'PROD PADI''20'!R53/'LP PADI''20'!R48*10</f>
        <v>37.814513845675172</v>
      </c>
    </row>
    <row r="48" spans="1:18" x14ac:dyDescent="0.25">
      <c r="A48" s="47">
        <v>4</v>
      </c>
      <c r="B48" s="47" t="s">
        <v>25</v>
      </c>
      <c r="C48" s="42">
        <f>[3]produktivitas!C50</f>
        <v>52.8</v>
      </c>
      <c r="D48" s="42">
        <f>[3]produktivitas!D50</f>
        <v>52.8</v>
      </c>
      <c r="E48" s="42">
        <f>[3]produktivitas!E50</f>
        <v>52.8</v>
      </c>
      <c r="F48" s="42">
        <f>[3]produktivitas!F50</f>
        <v>52.8</v>
      </c>
      <c r="G48" s="149">
        <f>'PROD PADI''20'!G54/'LP PADI''20'!G49*10</f>
        <v>52.800000000000004</v>
      </c>
      <c r="H48" s="42">
        <f>[3]produktivitas!H50</f>
        <v>0</v>
      </c>
      <c r="I48" s="42">
        <f>[3]produktivitas!I50</f>
        <v>42.08</v>
      </c>
      <c r="J48" s="42">
        <f>[3]produktivitas!J50</f>
        <v>42.08</v>
      </c>
      <c r="K48" s="42">
        <f>[3]produktivitas!K50</f>
        <v>42.08</v>
      </c>
      <c r="L48" s="149">
        <f>'PROD PADI''20'!L54/'LP PADI''20'!L49*10</f>
        <v>32.058453865336659</v>
      </c>
      <c r="M48" s="42">
        <f>[10]produktivitas!M50</f>
        <v>59.03</v>
      </c>
      <c r="N48" s="42"/>
      <c r="O48" s="42"/>
      <c r="P48" s="42"/>
      <c r="Q48" s="149">
        <f>'PROD PADI''20'!Q54/'LP PADI''20'!Q49*10</f>
        <v>59.03</v>
      </c>
      <c r="R48" s="149">
        <f>'PROD PADI''20'!R54/'LP PADI''20'!R49*10</f>
        <v>45.430291173794345</v>
      </c>
    </row>
    <row r="49" spans="1:18" x14ac:dyDescent="0.25">
      <c r="A49" s="47">
        <v>5</v>
      </c>
      <c r="B49" s="47" t="s">
        <v>26</v>
      </c>
      <c r="C49" s="42">
        <f>[3]produktivitas!C51</f>
        <v>42.58</v>
      </c>
      <c r="D49" s="42">
        <f>[3]produktivitas!D51</f>
        <v>42.65</v>
      </c>
      <c r="E49" s="42">
        <f>[3]produktivitas!E51</f>
        <v>42.71</v>
      </c>
      <c r="F49" s="42">
        <f>[3]produktivitas!F51</f>
        <v>42.78</v>
      </c>
      <c r="G49" s="149">
        <f>'PROD PADI''20'!G55/'LP PADI''20'!G50*10</f>
        <v>42.706717067583043</v>
      </c>
      <c r="H49" s="42">
        <f>[3]produktivitas!H51</f>
        <v>42.83</v>
      </c>
      <c r="I49" s="42">
        <f>[3]produktivitas!I51</f>
        <v>42.89</v>
      </c>
      <c r="J49" s="42">
        <f>[3]produktivitas!J51</f>
        <v>0</v>
      </c>
      <c r="K49" s="42">
        <f>[3]produktivitas!K51</f>
        <v>0</v>
      </c>
      <c r="L49" s="149">
        <f>'PROD PADI''20'!L55/'LP PADI''20'!L50*10</f>
        <v>42.837568034557236</v>
      </c>
      <c r="M49" s="42">
        <f>[10]produktivitas!M51</f>
        <v>0</v>
      </c>
      <c r="N49" s="42"/>
      <c r="O49" s="42"/>
      <c r="P49" s="42"/>
      <c r="Q49" s="149">
        <v>0</v>
      </c>
      <c r="R49" s="149">
        <f>'PROD PADI''20'!R55/'LP PADI''20'!R50*10</f>
        <v>42.740897038081798</v>
      </c>
    </row>
    <row r="50" spans="1:18" x14ac:dyDescent="0.25">
      <c r="A50" s="47">
        <v>6</v>
      </c>
      <c r="B50" s="47" t="s">
        <v>27</v>
      </c>
      <c r="C50" s="42">
        <f>[3]produktivitas!C52</f>
        <v>52.41</v>
      </c>
      <c r="D50" s="42">
        <f>[3]produktivitas!D52</f>
        <v>52.41</v>
      </c>
      <c r="E50" s="42">
        <f>[3]produktivitas!E52</f>
        <v>52.41</v>
      </c>
      <c r="F50" s="42">
        <f>[3]produktivitas!F52</f>
        <v>52.41</v>
      </c>
      <c r="G50" s="149">
        <f>'PROD PADI''20'!G56/'LP PADI''20'!G51*10</f>
        <v>52.410000000000004</v>
      </c>
      <c r="H50" s="42">
        <f>[3]produktivitas!H52</f>
        <v>34.07</v>
      </c>
      <c r="I50" s="42">
        <f>[3]produktivitas!I52</f>
        <v>34.07</v>
      </c>
      <c r="J50" s="42">
        <f>[3]produktivitas!J52</f>
        <v>34.07</v>
      </c>
      <c r="K50" s="42">
        <f>[3]produktivitas!K52</f>
        <v>34.07</v>
      </c>
      <c r="L50" s="149">
        <f>'PROD PADI''20'!L56/'LP PADI''20'!L51*10</f>
        <v>34.07</v>
      </c>
      <c r="M50" s="42">
        <f>[10]produktivitas!M52</f>
        <v>44.21</v>
      </c>
      <c r="N50" s="42"/>
      <c r="O50" s="42"/>
      <c r="P50" s="42"/>
      <c r="Q50" s="149">
        <f>'PROD PADI''20'!Q56/'LP PADI''20'!Q51*10</f>
        <v>44.21</v>
      </c>
      <c r="R50" s="149">
        <f>'PROD PADI''20'!R56/'LP PADI''20'!R51*10</f>
        <v>44.296622340425529</v>
      </c>
    </row>
    <row r="51" spans="1:18" x14ac:dyDescent="0.25">
      <c r="A51" s="47">
        <v>7</v>
      </c>
      <c r="B51" s="47" t="s">
        <v>28</v>
      </c>
      <c r="C51" s="42">
        <f>[3]produktivitas!C53</f>
        <v>0</v>
      </c>
      <c r="D51" s="42">
        <f>[3]produktivitas!D53</f>
        <v>0</v>
      </c>
      <c r="E51" s="42">
        <f>[3]produktivitas!E53</f>
        <v>47.11</v>
      </c>
      <c r="F51" s="42">
        <f>[3]produktivitas!F53</f>
        <v>44.61</v>
      </c>
      <c r="G51" s="149">
        <f>'PROD PADI''20'!G57/'LP PADI''20'!G52*10</f>
        <v>46.355098039215683</v>
      </c>
      <c r="H51" s="42">
        <f>[3]produktivitas!H53</f>
        <v>23.33</v>
      </c>
      <c r="I51" s="42">
        <f>[3]produktivitas!I53</f>
        <v>23.33</v>
      </c>
      <c r="J51" s="42">
        <f>[3]produktivitas!J53</f>
        <v>25</v>
      </c>
      <c r="K51" s="42">
        <f>[3]produktivitas!K53</f>
        <v>0</v>
      </c>
      <c r="L51" s="149">
        <f>'PROD PADI''20'!L57/'LP PADI''20'!L52*10</f>
        <v>23.633636363636366</v>
      </c>
      <c r="M51" s="42">
        <f>[10]produktivitas!M53</f>
        <v>0</v>
      </c>
      <c r="N51" s="42"/>
      <c r="O51" s="42"/>
      <c r="P51" s="42"/>
      <c r="Q51" s="149">
        <v>0</v>
      </c>
      <c r="R51" s="149">
        <f>'PROD PADI''20'!R57/'LP PADI''20'!R52*10</f>
        <v>45.875374280230318</v>
      </c>
    </row>
    <row r="52" spans="1:18" x14ac:dyDescent="0.25">
      <c r="A52" s="47">
        <v>8</v>
      </c>
      <c r="B52" s="47" t="s">
        <v>29</v>
      </c>
      <c r="C52" s="42">
        <f>[3]produktivitas!C54</f>
        <v>0</v>
      </c>
      <c r="D52" s="42">
        <f>[3]produktivitas!D54</f>
        <v>0</v>
      </c>
      <c r="E52" s="42">
        <f>[3]produktivitas!E54</f>
        <v>33</v>
      </c>
      <c r="F52" s="42">
        <f>[3]produktivitas!F54</f>
        <v>32.39</v>
      </c>
      <c r="G52" s="149">
        <f>'PROD PADI''20'!G58/'LP PADI''20'!G53*10</f>
        <v>32.781262626262624</v>
      </c>
      <c r="H52" s="42">
        <f>[3]produktivitas!H54</f>
        <v>0</v>
      </c>
      <c r="I52" s="42">
        <f>[3]produktivitas!I54</f>
        <v>0</v>
      </c>
      <c r="J52" s="42">
        <f>[3]produktivitas!J54</f>
        <v>0</v>
      </c>
      <c r="K52" s="42">
        <f>[3]produktivitas!K54</f>
        <v>0</v>
      </c>
      <c r="L52" s="149">
        <v>0</v>
      </c>
      <c r="M52" s="42">
        <f>[10]produktivitas!M54</f>
        <v>0</v>
      </c>
      <c r="N52" s="42"/>
      <c r="O52" s="42"/>
      <c r="P52" s="42"/>
      <c r="Q52" s="149">
        <v>0</v>
      </c>
      <c r="R52" s="149">
        <f>'PROD PADI''20'!R58/'LP PADI''20'!R53*10</f>
        <v>32.781262626262624</v>
      </c>
    </row>
    <row r="53" spans="1:18" x14ac:dyDescent="0.25">
      <c r="A53" s="47">
        <v>9</v>
      </c>
      <c r="B53" s="47" t="s">
        <v>30</v>
      </c>
      <c r="C53" s="42">
        <f>[3]produktivitas!C55</f>
        <v>0</v>
      </c>
      <c r="D53" s="42">
        <f>[3]produktivitas!D55</f>
        <v>0</v>
      </c>
      <c r="E53" s="42">
        <f>[3]produktivitas!E55</f>
        <v>0</v>
      </c>
      <c r="F53" s="42">
        <f>[3]produktivitas!F55</f>
        <v>54.89</v>
      </c>
      <c r="G53" s="149">
        <f>'PROD PADI''20'!G59/'LP PADI''20'!G54*10</f>
        <v>54.890000000000008</v>
      </c>
      <c r="H53" s="42">
        <f>[3]produktivitas!H55</f>
        <v>0</v>
      </c>
      <c r="I53" s="42">
        <f>[3]produktivitas!I55</f>
        <v>0</v>
      </c>
      <c r="J53" s="42">
        <f>[3]produktivitas!J55</f>
        <v>0</v>
      </c>
      <c r="K53" s="42">
        <f>[3]produktivitas!K55</f>
        <v>0</v>
      </c>
      <c r="L53" s="149">
        <v>0</v>
      </c>
      <c r="M53" s="42">
        <f>[10]produktivitas!M55</f>
        <v>0</v>
      </c>
      <c r="N53" s="42"/>
      <c r="O53" s="42"/>
      <c r="P53" s="42"/>
      <c r="Q53" s="149">
        <v>0</v>
      </c>
      <c r="R53" s="149">
        <f>'PROD PADI''20'!R59/'LP PADI''20'!R54*10</f>
        <v>54.890000000000008</v>
      </c>
    </row>
    <row r="54" spans="1:18" x14ac:dyDescent="0.25">
      <c r="A54" s="47">
        <v>10</v>
      </c>
      <c r="B54" s="47" t="s">
        <v>31</v>
      </c>
      <c r="C54" s="42">
        <f>[3]produktivitas!C56</f>
        <v>0</v>
      </c>
      <c r="D54" s="42">
        <f>[3]produktivitas!D56</f>
        <v>40.24</v>
      </c>
      <c r="E54" s="42">
        <f>[3]produktivitas!E56</f>
        <v>40.619999999999997</v>
      </c>
      <c r="F54" s="42">
        <f>[3]produktivitas!F56</f>
        <v>39.630000000000003</v>
      </c>
      <c r="G54" s="149">
        <f>'PROD PADI''20'!G60/'LP PADI''20'!G55*10</f>
        <v>40.534545880149807</v>
      </c>
      <c r="H54" s="42">
        <f>[3]produktivitas!H56</f>
        <v>0</v>
      </c>
      <c r="I54" s="42">
        <f>[3]produktivitas!I56</f>
        <v>0</v>
      </c>
      <c r="J54" s="42">
        <f>[3]produktivitas!J56</f>
        <v>39.83660130718954</v>
      </c>
      <c r="K54" s="42">
        <f>[3]produktivitas!K56</f>
        <v>41</v>
      </c>
      <c r="L54" s="149">
        <v>0</v>
      </c>
      <c r="M54" s="42">
        <f>[10]produktivitas!M56</f>
        <v>0</v>
      </c>
      <c r="N54" s="42"/>
      <c r="O54" s="42"/>
      <c r="P54" s="42"/>
      <c r="Q54" s="149">
        <v>0</v>
      </c>
      <c r="R54" s="149">
        <f>'PROD PADI''20'!R60/'LP PADI''20'!R55*10</f>
        <v>40.488943981831945</v>
      </c>
    </row>
    <row r="55" spans="1:18" x14ac:dyDescent="0.25">
      <c r="A55" s="47">
        <v>11</v>
      </c>
      <c r="B55" s="47" t="s">
        <v>32</v>
      </c>
      <c r="C55" s="42">
        <f>[3]produktivitas!C57</f>
        <v>34.44</v>
      </c>
      <c r="D55" s="42">
        <f>[3]produktivitas!D57</f>
        <v>45.22</v>
      </c>
      <c r="E55" s="42">
        <f>[3]produktivitas!E57</f>
        <v>42.17</v>
      </c>
      <c r="F55" s="42">
        <f>[3]produktivitas!F57</f>
        <v>33.96</v>
      </c>
      <c r="G55" s="149">
        <f>'PROD PADI''20'!G61/'LP PADI''20'!G56*10</f>
        <v>41.838398914518315</v>
      </c>
      <c r="H55" s="42">
        <f>[3]produktivitas!H57</f>
        <v>30.23</v>
      </c>
      <c r="I55" s="42">
        <f>[3]produktivitas!I57</f>
        <v>38.17</v>
      </c>
      <c r="J55" s="42">
        <f>[3]produktivitas!J57</f>
        <v>0</v>
      </c>
      <c r="K55" s="42">
        <f>[3]produktivitas!K57</f>
        <v>0</v>
      </c>
      <c r="L55" s="149">
        <f>'PROD PADI''20'!L61/'LP PADI''20'!L56*10</f>
        <v>32.639234828496043</v>
      </c>
      <c r="M55" s="42">
        <f>[10]produktivitas!M57</f>
        <v>0</v>
      </c>
      <c r="N55" s="42"/>
      <c r="O55" s="42"/>
      <c r="P55" s="42"/>
      <c r="Q55" s="149">
        <v>0</v>
      </c>
      <c r="R55" s="149">
        <f>'PROD PADI''20'!R61/'LP PADI''20'!R56*10</f>
        <v>40.492266409266406</v>
      </c>
    </row>
    <row r="56" spans="1:18" x14ac:dyDescent="0.25">
      <c r="A56" s="47">
        <v>12</v>
      </c>
      <c r="B56" s="47" t="s">
        <v>33</v>
      </c>
      <c r="C56" s="42">
        <f>[3]produktivitas!C58</f>
        <v>0</v>
      </c>
      <c r="D56" s="42">
        <f>[3]produktivitas!D58</f>
        <v>0</v>
      </c>
      <c r="E56" s="42">
        <f>[3]produktivitas!E58</f>
        <v>70.811842105263153</v>
      </c>
      <c r="F56" s="42">
        <f>[3]produktivitas!F58</f>
        <v>76.41</v>
      </c>
      <c r="G56" s="149">
        <f>'PROD PADI''20'!G62/'LP PADI''20'!G57*10</f>
        <v>75.904231128470755</v>
      </c>
      <c r="H56" s="42">
        <f>[3]produktivitas!H58</f>
        <v>0</v>
      </c>
      <c r="I56" s="42">
        <f>[3]produktivitas!I58</f>
        <v>0</v>
      </c>
      <c r="J56" s="42">
        <f>[3]produktivitas!J58</f>
        <v>68</v>
      </c>
      <c r="K56" s="42">
        <f>[3]produktivitas!K58</f>
        <v>47.94</v>
      </c>
      <c r="L56" s="149">
        <v>0</v>
      </c>
      <c r="M56" s="42">
        <f>[10]produktivitas!M58</f>
        <v>0</v>
      </c>
      <c r="N56" s="42"/>
      <c r="O56" s="42"/>
      <c r="P56" s="42"/>
      <c r="Q56" s="149">
        <v>0</v>
      </c>
      <c r="R56" s="149">
        <f>'PROD PADI''20'!R62/'LP PADI''20'!R57*10</f>
        <v>69.870743235593807</v>
      </c>
    </row>
    <row r="57" spans="1:18" x14ac:dyDescent="0.25">
      <c r="A57" s="47">
        <v>13</v>
      </c>
      <c r="B57" s="47" t="s">
        <v>34</v>
      </c>
      <c r="C57" s="42">
        <f>[3]produktivitas!C59</f>
        <v>30</v>
      </c>
      <c r="D57" s="42">
        <f>[3]produktivitas!D59</f>
        <v>30</v>
      </c>
      <c r="E57" s="42">
        <f>[3]produktivitas!E59</f>
        <v>30.11</v>
      </c>
      <c r="F57" s="42">
        <f>[3]produktivitas!F59</f>
        <v>31</v>
      </c>
      <c r="G57" s="149">
        <f>'PROD PADI''20'!G63/'LP PADI''20'!G58*10</f>
        <v>30.261230769230771</v>
      </c>
      <c r="H57" s="42">
        <f>[3]produktivitas!H59</f>
        <v>30.92</v>
      </c>
      <c r="I57" s="42">
        <f>[3]produktivitas!I59</f>
        <v>31</v>
      </c>
      <c r="J57" s="42">
        <f>[3]produktivitas!J59</f>
        <v>28.35</v>
      </c>
      <c r="K57" s="42">
        <f>[3]produktivitas!K59</f>
        <v>29.33</v>
      </c>
      <c r="L57" s="149">
        <f>'PROD PADI''20'!L63/'LP PADI''20'!L58*10</f>
        <v>30.093714285714288</v>
      </c>
      <c r="M57" s="42">
        <f>[10]produktivitas!M59</f>
        <v>41.88</v>
      </c>
      <c r="N57" s="42"/>
      <c r="O57" s="42"/>
      <c r="P57" s="42"/>
      <c r="Q57" s="149">
        <f>'PROD PADI''20'!Q63/'LP PADI''20'!Q58*10</f>
        <v>41.88000000000001</v>
      </c>
      <c r="R57" s="149">
        <f>'PROD PADI''20'!R63/'LP PADI''20'!R58*10</f>
        <v>30.751408450704233</v>
      </c>
    </row>
    <row r="58" spans="1:18" x14ac:dyDescent="0.25">
      <c r="A58" s="47">
        <v>14</v>
      </c>
      <c r="B58" s="47" t="s">
        <v>35</v>
      </c>
      <c r="C58" s="42">
        <f>[3]produktivitas!C60</f>
        <v>0</v>
      </c>
      <c r="D58" s="42">
        <f>[3]produktivitas!D60</f>
        <v>40.090000000000003</v>
      </c>
      <c r="E58" s="42">
        <f>[3]produktivitas!E60</f>
        <v>40.090000000000003</v>
      </c>
      <c r="F58" s="42">
        <f>[3]produktivitas!F60</f>
        <v>40.090000000000003</v>
      </c>
      <c r="G58" s="149">
        <f>'PROD PADI''20'!G64/'LP PADI''20'!G59*10</f>
        <v>40.090000000000003</v>
      </c>
      <c r="H58" s="42">
        <f>[3]produktivitas!H60</f>
        <v>37.42</v>
      </c>
      <c r="I58" s="42">
        <f>[3]produktivitas!I60</f>
        <v>37.42</v>
      </c>
      <c r="J58" s="42">
        <f>[3]produktivitas!J60</f>
        <v>0</v>
      </c>
      <c r="K58" s="42">
        <f>[3]produktivitas!K60</f>
        <v>0</v>
      </c>
      <c r="L58" s="149">
        <f>'PROD PADI''20'!L64/'LP PADI''20'!L59*10</f>
        <v>37.42</v>
      </c>
      <c r="M58" s="42">
        <f>[10]produktivitas!M60</f>
        <v>0</v>
      </c>
      <c r="N58" s="42"/>
      <c r="O58" s="42"/>
      <c r="P58" s="42"/>
      <c r="Q58" s="149">
        <v>0</v>
      </c>
      <c r="R58" s="149">
        <f>'PROD PADI''20'!R64/'LP PADI''20'!R59*10</f>
        <v>40.033301158301157</v>
      </c>
    </row>
    <row r="59" spans="1:18" x14ac:dyDescent="0.25">
      <c r="A59" s="47">
        <v>15</v>
      </c>
      <c r="B59" s="47" t="s">
        <v>36</v>
      </c>
      <c r="C59" s="42">
        <f>[3]produktivitas!C61</f>
        <v>0</v>
      </c>
      <c r="D59" s="42">
        <f>[3]produktivitas!D61</f>
        <v>0</v>
      </c>
      <c r="E59" s="42">
        <f>[3]produktivitas!E61</f>
        <v>38.799999999999997</v>
      </c>
      <c r="F59" s="42">
        <f>[3]produktivitas!F61</f>
        <v>38.799999999999997</v>
      </c>
      <c r="G59" s="149">
        <f>'PROD PADI''20'!G65/'LP PADI''20'!G60*10</f>
        <v>38.79999999999999</v>
      </c>
      <c r="H59" s="42">
        <f>[3]produktivitas!H61</f>
        <v>0</v>
      </c>
      <c r="I59" s="42">
        <f>[3]produktivitas!I61</f>
        <v>0</v>
      </c>
      <c r="J59" s="42">
        <f>[3]produktivitas!J61</f>
        <v>0</v>
      </c>
      <c r="K59" s="42">
        <f>[3]produktivitas!K61</f>
        <v>0</v>
      </c>
      <c r="L59" s="149">
        <v>0</v>
      </c>
      <c r="M59" s="42">
        <f>[10]produktivitas!M61</f>
        <v>0</v>
      </c>
      <c r="N59" s="42"/>
      <c r="O59" s="42"/>
      <c r="P59" s="42"/>
      <c r="Q59" s="149">
        <v>0</v>
      </c>
      <c r="R59" s="149">
        <f>'PROD PADI''20'!R65/'LP PADI''20'!R60*10</f>
        <v>38.79999999999999</v>
      </c>
    </row>
    <row r="60" spans="1:18" x14ac:dyDescent="0.25">
      <c r="A60" s="47">
        <v>16</v>
      </c>
      <c r="B60" s="47" t="s">
        <v>37</v>
      </c>
      <c r="C60" s="42">
        <f>[3]produktivitas!C62</f>
        <v>0</v>
      </c>
      <c r="D60" s="42">
        <f>[3]produktivitas!D62</f>
        <v>0</v>
      </c>
      <c r="E60" s="42">
        <f>[3]produktivitas!E62</f>
        <v>39.65</v>
      </c>
      <c r="F60" s="42">
        <f>[3]produktivitas!F62</f>
        <v>0</v>
      </c>
      <c r="G60" s="149">
        <f>'PROD PADI''20'!G66/'LP PADI''20'!G61*10</f>
        <v>39.650000000000006</v>
      </c>
      <c r="H60" s="42">
        <f>[3]produktivitas!H62</f>
        <v>0</v>
      </c>
      <c r="I60" s="42">
        <f>[3]produktivitas!I62</f>
        <v>0</v>
      </c>
      <c r="J60" s="42">
        <f>[3]produktivitas!J62</f>
        <v>0</v>
      </c>
      <c r="K60" s="42">
        <f>[3]produktivitas!K62</f>
        <v>0</v>
      </c>
      <c r="L60" s="149">
        <v>0</v>
      </c>
      <c r="M60" s="42">
        <f>[10]produktivitas!M62</f>
        <v>0</v>
      </c>
      <c r="N60" s="42"/>
      <c r="O60" s="42"/>
      <c r="P60" s="42"/>
      <c r="Q60" s="149">
        <v>0</v>
      </c>
      <c r="R60" s="149">
        <f>'PROD PADI''20'!R66/'LP PADI''20'!R61*10</f>
        <v>39.650000000000006</v>
      </c>
    </row>
    <row r="61" spans="1:18" x14ac:dyDescent="0.25">
      <c r="A61" s="47">
        <v>17</v>
      </c>
      <c r="B61" s="47" t="s">
        <v>38</v>
      </c>
      <c r="C61" s="42">
        <f>[3]produktivitas!C63</f>
        <v>0</v>
      </c>
      <c r="D61" s="42">
        <f>[3]produktivitas!D63</f>
        <v>37.28</v>
      </c>
      <c r="E61" s="42">
        <f>[3]produktivitas!E63</f>
        <v>37.28</v>
      </c>
      <c r="F61" s="42">
        <f>[3]produktivitas!F63</f>
        <v>37.28</v>
      </c>
      <c r="G61" s="149">
        <f>'PROD PADI''20'!G67/'LP PADI''20'!G62*10</f>
        <v>37.28</v>
      </c>
      <c r="H61" s="42">
        <f>[3]produktivitas!H63</f>
        <v>39.700000000000003</v>
      </c>
      <c r="I61" s="42">
        <f>[3]produktivitas!I63</f>
        <v>39.700000000000003</v>
      </c>
      <c r="J61" s="42">
        <f>[3]produktivitas!J63</f>
        <v>39.700000000000003</v>
      </c>
      <c r="K61" s="42">
        <f>[3]produktivitas!K63</f>
        <v>39.700000000000003</v>
      </c>
      <c r="L61" s="149">
        <f>'PROD PADI''20'!L67/'LP PADI''20'!L62*10</f>
        <v>39.700000000000003</v>
      </c>
      <c r="M61" s="42">
        <f>[10]produktivitas!M63</f>
        <v>45.71</v>
      </c>
      <c r="N61" s="42"/>
      <c r="O61" s="42"/>
      <c r="P61" s="42"/>
      <c r="Q61" s="149">
        <f>'PROD PADI''20'!Q67/'LP PADI''20'!Q62*10</f>
        <v>45.709999999999994</v>
      </c>
      <c r="R61" s="149">
        <f>'PROD PADI''20'!R67/'LP PADI''20'!R62*10</f>
        <v>37.785701013513503</v>
      </c>
    </row>
    <row r="62" spans="1:18" x14ac:dyDescent="0.25">
      <c r="A62" s="47">
        <v>18</v>
      </c>
      <c r="B62" s="53" t="s">
        <v>39</v>
      </c>
      <c r="C62" s="42">
        <f>[3]produktivitas!C64</f>
        <v>0</v>
      </c>
      <c r="D62" s="42">
        <f>[3]produktivitas!D64</f>
        <v>0</v>
      </c>
      <c r="E62" s="42">
        <f>[3]produktivitas!E64</f>
        <v>55.91</v>
      </c>
      <c r="F62" s="42">
        <f>[3]produktivitas!F64</f>
        <v>44.54</v>
      </c>
      <c r="G62" s="149">
        <f>'PROD PADI''20'!G68/'LP PADI''20'!G63*10</f>
        <v>50.92885714285714</v>
      </c>
      <c r="H62" s="42">
        <f>[3]produktivitas!H64</f>
        <v>46.56</v>
      </c>
      <c r="I62" s="42">
        <f>[3]produktivitas!I64</f>
        <v>0</v>
      </c>
      <c r="J62" s="42">
        <f>[3]produktivitas!J64</f>
        <v>0</v>
      </c>
      <c r="K62" s="42">
        <f>[3]produktivitas!K64</f>
        <v>54.23</v>
      </c>
      <c r="L62" s="149">
        <f>'PROD PADI''20'!L68/'LP PADI''20'!L63*10</f>
        <v>48.14689655172414</v>
      </c>
      <c r="M62" s="42">
        <f>[10]produktivitas!M64</f>
        <v>46.08</v>
      </c>
      <c r="N62" s="42"/>
      <c r="O62" s="42"/>
      <c r="P62" s="42"/>
      <c r="Q62" s="149">
        <f>'PROD PADI''20'!Q68/'LP PADI''20'!Q63*10</f>
        <v>46.080000000000005</v>
      </c>
      <c r="R62" s="149">
        <f>'PROD PADI''20'!R68/'LP PADI''20'!R63*10</f>
        <v>50.337500000000006</v>
      </c>
    </row>
    <row r="63" spans="1:18" x14ac:dyDescent="0.25">
      <c r="A63" s="47">
        <v>19</v>
      </c>
      <c r="B63" s="47" t="s">
        <v>40</v>
      </c>
      <c r="C63" s="42">
        <f>[3]produktivitas!C65</f>
        <v>0</v>
      </c>
      <c r="D63" s="42">
        <f>[3]produktivitas!D65</f>
        <v>0</v>
      </c>
      <c r="E63" s="42">
        <f>[3]produktivitas!E65</f>
        <v>0</v>
      </c>
      <c r="F63" s="42">
        <f>[3]produktivitas!F65</f>
        <v>0</v>
      </c>
      <c r="G63" s="149">
        <v>0</v>
      </c>
      <c r="H63" s="42">
        <f>[3]produktivitas!H65</f>
        <v>0</v>
      </c>
      <c r="I63" s="42">
        <f>[3]produktivitas!I65</f>
        <v>0</v>
      </c>
      <c r="J63" s="42">
        <f>[3]produktivitas!J65</f>
        <v>0</v>
      </c>
      <c r="K63" s="42">
        <f>[3]produktivitas!K65</f>
        <v>0</v>
      </c>
      <c r="L63" s="149">
        <v>0</v>
      </c>
      <c r="M63" s="42">
        <f>[10]produktivitas!M65</f>
        <v>0</v>
      </c>
      <c r="N63" s="42"/>
      <c r="O63" s="42"/>
      <c r="P63" s="42"/>
      <c r="Q63" s="149">
        <v>0</v>
      </c>
      <c r="R63" s="149">
        <v>0</v>
      </c>
    </row>
    <row r="64" spans="1:18" x14ac:dyDescent="0.25">
      <c r="A64" s="47">
        <v>20</v>
      </c>
      <c r="B64" s="47" t="s">
        <v>41</v>
      </c>
      <c r="C64" s="42">
        <f>[3]produktivitas!C66</f>
        <v>0</v>
      </c>
      <c r="D64" s="42">
        <f>[3]produktivitas!D66</f>
        <v>0</v>
      </c>
      <c r="E64" s="42">
        <f>[3]produktivitas!E66</f>
        <v>0</v>
      </c>
      <c r="F64" s="42">
        <f>[3]produktivitas!F66</f>
        <v>0</v>
      </c>
      <c r="G64" s="149">
        <v>0</v>
      </c>
      <c r="H64" s="42">
        <f>[3]produktivitas!H66</f>
        <v>0</v>
      </c>
      <c r="I64" s="42">
        <f>[3]produktivitas!I66</f>
        <v>0</v>
      </c>
      <c r="J64" s="42">
        <f>[3]produktivitas!J66</f>
        <v>0</v>
      </c>
      <c r="K64" s="42">
        <f>[3]produktivitas!K66</f>
        <v>0</v>
      </c>
      <c r="L64" s="149">
        <v>0</v>
      </c>
      <c r="M64" s="42">
        <f>[10]produktivitas!M66</f>
        <v>0</v>
      </c>
      <c r="N64" s="42"/>
      <c r="O64" s="42"/>
      <c r="P64" s="42"/>
      <c r="Q64" s="149">
        <v>0</v>
      </c>
      <c r="R64" s="149">
        <v>0</v>
      </c>
    </row>
    <row r="65" spans="1:18" x14ac:dyDescent="0.25">
      <c r="A65" s="47">
        <v>21</v>
      </c>
      <c r="B65" s="47" t="s">
        <v>42</v>
      </c>
      <c r="C65" s="42">
        <f>[3]produktivitas!C67</f>
        <v>0</v>
      </c>
      <c r="D65" s="42">
        <f>[3]produktivitas!D67</f>
        <v>0</v>
      </c>
      <c r="E65" s="42">
        <f>[3]produktivitas!E67</f>
        <v>0</v>
      </c>
      <c r="F65" s="42">
        <f>[3]produktivitas!F67</f>
        <v>0</v>
      </c>
      <c r="G65" s="149">
        <v>0</v>
      </c>
      <c r="H65" s="42">
        <f>[3]produktivitas!H67</f>
        <v>0</v>
      </c>
      <c r="I65" s="42">
        <f>[3]produktivitas!I67</f>
        <v>0</v>
      </c>
      <c r="J65" s="42">
        <f>[3]produktivitas!J67</f>
        <v>0</v>
      </c>
      <c r="K65" s="42">
        <f>[3]produktivitas!K67</f>
        <v>0</v>
      </c>
      <c r="L65" s="149">
        <v>0</v>
      </c>
      <c r="M65" s="42">
        <f>[10]produktivitas!M67</f>
        <v>0</v>
      </c>
      <c r="N65" s="42"/>
      <c r="O65" s="42"/>
      <c r="P65" s="42"/>
      <c r="Q65" s="149">
        <v>0</v>
      </c>
      <c r="R65" s="149">
        <v>0</v>
      </c>
    </row>
    <row r="66" spans="1:18" x14ac:dyDescent="0.25">
      <c r="A66" s="47">
        <v>22</v>
      </c>
      <c r="B66" s="47" t="s">
        <v>43</v>
      </c>
      <c r="C66" s="42">
        <f>[3]produktivitas!C68</f>
        <v>0</v>
      </c>
      <c r="D66" s="42">
        <f>[3]produktivitas!D68</f>
        <v>0</v>
      </c>
      <c r="E66" s="42">
        <f>[3]produktivitas!E68</f>
        <v>0</v>
      </c>
      <c r="F66" s="42">
        <f>[3]produktivitas!F68</f>
        <v>0</v>
      </c>
      <c r="G66" s="149">
        <v>0</v>
      </c>
      <c r="H66" s="42">
        <f>[3]produktivitas!H68</f>
        <v>0</v>
      </c>
      <c r="I66" s="42">
        <f>[3]produktivitas!I68</f>
        <v>0</v>
      </c>
      <c r="J66" s="42">
        <f>[3]produktivitas!J68</f>
        <v>0</v>
      </c>
      <c r="K66" s="42">
        <f>[3]produktivitas!K68</f>
        <v>0</v>
      </c>
      <c r="L66" s="149">
        <v>0</v>
      </c>
      <c r="M66" s="42">
        <f>[10]produktivitas!M68</f>
        <v>0</v>
      </c>
      <c r="N66" s="42"/>
      <c r="O66" s="42"/>
      <c r="P66" s="42"/>
      <c r="Q66" s="149">
        <v>0</v>
      </c>
      <c r="R66" s="149">
        <v>0</v>
      </c>
    </row>
    <row r="67" spans="1:18" x14ac:dyDescent="0.25">
      <c r="A67" s="47">
        <v>23</v>
      </c>
      <c r="B67" s="47" t="s">
        <v>44</v>
      </c>
      <c r="C67" s="42">
        <f>[3]produktivitas!C69</f>
        <v>0</v>
      </c>
      <c r="D67" s="42">
        <f>[3]produktivitas!D69</f>
        <v>0</v>
      </c>
      <c r="E67" s="42">
        <f>[3]produktivitas!E69</f>
        <v>0</v>
      </c>
      <c r="F67" s="42">
        <f>[3]produktivitas!F69</f>
        <v>0</v>
      </c>
      <c r="G67" s="149">
        <v>0</v>
      </c>
      <c r="H67" s="42">
        <f>[3]produktivitas!H69</f>
        <v>0</v>
      </c>
      <c r="I67" s="42">
        <f>[3]produktivitas!I69</f>
        <v>0</v>
      </c>
      <c r="J67" s="42">
        <f>[3]produktivitas!J69</f>
        <v>0</v>
      </c>
      <c r="K67" s="42">
        <f>[3]produktivitas!K69</f>
        <v>0</v>
      </c>
      <c r="L67" s="149">
        <v>0</v>
      </c>
      <c r="M67" s="42">
        <f>[10]produktivitas!M69</f>
        <v>0</v>
      </c>
      <c r="N67" s="42"/>
      <c r="O67" s="42"/>
      <c r="P67" s="42"/>
      <c r="Q67" s="149">
        <v>0</v>
      </c>
      <c r="R67" s="149">
        <v>0</v>
      </c>
    </row>
    <row r="68" spans="1:18" x14ac:dyDescent="0.25">
      <c r="A68" s="47">
        <v>24</v>
      </c>
      <c r="B68" s="47" t="s">
        <v>45</v>
      </c>
      <c r="C68" s="42">
        <f>[3]produktivitas!C70</f>
        <v>0</v>
      </c>
      <c r="D68" s="42">
        <f>[3]produktivitas!D70</f>
        <v>0</v>
      </c>
      <c r="E68" s="42">
        <f>[3]produktivitas!E70</f>
        <v>0</v>
      </c>
      <c r="F68" s="42">
        <f>[3]produktivitas!F70</f>
        <v>0</v>
      </c>
      <c r="G68" s="149">
        <v>0</v>
      </c>
      <c r="H68" s="42">
        <f>[3]produktivitas!H70</f>
        <v>0</v>
      </c>
      <c r="I68" s="42">
        <f>[3]produktivitas!I70</f>
        <v>0</v>
      </c>
      <c r="J68" s="42">
        <f>[3]produktivitas!J70</f>
        <v>0</v>
      </c>
      <c r="K68" s="42">
        <f>[3]produktivitas!K70</f>
        <v>0</v>
      </c>
      <c r="L68" s="149">
        <v>0</v>
      </c>
      <c r="M68" s="42">
        <f>[10]produktivitas!M70</f>
        <v>0</v>
      </c>
      <c r="N68" s="42"/>
      <c r="O68" s="42"/>
      <c r="P68" s="42"/>
      <c r="Q68" s="149">
        <v>0</v>
      </c>
      <c r="R68" s="149">
        <v>0</v>
      </c>
    </row>
    <row r="69" spans="1:18" x14ac:dyDescent="0.25">
      <c r="A69" s="47">
        <v>25</v>
      </c>
      <c r="B69" s="47" t="s">
        <v>46</v>
      </c>
      <c r="C69" s="42">
        <f>[3]produktivitas!C71</f>
        <v>0</v>
      </c>
      <c r="D69" s="42">
        <f>[3]produktivitas!D71</f>
        <v>0</v>
      </c>
      <c r="E69" s="42">
        <f>[3]produktivitas!E71</f>
        <v>0</v>
      </c>
      <c r="F69" s="42">
        <f>[3]produktivitas!F71</f>
        <v>37.14</v>
      </c>
      <c r="G69" s="149">
        <f>'PROD PADI''20'!G75/'LP PADI''20'!G70*10</f>
        <v>37.14</v>
      </c>
      <c r="H69" s="42">
        <f>[3]produktivitas!H71</f>
        <v>0</v>
      </c>
      <c r="I69" s="42">
        <f>[3]produktivitas!I71</f>
        <v>0</v>
      </c>
      <c r="J69" s="42">
        <f>[3]produktivitas!J71</f>
        <v>0</v>
      </c>
      <c r="K69" s="42">
        <f>[3]produktivitas!K71</f>
        <v>0</v>
      </c>
      <c r="L69" s="149">
        <v>0</v>
      </c>
      <c r="M69" s="42">
        <f>[10]produktivitas!M71</f>
        <v>0</v>
      </c>
      <c r="N69" s="42"/>
      <c r="O69" s="42"/>
      <c r="P69" s="42"/>
      <c r="Q69" s="149">
        <v>0</v>
      </c>
      <c r="R69" s="149">
        <f>'PROD PADI''20'!R75/'LP PADI''20'!R70*10</f>
        <v>37.14</v>
      </c>
    </row>
    <row r="70" spans="1:18" x14ac:dyDescent="0.25">
      <c r="A70" s="47">
        <v>26</v>
      </c>
      <c r="B70" s="47" t="s">
        <v>47</v>
      </c>
      <c r="C70" s="42">
        <f>[3]produktivitas!C72</f>
        <v>0</v>
      </c>
      <c r="D70" s="42">
        <f>[3]produktivitas!D72</f>
        <v>0</v>
      </c>
      <c r="E70" s="42">
        <f>[3]produktivitas!E72</f>
        <v>37.409999999999997</v>
      </c>
      <c r="F70" s="42">
        <f>[3]produktivitas!F72</f>
        <v>37.409999999999997</v>
      </c>
      <c r="G70" s="149">
        <f>'PROD PADI''20'!G76/'LP PADI''20'!G71*10</f>
        <v>37.409999999999997</v>
      </c>
      <c r="H70" s="42">
        <f>[3]produktivitas!H72</f>
        <v>37.409999999999997</v>
      </c>
      <c r="I70" s="42">
        <f>[3]produktivitas!I72</f>
        <v>37.409999999999997</v>
      </c>
      <c r="J70" s="42">
        <f>[3]produktivitas!J72</f>
        <v>0</v>
      </c>
      <c r="K70" s="42">
        <f>[3]produktivitas!K72</f>
        <v>0</v>
      </c>
      <c r="L70" s="149">
        <f>'PROD PADI''20'!L76/'LP PADI''20'!L71*10</f>
        <v>37.409999999999997</v>
      </c>
      <c r="M70" s="42">
        <f>[10]produktivitas!M72</f>
        <v>0</v>
      </c>
      <c r="N70" s="42"/>
      <c r="O70" s="42"/>
      <c r="P70" s="42"/>
      <c r="Q70" s="149">
        <v>0</v>
      </c>
      <c r="R70" s="149">
        <f>'PROD PADI''20'!R76/'LP PADI''20'!R71*10</f>
        <v>37.409999999999997</v>
      </c>
    </row>
    <row r="71" spans="1:18" x14ac:dyDescent="0.25">
      <c r="A71" s="47">
        <v>27</v>
      </c>
      <c r="B71" s="47" t="s">
        <v>48</v>
      </c>
      <c r="C71" s="42">
        <f>[3]produktivitas!C73</f>
        <v>0</v>
      </c>
      <c r="D71" s="42">
        <f>[3]produktivitas!D73</f>
        <v>0</v>
      </c>
      <c r="E71" s="42">
        <f>[3]produktivitas!E73</f>
        <v>0</v>
      </c>
      <c r="F71" s="42">
        <f>[3]produktivitas!F73</f>
        <v>0</v>
      </c>
      <c r="G71" s="149">
        <v>0</v>
      </c>
      <c r="H71" s="42">
        <f>[3]produktivitas!H73</f>
        <v>0</v>
      </c>
      <c r="I71" s="42">
        <f>[3]produktivitas!I73</f>
        <v>0</v>
      </c>
      <c r="J71" s="42">
        <f>[3]produktivitas!J73</f>
        <v>0</v>
      </c>
      <c r="K71" s="42">
        <f>[3]produktivitas!K73</f>
        <v>0</v>
      </c>
      <c r="L71" s="149">
        <v>0</v>
      </c>
      <c r="M71" s="42">
        <f>[10]produktivitas!M73</f>
        <v>0</v>
      </c>
      <c r="N71" s="42"/>
      <c r="O71" s="42"/>
      <c r="P71" s="42"/>
      <c r="Q71" s="149">
        <v>0</v>
      </c>
      <c r="R71" s="149">
        <v>0</v>
      </c>
    </row>
    <row r="72" spans="1:18" s="93" customFormat="1" x14ac:dyDescent="0.25">
      <c r="A72" s="183"/>
      <c r="B72" s="48" t="s">
        <v>49</v>
      </c>
      <c r="C72" s="182">
        <f>'PROD PADI''20'!C78/'LP PADI''20'!C73*10</f>
        <v>39.66236784140969</v>
      </c>
      <c r="D72" s="182">
        <f>'PROD PADI''20'!D78/'LP PADI''20'!D73*10</f>
        <v>40.089784240150095</v>
      </c>
      <c r="E72" s="182">
        <f>'PROD PADI''20'!E78/'LP PADI''20'!E73*10</f>
        <v>39.806332487309646</v>
      </c>
      <c r="F72" s="182">
        <f>'PROD PADI''20'!F78/'LP PADI''20'!F73*10</f>
        <v>48.587362534692645</v>
      </c>
      <c r="G72" s="149">
        <f>'PROD PADI''20'!G78/'LP PADI''20'!G73*10</f>
        <v>44.053828509588094</v>
      </c>
      <c r="H72" s="149">
        <f>'PROD PADI''20'!H78/'LP PADI''20'!H73*10</f>
        <v>41.803808763962195</v>
      </c>
      <c r="I72" s="149">
        <f>'PROD PADI''20'!I78/'LP PADI''20'!I73*10</f>
        <v>40.810241708825181</v>
      </c>
      <c r="J72" s="149">
        <f>'PROD PADI''20'!J78/'LP PADI''20'!J73*10</f>
        <v>61.648357928628926</v>
      </c>
      <c r="K72" s="149">
        <f>'PROD PADI''20'!K78/'LP PADI''20'!K73*10</f>
        <v>46.920120617110797</v>
      </c>
      <c r="L72" s="149">
        <f>'PROD PADI''20'!L78/'LP PADI''20'!L73*10</f>
        <v>47.056029155534915</v>
      </c>
      <c r="M72" s="149">
        <f>'PROD PADI''20'!M78/'LP PADI''20'!M73*10</f>
        <v>47.221561561561565</v>
      </c>
      <c r="N72" s="182"/>
      <c r="O72" s="182"/>
      <c r="P72" s="182"/>
      <c r="Q72" s="182">
        <f>'PROD PADI''20'!Q78/'LP PADI''20'!Q73*10</f>
        <v>47.221561561561565</v>
      </c>
      <c r="R72" s="182">
        <f>'PROD PADI''20'!R78/'LP PADI''20'!R73*10</f>
        <v>44.619040847817232</v>
      </c>
    </row>
    <row r="73" spans="1:18" x14ac:dyDescent="0.25">
      <c r="D73" s="39"/>
      <c r="L73" s="46"/>
      <c r="M73" s="46"/>
      <c r="N73" s="46"/>
      <c r="O73" s="46"/>
      <c r="P73" s="46"/>
      <c r="Q73" s="46"/>
    </row>
    <row r="74" spans="1:18" x14ac:dyDescent="0.25">
      <c r="D74" s="39"/>
    </row>
    <row r="75" spans="1:18" x14ac:dyDescent="0.25">
      <c r="C75" s="2"/>
      <c r="D75" s="39"/>
      <c r="F75" s="36"/>
      <c r="G75" s="2"/>
    </row>
    <row r="76" spans="1:18" x14ac:dyDescent="0.25">
      <c r="C76" s="2"/>
      <c r="D76" s="39"/>
      <c r="F76" s="36"/>
      <c r="G76" s="2"/>
    </row>
    <row r="77" spans="1:18" x14ac:dyDescent="0.25">
      <c r="A77" s="282" t="s">
        <v>234</v>
      </c>
      <c r="B77" s="28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  <c r="N77" s="282"/>
      <c r="O77" s="282"/>
      <c r="P77" s="282"/>
      <c r="Q77" s="282"/>
      <c r="R77" s="282"/>
    </row>
    <row r="78" spans="1:18" x14ac:dyDescent="0.25">
      <c r="A78" s="282" t="s">
        <v>54</v>
      </c>
      <c r="B78" s="28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  <c r="N78" s="282"/>
      <c r="O78" s="282"/>
      <c r="P78" s="282"/>
      <c r="Q78" s="282"/>
      <c r="R78" s="282"/>
    </row>
    <row r="79" spans="1:18" x14ac:dyDescent="0.25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</row>
    <row r="80" spans="1:18" x14ac:dyDescent="0.25">
      <c r="A80" s="148"/>
      <c r="B80" s="1" t="s">
        <v>214</v>
      </c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</row>
    <row r="81" spans="1:18" x14ac:dyDescent="0.25">
      <c r="A81" s="4" t="s">
        <v>2</v>
      </c>
      <c r="B81" s="4" t="s">
        <v>3</v>
      </c>
      <c r="C81" s="4" t="s">
        <v>56</v>
      </c>
      <c r="D81" s="40" t="s">
        <v>57</v>
      </c>
      <c r="E81" s="34" t="s">
        <v>12</v>
      </c>
      <c r="F81" s="34" t="s">
        <v>15</v>
      </c>
      <c r="G81" s="7" t="s">
        <v>58</v>
      </c>
      <c r="H81" s="34" t="s">
        <v>16</v>
      </c>
      <c r="I81" s="34" t="s">
        <v>17</v>
      </c>
      <c r="J81" s="34" t="s">
        <v>18</v>
      </c>
      <c r="K81" s="34" t="s">
        <v>19</v>
      </c>
      <c r="L81" s="7" t="s">
        <v>59</v>
      </c>
      <c r="M81" s="34" t="s">
        <v>20</v>
      </c>
      <c r="N81" s="34" t="s">
        <v>6</v>
      </c>
      <c r="O81" s="34" t="s">
        <v>7</v>
      </c>
      <c r="P81" s="34" t="s">
        <v>8</v>
      </c>
      <c r="Q81" s="6" t="s">
        <v>60</v>
      </c>
      <c r="R81" s="6" t="s">
        <v>212</v>
      </c>
    </row>
    <row r="82" spans="1:18" x14ac:dyDescent="0.25">
      <c r="A82" s="8"/>
      <c r="B82" s="8"/>
      <c r="C82" s="22"/>
      <c r="D82" s="41"/>
      <c r="E82" s="21"/>
      <c r="F82" s="21"/>
      <c r="G82" s="30"/>
      <c r="H82" s="21"/>
      <c r="I82" s="21"/>
      <c r="J82" s="21"/>
      <c r="K82" s="21"/>
      <c r="L82" s="30"/>
      <c r="M82" s="21"/>
      <c r="N82" s="21"/>
      <c r="O82" s="21"/>
      <c r="P82" s="21"/>
      <c r="Q82" s="35"/>
      <c r="R82" s="35"/>
    </row>
    <row r="83" spans="1:18" x14ac:dyDescent="0.25">
      <c r="A83" s="47">
        <v>1</v>
      </c>
      <c r="B83" s="47" t="s">
        <v>22</v>
      </c>
      <c r="C83" s="45">
        <f>'PROD PADI''20'!C95/'LP PADI''20'!C85*10</f>
        <v>62.36</v>
      </c>
      <c r="D83" s="45">
        <f>'PROD PADI''20'!D95/'LP PADI''20'!D85*10</f>
        <v>60.646965160948476</v>
      </c>
      <c r="E83" s="45">
        <f>'PROD PADI''20'!E95/'LP PADI''20'!E85*10</f>
        <v>61.329287951200691</v>
      </c>
      <c r="F83" s="45">
        <f>'PROD PADI''20'!F95/'LP PADI''20'!F85*10</f>
        <v>61.175291973224297</v>
      </c>
      <c r="G83" s="151">
        <f>'PROD PADI''20'!G95/'LP PADI''20'!G85*10</f>
        <v>61.26766505669238</v>
      </c>
      <c r="H83" s="267">
        <f>'PROD PADI''20'!H95/'LP PADI''20'!H85*10</f>
        <v>55.086496662096252</v>
      </c>
      <c r="I83" s="267">
        <f>'PROD PADI''20'!I95/'LP PADI''20'!I85*10</f>
        <v>55.087207878626565</v>
      </c>
      <c r="J83" s="267">
        <f>'PROD PADI''20'!J95/'LP PADI''20'!J85*10</f>
        <v>55.099999999999994</v>
      </c>
      <c r="K83" s="267">
        <f>'PROD PADI''20'!K95/'LP PADI''20'!K85*10</f>
        <v>55.099999999999994</v>
      </c>
      <c r="L83" s="151">
        <f>'PROD PADI''20'!L95/'LP PADI''20'!L85*10</f>
        <v>55.09514647427612</v>
      </c>
      <c r="M83" s="267">
        <f>'PROD PADI''20'!M95/'LP PADI''20'!M85*10</f>
        <v>53.949999999999996</v>
      </c>
      <c r="N83" s="42"/>
      <c r="O83" s="42"/>
      <c r="P83" s="42"/>
      <c r="Q83" s="151">
        <f>'PROD PADI''20'!Q95/'LP PADI''20'!Q85*10</f>
        <v>53.949999999999996</v>
      </c>
      <c r="R83" s="151">
        <f>'PROD PADI''20'!R95/'LP PADI''20'!R85*10</f>
        <v>57.8299242676189</v>
      </c>
    </row>
    <row r="84" spans="1:18" x14ac:dyDescent="0.25">
      <c r="A84" s="47">
        <v>2</v>
      </c>
      <c r="B84" s="47" t="s">
        <v>23</v>
      </c>
      <c r="C84" s="45">
        <f>'PROD PADI''20'!C96/'LP PADI''20'!C86*10</f>
        <v>55.074786744400122</v>
      </c>
      <c r="D84" s="45">
        <f>'PROD PADI''20'!D96/'LP PADI''20'!D86*10</f>
        <v>53.072031015168577</v>
      </c>
      <c r="E84" s="45">
        <f>'PROD PADI''20'!E96/'LP PADI''20'!E86*10</f>
        <v>46.661353060389786</v>
      </c>
      <c r="F84" s="45">
        <f>'PROD PADI''20'!F96/'LP PADI''20'!F86*10</f>
        <v>48.306905104117561</v>
      </c>
      <c r="G84" s="151">
        <f>'PROD PADI''20'!G96/'LP PADI''20'!G86*10</f>
        <v>48.949536765318491</v>
      </c>
      <c r="H84" s="267">
        <f>'PROD PADI''20'!H96/'LP PADI''20'!H86*10</f>
        <v>49.304666473527931</v>
      </c>
      <c r="I84" s="267">
        <f>'PROD PADI''20'!I96/'LP PADI''20'!I86*10</f>
        <v>49.848966797902357</v>
      </c>
      <c r="J84" s="267">
        <f>'PROD PADI''20'!J96/'LP PADI''20'!J86*10</f>
        <v>49.981174570154295</v>
      </c>
      <c r="K84" s="267">
        <f>'PROD PADI''20'!K96/'LP PADI''20'!K86*10</f>
        <v>49.977064920815948</v>
      </c>
      <c r="L84" s="151">
        <f>'PROD PADI''20'!L96/'LP PADI''20'!L86*10</f>
        <v>49.764062453005067</v>
      </c>
      <c r="M84" s="267">
        <f>'PROD PADI''20'!M96/'LP PADI''20'!M86*10</f>
        <v>50.46</v>
      </c>
      <c r="N84" s="42"/>
      <c r="O84" s="42"/>
      <c r="P84" s="42"/>
      <c r="Q84" s="151">
        <f>'PROD PADI''20'!Q96/'LP PADI''20'!Q86*10</f>
        <v>50.46</v>
      </c>
      <c r="R84" s="151">
        <f>'PROD PADI''20'!R96/'LP PADI''20'!R86*10</f>
        <v>49.396023096582759</v>
      </c>
    </row>
    <row r="85" spans="1:18" x14ac:dyDescent="0.25">
      <c r="A85" s="47">
        <v>3</v>
      </c>
      <c r="B85" s="47" t="s">
        <v>24</v>
      </c>
      <c r="C85" s="45">
        <f>'PROD PADI''20'!C97/'LP PADI''20'!C87*10</f>
        <v>58.206174376339646</v>
      </c>
      <c r="D85" s="45">
        <f>'PROD PADI''20'!D97/'LP PADI''20'!D87*10</f>
        <v>56.065641678787003</v>
      </c>
      <c r="E85" s="45">
        <f>'PROD PADI''20'!E97/'LP PADI''20'!E87*10</f>
        <v>53.687380681013238</v>
      </c>
      <c r="F85" s="45">
        <f>'PROD PADI''20'!F97/'LP PADI''20'!F87*10</f>
        <v>53.621468289711302</v>
      </c>
      <c r="G85" s="151">
        <f>'PROD PADI''20'!G97/'LP PADI''20'!G87*10</f>
        <v>54.451158028367566</v>
      </c>
      <c r="H85" s="267">
        <f>'PROD PADI''20'!H97/'LP PADI''20'!H87*10</f>
        <v>57.77127075780151</v>
      </c>
      <c r="I85" s="267">
        <f>'PROD PADI''20'!I97/'LP PADI''20'!I87*10</f>
        <v>57.784174581302551</v>
      </c>
      <c r="J85" s="267">
        <f>'PROD PADI''20'!J97/'LP PADI''20'!J87*10</f>
        <v>58.040559880841244</v>
      </c>
      <c r="K85" s="267">
        <f>'PROD PADI''20'!K97/'LP PADI''20'!K87*10</f>
        <v>58.267185082350395</v>
      </c>
      <c r="L85" s="151">
        <f>'PROD PADI''20'!L97/'LP PADI''20'!L87*10</f>
        <v>58.003186455717206</v>
      </c>
      <c r="M85" s="267">
        <f>'PROD PADI''20'!M97/'LP PADI''20'!M87*10</f>
        <v>58.215564445208734</v>
      </c>
      <c r="N85" s="42"/>
      <c r="O85" s="42"/>
      <c r="P85" s="42"/>
      <c r="Q85" s="151">
        <f>'PROD PADI''20'!Q97/'LP PADI''20'!Q87*10</f>
        <v>58.215564445208734</v>
      </c>
      <c r="R85" s="151">
        <f>'PROD PADI''20'!R97/'LP PADI''20'!R87*10</f>
        <v>56.317221140015903</v>
      </c>
    </row>
    <row r="86" spans="1:18" x14ac:dyDescent="0.25">
      <c r="A86" s="47">
        <v>4</v>
      </c>
      <c r="B86" s="47" t="s">
        <v>25</v>
      </c>
      <c r="C86" s="45">
        <f>'PROD PADI''20'!C98/'LP PADI''20'!C88*10</f>
        <v>59.253514867867445</v>
      </c>
      <c r="D86" s="45">
        <f>'PROD PADI''20'!D98/'LP PADI''20'!D88*10</f>
        <v>59.274648977874797</v>
      </c>
      <c r="E86" s="45">
        <f>'PROD PADI''20'!E98/'LP PADI''20'!E88*10</f>
        <v>58.743433741668845</v>
      </c>
      <c r="F86" s="45">
        <f>'PROD PADI''20'!F98/'LP PADI''20'!F88*10</f>
        <v>59.369787821325588</v>
      </c>
      <c r="G86" s="151">
        <f>'PROD PADI''20'!G98/'LP PADI''20'!G88*10</f>
        <v>59.177763946621624</v>
      </c>
      <c r="H86" s="267">
        <f>'PROD PADI''20'!H98/'LP PADI''20'!H88*10</f>
        <v>56.501933034341747</v>
      </c>
      <c r="I86" s="267">
        <f>'PROD PADI''20'!I98/'LP PADI''20'!I88*10</f>
        <v>57.599958411744517</v>
      </c>
      <c r="J86" s="267">
        <f>'PROD PADI''20'!J98/'LP PADI''20'!J88*10</f>
        <v>57.429150522151104</v>
      </c>
      <c r="K86" s="267">
        <f>'PROD PADI''20'!K98/'LP PADI''20'!K88*10</f>
        <v>57.420272067974082</v>
      </c>
      <c r="L86" s="151">
        <f>'PROD PADI''20'!L98/'LP PADI''20'!L88*10</f>
        <v>57.241944852725041</v>
      </c>
      <c r="M86" s="267">
        <f>'PROD PADI''20'!M98/'LP PADI''20'!M88*10</f>
        <v>54.838239609054554</v>
      </c>
      <c r="N86" s="42"/>
      <c r="O86" s="42"/>
      <c r="P86" s="42"/>
      <c r="Q86" s="151">
        <f>'PROD PADI''20'!Q98/'LP PADI''20'!Q88*10</f>
        <v>54.838239609054554</v>
      </c>
      <c r="R86" s="151">
        <f>'PROD PADI''20'!R98/'LP PADI''20'!R88*10</f>
        <v>57.836533052684274</v>
      </c>
    </row>
    <row r="87" spans="1:18" x14ac:dyDescent="0.25">
      <c r="A87" s="47">
        <v>5</v>
      </c>
      <c r="B87" s="47" t="s">
        <v>26</v>
      </c>
      <c r="C87" s="45">
        <f>'PROD PADI''20'!C99/'LP PADI''20'!C89*10</f>
        <v>67.469796276308685</v>
      </c>
      <c r="D87" s="45">
        <f>'PROD PADI''20'!D99/'LP PADI''20'!D89*10</f>
        <v>60.969641533637393</v>
      </c>
      <c r="E87" s="45">
        <f>'PROD PADI''20'!E99/'LP PADI''20'!E89*10</f>
        <v>60.721975516721372</v>
      </c>
      <c r="F87" s="45">
        <f>'PROD PADI''20'!F99/'LP PADI''20'!F89*10</f>
        <v>62.736343782498892</v>
      </c>
      <c r="G87" s="151">
        <f>'PROD PADI''20'!G99/'LP PADI''20'!G89*10</f>
        <v>62.125016709601056</v>
      </c>
      <c r="H87" s="267">
        <f>'PROD PADI''20'!H99/'LP PADI''20'!H89*10</f>
        <v>61.544485637147382</v>
      </c>
      <c r="I87" s="267">
        <f>'PROD PADI''20'!I99/'LP PADI''20'!I89*10</f>
        <v>66.475983931440808</v>
      </c>
      <c r="J87" s="267">
        <f>'PROD PADI''20'!J99/'LP PADI''20'!J89*10</f>
        <v>68.139999999999986</v>
      </c>
      <c r="K87" s="267">
        <f>'PROD PADI''20'!K99/'LP PADI''20'!K89*10</f>
        <v>68.23</v>
      </c>
      <c r="L87" s="151">
        <f>'PROD PADI''20'!L99/'LP PADI''20'!L89*10</f>
        <v>65.595505492026746</v>
      </c>
      <c r="M87" s="267">
        <f>'PROD PADI''20'!M99/'LP PADI''20'!M89*10</f>
        <v>68.340000000000018</v>
      </c>
      <c r="N87" s="42"/>
      <c r="O87" s="42"/>
      <c r="P87" s="42"/>
      <c r="Q87" s="151">
        <f>'PROD PADI''20'!Q99/'LP PADI''20'!Q89*10</f>
        <v>68.340000000000018</v>
      </c>
      <c r="R87" s="151">
        <f>'PROD PADI''20'!R99/'LP PADI''20'!R89*10</f>
        <v>64.039630783208395</v>
      </c>
    </row>
    <row r="88" spans="1:18" x14ac:dyDescent="0.25">
      <c r="A88" s="47">
        <v>6</v>
      </c>
      <c r="B88" s="47" t="s">
        <v>27</v>
      </c>
      <c r="C88" s="45">
        <f>'PROD PADI''20'!C100/'LP PADI''20'!C90*10</f>
        <v>56.605990805580802</v>
      </c>
      <c r="D88" s="45">
        <f>'PROD PADI''20'!D100/'LP PADI''20'!D90*10</f>
        <v>56.590337815063108</v>
      </c>
      <c r="E88" s="45">
        <f>'PROD PADI''20'!E100/'LP PADI''20'!E90*10</f>
        <v>56.526458768795081</v>
      </c>
      <c r="F88" s="45">
        <f>'PROD PADI''20'!F100/'LP PADI''20'!F90*10</f>
        <v>56.464186117671048</v>
      </c>
      <c r="G88" s="151">
        <f>'PROD PADI''20'!G100/'LP PADI''20'!G90*10</f>
        <v>56.522928812901014</v>
      </c>
      <c r="H88" s="267">
        <f>'PROD PADI''20'!H100/'LP PADI''20'!H90*10</f>
        <v>58.272881294000143</v>
      </c>
      <c r="I88" s="267">
        <f>'PROD PADI''20'!I100/'LP PADI''20'!I90*10</f>
        <v>58.248006006330996</v>
      </c>
      <c r="J88" s="267">
        <f>'PROD PADI''20'!J100/'LP PADI''20'!J90*10</f>
        <v>58.561805823105288</v>
      </c>
      <c r="K88" s="267">
        <f>'PROD PADI''20'!K100/'LP PADI''20'!K90*10</f>
        <v>58.744004166289272</v>
      </c>
      <c r="L88" s="151">
        <f>'PROD PADI''20'!L100/'LP PADI''20'!L90*10</f>
        <v>58.455508363752138</v>
      </c>
      <c r="M88" s="267">
        <f>'PROD PADI''20'!M100/'LP PADI''20'!M90*10</f>
        <v>57.073037209030055</v>
      </c>
      <c r="N88" s="42"/>
      <c r="O88" s="42"/>
      <c r="P88" s="42"/>
      <c r="Q88" s="151">
        <f>'PROD PADI''20'!Q100/'LP PADI''20'!Q90*10</f>
        <v>57.073037209030055</v>
      </c>
      <c r="R88" s="151">
        <f>'PROD PADI''20'!R100/'LP PADI''20'!R90*10</f>
        <v>57.491209809802186</v>
      </c>
    </row>
    <row r="89" spans="1:18" x14ac:dyDescent="0.25">
      <c r="A89" s="47">
        <v>7</v>
      </c>
      <c r="B89" s="47" t="s">
        <v>28</v>
      </c>
      <c r="C89" s="45">
        <f>'PROD PADI''20'!C101/'LP PADI''20'!C91*10</f>
        <v>62.9</v>
      </c>
      <c r="D89" s="45">
        <f>'PROD PADI''20'!D101/'LP PADI''20'!D91*10</f>
        <v>64.56</v>
      </c>
      <c r="E89" s="45">
        <f>'PROD PADI''20'!E101/'LP PADI''20'!E91*10</f>
        <v>59.905505760490449</v>
      </c>
      <c r="F89" s="45">
        <f>'PROD PADI''20'!F101/'LP PADI''20'!F91*10</f>
        <v>67.157234400168065</v>
      </c>
      <c r="G89" s="151">
        <f>'PROD PADI''20'!G101/'LP PADI''20'!G91*10</f>
        <v>65.683346932980626</v>
      </c>
      <c r="H89" s="267">
        <f>'PROD PADI''20'!H101/'LP PADI''20'!H91*10</f>
        <v>67.006019199999997</v>
      </c>
      <c r="I89" s="267">
        <f>'PROD PADI''20'!I101/'LP PADI''20'!I91*10</f>
        <v>64.872117886942306</v>
      </c>
      <c r="J89" s="267">
        <f>'PROD PADI''20'!J101/'LP PADI''20'!J91*10</f>
        <v>63.255151966425245</v>
      </c>
      <c r="K89" s="267">
        <f>'PROD PADI''20'!K101/'LP PADI''20'!K91*10</f>
        <v>63.46</v>
      </c>
      <c r="L89" s="151">
        <f>'PROD PADI''20'!L101/'LP PADI''20'!L91*10</f>
        <v>66.198351611194042</v>
      </c>
      <c r="M89" s="267">
        <f>'PROD PADI''20'!M101/'LP PADI''20'!M91*10</f>
        <v>64.489999999999995</v>
      </c>
      <c r="N89" s="42"/>
      <c r="O89" s="42"/>
      <c r="P89" s="42"/>
      <c r="Q89" s="151">
        <f>'PROD PADI''20'!Q101/'LP PADI''20'!Q91*10</f>
        <v>64.489999999999995</v>
      </c>
      <c r="R89" s="151">
        <f>'PROD PADI''20'!R101/'LP PADI''20'!R91*10</f>
        <v>65.582089334887669</v>
      </c>
    </row>
    <row r="90" spans="1:18" x14ac:dyDescent="0.25">
      <c r="A90" s="47">
        <v>8</v>
      </c>
      <c r="B90" s="47" t="s">
        <v>29</v>
      </c>
      <c r="C90" s="45">
        <f>'PROD PADI''20'!C102/'LP PADI''20'!C92*10</f>
        <v>62.33</v>
      </c>
      <c r="D90" s="45">
        <f>'PROD PADI''20'!D102/'LP PADI''20'!D92*10</f>
        <v>62.13000000000001</v>
      </c>
      <c r="E90" s="45">
        <f>'PROD PADI''20'!E102/'LP PADI''20'!E92*10</f>
        <v>61.403818959693758</v>
      </c>
      <c r="F90" s="45">
        <f>'PROD PADI''20'!F102/'LP PADI''20'!F92*10</f>
        <v>61.481658449446222</v>
      </c>
      <c r="G90" s="151">
        <f>'PROD PADI''20'!G102/'LP PADI''20'!G92*10</f>
        <v>61.574397795731564</v>
      </c>
      <c r="H90" s="267">
        <f>'PROD PADI''20'!H102/'LP PADI''20'!H92*10</f>
        <v>61.71</v>
      </c>
      <c r="I90" s="267">
        <f>'PROD PADI''20'!I102/'LP PADI''20'!I92*10</f>
        <v>62.47</v>
      </c>
      <c r="J90" s="267">
        <f>'PROD PADI''20'!J102/'LP PADI''20'!J92*10</f>
        <v>61.899999999999991</v>
      </c>
      <c r="K90" s="267">
        <f>'PROD PADI''20'!K102/'LP PADI''20'!K92*10</f>
        <v>61.820000000000007</v>
      </c>
      <c r="L90" s="151">
        <f>'PROD PADI''20'!L102/'LP PADI''20'!L92*10</f>
        <v>61.861927853651196</v>
      </c>
      <c r="M90" s="267">
        <f>'PROD PADI''20'!M102/'LP PADI''20'!M92*10</f>
        <v>61.47</v>
      </c>
      <c r="N90" s="42"/>
      <c r="O90" s="42"/>
      <c r="P90" s="42"/>
      <c r="Q90" s="151">
        <f>'PROD PADI''20'!Q102/'LP PADI''20'!Q92*10</f>
        <v>61.47</v>
      </c>
      <c r="R90" s="151">
        <f>'PROD PADI''20'!R102/'LP PADI''20'!R92*10</f>
        <v>61.695141368599252</v>
      </c>
    </row>
    <row r="91" spans="1:18" x14ac:dyDescent="0.25">
      <c r="A91" s="47">
        <v>9</v>
      </c>
      <c r="B91" s="47" t="s">
        <v>30</v>
      </c>
      <c r="C91" s="45">
        <f>'PROD PADI''20'!C103/'LP PADI''20'!C93*10</f>
        <v>60.429999999999993</v>
      </c>
      <c r="D91" s="45">
        <f>'PROD PADI''20'!D103/'LP PADI''20'!D93*10</f>
        <v>64.969999999999985</v>
      </c>
      <c r="E91" s="45">
        <f>'PROD PADI''20'!E103/'LP PADI''20'!E93*10</f>
        <v>62.58</v>
      </c>
      <c r="F91" s="45">
        <f>'PROD PADI''20'!F103/'LP PADI''20'!F93*10</f>
        <v>63.767170277240055</v>
      </c>
      <c r="G91" s="151">
        <f>'PROD PADI''20'!G103/'LP PADI''20'!G93*10</f>
        <v>63.555640064368959</v>
      </c>
      <c r="H91" s="267">
        <f>'PROD PADI''20'!H103/'LP PADI''20'!H93*10</f>
        <v>63.829999999999991</v>
      </c>
      <c r="I91" s="267">
        <f>'PROD PADI''20'!I103/'LP PADI''20'!I93*10</f>
        <v>64.690000000000012</v>
      </c>
      <c r="J91" s="267">
        <f>'PROD PADI''20'!J103/'LP PADI''20'!J93*10</f>
        <v>63.94</v>
      </c>
      <c r="K91" s="267">
        <f>'PROD PADI''20'!K103/'LP PADI''20'!K93*10</f>
        <v>63.47</v>
      </c>
      <c r="L91" s="151">
        <f>'PROD PADI''20'!L103/'LP PADI''20'!L93*10</f>
        <v>63.861557817429009</v>
      </c>
      <c r="M91" s="267">
        <f>'PROD PADI''20'!M103/'LP PADI''20'!M93*10</f>
        <v>65.63</v>
      </c>
      <c r="N91" s="42"/>
      <c r="O91" s="42"/>
      <c r="P91" s="42"/>
      <c r="Q91" s="151">
        <f>'PROD PADI''20'!Q103/'LP PADI''20'!Q93*10</f>
        <v>65.63</v>
      </c>
      <c r="R91" s="151">
        <f>'PROD PADI''20'!R103/'LP PADI''20'!R93*10</f>
        <v>64.036811746062881</v>
      </c>
    </row>
    <row r="92" spans="1:18" x14ac:dyDescent="0.25">
      <c r="A92" s="47">
        <v>10</v>
      </c>
      <c r="B92" s="47" t="s">
        <v>31</v>
      </c>
      <c r="C92" s="45">
        <f>'PROD PADI''20'!C104/'LP PADI''20'!C94*10</f>
        <v>65.22</v>
      </c>
      <c r="D92" s="45">
        <f>'PROD PADI''20'!D104/'LP PADI''20'!D94*10</f>
        <v>63.320037524201126</v>
      </c>
      <c r="E92" s="45">
        <f>'PROD PADI''20'!E104/'LP PADI''20'!E94*10</f>
        <v>64.116215408844567</v>
      </c>
      <c r="F92" s="45">
        <f>'PROD PADI''20'!F104/'LP PADI''20'!F94*10</f>
        <v>67.465848750388034</v>
      </c>
      <c r="G92" s="151">
        <f>'PROD PADI''20'!G104/'LP PADI''20'!G94*10</f>
        <v>65.608435668937346</v>
      </c>
      <c r="H92" s="267">
        <f>'PROD PADI''20'!H104/'LP PADI''20'!H94*10</f>
        <v>65.45</v>
      </c>
      <c r="I92" s="267">
        <f>'PROD PADI''20'!I104/'LP PADI''20'!I94*10</f>
        <v>66.080000000000013</v>
      </c>
      <c r="J92" s="267">
        <f>'PROD PADI''20'!J104/'LP PADI''20'!J94*10</f>
        <v>65.957365356386475</v>
      </c>
      <c r="K92" s="267">
        <f>'PROD PADI''20'!K104/'LP PADI''20'!K94*10</f>
        <v>65.728796368536777</v>
      </c>
      <c r="L92" s="151">
        <f>'PROD PADI''20'!L104/'LP PADI''20'!L94*10</f>
        <v>65.803393703923149</v>
      </c>
      <c r="M92" s="267">
        <f>'PROD PADI''20'!M104/'LP PADI''20'!M94*10</f>
        <v>65.88</v>
      </c>
      <c r="N92" s="42"/>
      <c r="O92" s="42"/>
      <c r="P92" s="42"/>
      <c r="Q92" s="151">
        <f>'PROD PADI''20'!Q104/'LP PADI''20'!Q94*10</f>
        <v>65.88</v>
      </c>
      <c r="R92" s="151">
        <f>'PROD PADI''20'!R104/'LP PADI''20'!R94*10</f>
        <v>65.710403076289509</v>
      </c>
    </row>
    <row r="93" spans="1:18" x14ac:dyDescent="0.25">
      <c r="A93" s="47">
        <v>11</v>
      </c>
      <c r="B93" s="47" t="s">
        <v>32</v>
      </c>
      <c r="C93" s="45">
        <f>'PROD PADI''20'!C105/'LP PADI''20'!C95*10</f>
        <v>60.606548388272628</v>
      </c>
      <c r="D93" s="45">
        <f>'PROD PADI''20'!D105/'LP PADI''20'!D95*10</f>
        <v>58.782076831445522</v>
      </c>
      <c r="E93" s="45">
        <f>'PROD PADI''20'!E105/'LP PADI''20'!E95*10</f>
        <v>57.164296558441208</v>
      </c>
      <c r="F93" s="45">
        <f>'PROD PADI''20'!F105/'LP PADI''20'!F95*10</f>
        <v>59.947597237614552</v>
      </c>
      <c r="G93" s="151">
        <f>'PROD PADI''20'!G105/'LP PADI''20'!G95*10</f>
        <v>58.965471791785014</v>
      </c>
      <c r="H93" s="267">
        <f>'PROD PADI''20'!H105/'LP PADI''20'!H95*10</f>
        <v>59.290194234764336</v>
      </c>
      <c r="I93" s="267">
        <f>'PROD PADI''20'!I105/'LP PADI''20'!I95*10</f>
        <v>59.457809702029998</v>
      </c>
      <c r="J93" s="267">
        <f>'PROD PADI''20'!J105/'LP PADI''20'!J95*10</f>
        <v>61.295724</v>
      </c>
      <c r="K93" s="267">
        <f>'PROD PADI''20'!K105/'LP PADI''20'!K95*10</f>
        <v>61.328520000000005</v>
      </c>
      <c r="L93" s="151">
        <f>'PROD PADI''20'!L105/'LP PADI''20'!L95*10</f>
        <v>60.682735448464584</v>
      </c>
      <c r="M93" s="267">
        <f>'PROD PADI''20'!M105/'LP PADI''20'!M95*10</f>
        <v>61.107146999999998</v>
      </c>
      <c r="N93" s="42"/>
      <c r="O93" s="42"/>
      <c r="P93" s="42"/>
      <c r="Q93" s="151">
        <f>'PROD PADI''20'!Q105/'LP PADI''20'!Q95*10</f>
        <v>61.107146999999998</v>
      </c>
      <c r="R93" s="151">
        <f>'PROD PADI''20'!R105/'LP PADI''20'!R95*10</f>
        <v>59.955513751855534</v>
      </c>
    </row>
    <row r="94" spans="1:18" x14ac:dyDescent="0.25">
      <c r="A94" s="47">
        <v>12</v>
      </c>
      <c r="B94" s="47" t="s">
        <v>33</v>
      </c>
      <c r="C94" s="45">
        <f>'PROD PADI''20'!C106/'LP PADI''20'!C96*10</f>
        <v>64.001394000000005</v>
      </c>
      <c r="D94" s="45">
        <f>'PROD PADI''20'!D106/'LP PADI''20'!D96*10</f>
        <v>57.204422999999991</v>
      </c>
      <c r="E94" s="45">
        <f>'PROD PADI''20'!E106/'LP PADI''20'!E96*10</f>
        <v>65.330733812075167</v>
      </c>
      <c r="F94" s="45">
        <f>'PROD PADI''20'!F106/'LP PADI''20'!F96*10</f>
        <v>65.946939739171299</v>
      </c>
      <c r="G94" s="151">
        <f>'PROD PADI''20'!G106/'LP PADI''20'!G96*10</f>
        <v>65.760501987344327</v>
      </c>
      <c r="H94" s="267">
        <f>'PROD PADI''20'!H106/'LP PADI''20'!H96*10</f>
        <v>61.951644000000016</v>
      </c>
      <c r="I94" s="267">
        <f>'PROD PADI''20'!I106/'LP PADI''20'!I96*10</f>
        <v>56.548502999999997</v>
      </c>
      <c r="J94" s="267">
        <f>'PROD PADI''20'!J106/'LP PADI''20'!J96*10</f>
        <v>60.355534028907158</v>
      </c>
      <c r="K94" s="267">
        <f>'PROD PADI''20'!K106/'LP PADI''20'!K96*10</f>
        <v>56.951708755194147</v>
      </c>
      <c r="L94" s="151">
        <f>'PROD PADI''20'!L106/'LP PADI''20'!L96*10</f>
        <v>59.574860058959004</v>
      </c>
      <c r="M94" s="267">
        <f>'PROD PADI''20'!M106/'LP PADI''20'!M96*10</f>
        <v>59.590332000000004</v>
      </c>
      <c r="N94" s="42"/>
      <c r="O94" s="42"/>
      <c r="P94" s="42"/>
      <c r="Q94" s="151">
        <f>'PROD PADI''20'!Q106/'LP PADI''20'!Q96*10</f>
        <v>59.590332000000004</v>
      </c>
      <c r="R94" s="151">
        <f>'PROD PADI''20'!R106/'LP PADI''20'!R96*10</f>
        <v>61.44840831214502</v>
      </c>
    </row>
    <row r="95" spans="1:18" x14ac:dyDescent="0.25">
      <c r="A95" s="47">
        <v>13</v>
      </c>
      <c r="B95" s="47" t="s">
        <v>34</v>
      </c>
      <c r="C95" s="45">
        <f>'PROD PADI''20'!C107/'LP PADI''20'!C97*10</f>
        <v>69.309176521391009</v>
      </c>
      <c r="D95" s="45">
        <f>'PROD PADI''20'!D107/'LP PADI''20'!D97*10</f>
        <v>69.539453498069406</v>
      </c>
      <c r="E95" s="45">
        <f>'PROD PADI''20'!E107/'LP PADI''20'!E97*10</f>
        <v>64.930370054084833</v>
      </c>
      <c r="F95" s="45">
        <f>'PROD PADI''20'!F107/'LP PADI''20'!F97*10</f>
        <v>70.708344750677071</v>
      </c>
      <c r="G95" s="151">
        <f>'PROD PADI''20'!G107/'LP PADI''20'!G97*10</f>
        <v>68.827700425122245</v>
      </c>
      <c r="H95" s="267">
        <f>'PROD PADI''20'!H107/'LP PADI''20'!H97*10</f>
        <v>73.665128886526702</v>
      </c>
      <c r="I95" s="267">
        <f>'PROD PADI''20'!I107/'LP PADI''20'!I97*10</f>
        <v>71.523726821899317</v>
      </c>
      <c r="J95" s="267">
        <f>'PROD PADI''20'!J107/'LP PADI''20'!J97*10</f>
        <v>67.151986868520126</v>
      </c>
      <c r="K95" s="267">
        <f>'PROD PADI''20'!K107/'LP PADI''20'!K97*10</f>
        <v>68.580026651476004</v>
      </c>
      <c r="L95" s="151">
        <f>'PROD PADI''20'!L107/'LP PADI''20'!L97*10</f>
        <v>70.747542060461697</v>
      </c>
      <c r="M95" s="267">
        <f>'PROD PADI''20'!M107/'LP PADI''20'!M97*10</f>
        <v>59.933760451071706</v>
      </c>
      <c r="N95" s="42"/>
      <c r="O95" s="42"/>
      <c r="P95" s="42"/>
      <c r="Q95" s="151">
        <f>'PROD PADI''20'!Q107/'LP PADI''20'!Q97*10</f>
        <v>59.933760451071706</v>
      </c>
      <c r="R95" s="151">
        <f>'PROD PADI''20'!R107/'LP PADI''20'!R97*10</f>
        <v>68.289684324580094</v>
      </c>
    </row>
    <row r="96" spans="1:18" x14ac:dyDescent="0.25">
      <c r="A96" s="47">
        <v>14</v>
      </c>
      <c r="B96" s="47" t="s">
        <v>35</v>
      </c>
      <c r="C96" s="45">
        <f>'PROD PADI''20'!C108/'LP PADI''20'!C98*10</f>
        <v>54.54</v>
      </c>
      <c r="D96" s="45">
        <f>'PROD PADI''20'!D108/'LP PADI''20'!D98*10</f>
        <v>53.852571359374451</v>
      </c>
      <c r="E96" s="45">
        <f>'PROD PADI''20'!E108/'LP PADI''20'!E98*10</f>
        <v>53.445023189570179</v>
      </c>
      <c r="F96" s="45">
        <f>'PROD PADI''20'!F108/'LP PADI''20'!F98*10</f>
        <v>54.384520774706175</v>
      </c>
      <c r="G96" s="151">
        <f>'PROD PADI''20'!G108/'LP PADI''20'!G98*10</f>
        <v>54.023111511857287</v>
      </c>
      <c r="H96" s="267">
        <f>'PROD PADI''20'!H108/'LP PADI''20'!H98*10</f>
        <v>56.415415456186238</v>
      </c>
      <c r="I96" s="267">
        <f>'PROD PADI''20'!I108/'LP PADI''20'!I98*10</f>
        <v>56.324637622967288</v>
      </c>
      <c r="J96" s="267">
        <f>'PROD PADI''20'!J108/'LP PADI''20'!J98*10</f>
        <v>56.42</v>
      </c>
      <c r="K96" s="267">
        <f>'PROD PADI''20'!K108/'LP PADI''20'!K98*10</f>
        <v>56.42</v>
      </c>
      <c r="L96" s="151">
        <f>'PROD PADI''20'!L108/'LP PADI''20'!L98*10</f>
        <v>56.407709439385776</v>
      </c>
      <c r="M96" s="267">
        <f>'PROD PADI''20'!M108/'LP PADI''20'!M98*10</f>
        <v>50.929999999999993</v>
      </c>
      <c r="N96" s="42"/>
      <c r="O96" s="42"/>
      <c r="P96" s="42"/>
      <c r="Q96" s="151">
        <f>'PROD PADI''20'!Q108/'LP PADI''20'!Q98*10</f>
        <v>50.929999999999993</v>
      </c>
      <c r="R96" s="151">
        <f>'PROD PADI''20'!R108/'LP PADI''20'!R98*10</f>
        <v>54.863672454153054</v>
      </c>
    </row>
    <row r="97" spans="1:18" x14ac:dyDescent="0.25">
      <c r="A97" s="47">
        <v>15</v>
      </c>
      <c r="B97" s="47" t="s">
        <v>36</v>
      </c>
      <c r="C97" s="45">
        <f>'PROD PADI''20'!C109/'LP PADI''20'!C99*10</f>
        <v>51.900000000000006</v>
      </c>
      <c r="D97" s="45">
        <f>'PROD PADI''20'!D109/'LP PADI''20'!D99*10</f>
        <v>51.899999999999991</v>
      </c>
      <c r="E97" s="45">
        <f>'PROD PADI''20'!E109/'LP PADI''20'!E99*10</f>
        <v>50.848081815145051</v>
      </c>
      <c r="F97" s="45">
        <f>'PROD PADI''20'!F109/'LP PADI''20'!F99*10</f>
        <v>51.871208791208801</v>
      </c>
      <c r="G97" s="151">
        <f>'PROD PADI''20'!G109/'LP PADI''20'!G99*10</f>
        <v>51.663558443391359</v>
      </c>
      <c r="H97" s="267">
        <f>'PROD PADI''20'!H109/'LP PADI''20'!H99*10</f>
        <v>56.850000000000009</v>
      </c>
      <c r="I97" s="267">
        <f>'PROD PADI''20'!I109/'LP PADI''20'!I99*10</f>
        <v>56.850000000000009</v>
      </c>
      <c r="J97" s="267">
        <f>'PROD PADI''20'!J109/'LP PADI''20'!J99*10</f>
        <v>56.850000000000009</v>
      </c>
      <c r="K97" s="267">
        <f>'PROD PADI''20'!K109/'LP PADI''20'!K99*10</f>
        <v>56.850000000000009</v>
      </c>
      <c r="L97" s="151">
        <f>'PROD PADI''20'!L109/'LP PADI''20'!L99*10</f>
        <v>56.849999999999994</v>
      </c>
      <c r="M97" s="267">
        <f>'PROD PADI''20'!M109/'LP PADI''20'!M99*10</f>
        <v>59.89</v>
      </c>
      <c r="N97" s="42"/>
      <c r="O97" s="42"/>
      <c r="P97" s="42"/>
      <c r="Q97" s="151">
        <f>'PROD PADI''20'!Q109/'LP PADI''20'!Q99*10</f>
        <v>59.89</v>
      </c>
      <c r="R97" s="151">
        <f>'PROD PADI''20'!R109/'LP PADI''20'!R99*10</f>
        <v>56.007121575651013</v>
      </c>
    </row>
    <row r="98" spans="1:18" x14ac:dyDescent="0.25">
      <c r="A98" s="47">
        <v>16</v>
      </c>
      <c r="B98" s="47" t="s">
        <v>37</v>
      </c>
      <c r="C98" s="45">
        <f>'PROD PADI''20'!C110/'LP PADI''20'!C100*10</f>
        <v>54.56</v>
      </c>
      <c r="D98" s="45">
        <f>'PROD PADI''20'!D110/'LP PADI''20'!D100*10</f>
        <v>54.56</v>
      </c>
      <c r="E98" s="45">
        <f>'PROD PADI''20'!E110/'LP PADI''20'!E100*10</f>
        <v>54.521722681062684</v>
      </c>
      <c r="F98" s="45">
        <f>'PROD PADI''20'!F110/'LP PADI''20'!F100*10</f>
        <v>54.56</v>
      </c>
      <c r="G98" s="151">
        <f>'PROD PADI''20'!G110/'LP PADI''20'!G100*10</f>
        <v>54.554047469675581</v>
      </c>
      <c r="H98" s="267">
        <f>'PROD PADI''20'!H110/'LP PADI''20'!H100*10</f>
        <v>47.94</v>
      </c>
      <c r="I98" s="267">
        <f>'PROD PADI''20'!I110/'LP PADI''20'!I100*10</f>
        <v>47.94</v>
      </c>
      <c r="J98" s="267">
        <f>'PROD PADI''20'!J110/'LP PADI''20'!J100*10</f>
        <v>47.94</v>
      </c>
      <c r="K98" s="267">
        <f>'PROD PADI''20'!K110/'LP PADI''20'!K100*10</f>
        <v>47.94</v>
      </c>
      <c r="L98" s="151">
        <f>'PROD PADI''20'!L110/'LP PADI''20'!L100*10</f>
        <v>47.94</v>
      </c>
      <c r="M98" s="267">
        <f>'PROD PADI''20'!M110/'LP PADI''20'!M100*10</f>
        <v>45.94</v>
      </c>
      <c r="N98" s="42"/>
      <c r="O98" s="42"/>
      <c r="P98" s="42"/>
      <c r="Q98" s="151">
        <f>'PROD PADI''20'!Q110/'LP PADI''20'!Q100*10</f>
        <v>45.94</v>
      </c>
      <c r="R98" s="151">
        <f>'PROD PADI''20'!R110/'LP PADI''20'!R100*10</f>
        <v>49.948572363798334</v>
      </c>
    </row>
    <row r="99" spans="1:18" x14ac:dyDescent="0.25">
      <c r="A99" s="47">
        <v>17</v>
      </c>
      <c r="B99" s="47" t="s">
        <v>38</v>
      </c>
      <c r="C99" s="45">
        <f>'PROD PADI''20'!C111/'LP PADI''20'!C101*10</f>
        <v>57.100000000000009</v>
      </c>
      <c r="D99" s="45">
        <f>'PROD PADI''20'!D111/'LP PADI''20'!D101*10</f>
        <v>56.183755111529067</v>
      </c>
      <c r="E99" s="45">
        <f>'PROD PADI''20'!E111/'LP PADI''20'!E101*10</f>
        <v>55.87749189341605</v>
      </c>
      <c r="F99" s="45">
        <f>'PROD PADI''20'!F111/'LP PADI''20'!F101*10</f>
        <v>55.914834361412638</v>
      </c>
      <c r="G99" s="151">
        <f>'PROD PADI''20'!G111/'LP PADI''20'!G101*10</f>
        <v>56.116694443689312</v>
      </c>
      <c r="H99" s="267">
        <f>'PROD PADI''20'!H111/'LP PADI''20'!H101*10</f>
        <v>54.699663208158185</v>
      </c>
      <c r="I99" s="267">
        <f>'PROD PADI''20'!I111/'LP PADI''20'!I101*10</f>
        <v>54.182657176749714</v>
      </c>
      <c r="J99" s="267">
        <f>'PROD PADI''20'!J111/'LP PADI''20'!J101*10</f>
        <v>54.700554831232793</v>
      </c>
      <c r="K99" s="267">
        <f>'PROD PADI''20'!K111/'LP PADI''20'!K101*10</f>
        <v>54.772819881889774</v>
      </c>
      <c r="L99" s="151">
        <f>'PROD PADI''20'!L111/'LP PADI''20'!L101*10</f>
        <v>54.613180777150781</v>
      </c>
      <c r="M99" s="267">
        <f>'PROD PADI''20'!M111/'LP PADI''20'!M101*10</f>
        <v>50.542270839987218</v>
      </c>
      <c r="N99" s="42"/>
      <c r="O99" s="42"/>
      <c r="P99" s="42"/>
      <c r="Q99" s="151">
        <f>'PROD PADI''20'!Q111/'LP PADI''20'!Q101*10</f>
        <v>50.542270839987218</v>
      </c>
      <c r="R99" s="151">
        <f>'PROD PADI''20'!R111/'LP PADI''20'!R101*10</f>
        <v>55.014364143053413</v>
      </c>
    </row>
    <row r="100" spans="1:18" x14ac:dyDescent="0.25">
      <c r="A100" s="47">
        <v>18</v>
      </c>
      <c r="B100" s="53" t="s">
        <v>39</v>
      </c>
      <c r="C100" s="45">
        <f>'PROD PADI''20'!C112/'LP PADI''20'!C102*10</f>
        <v>60.99</v>
      </c>
      <c r="D100" s="45">
        <f>'PROD PADI''20'!D112/'LP PADI''20'!D102*10</f>
        <v>59.080000000000005</v>
      </c>
      <c r="E100" s="45">
        <f>'PROD PADI''20'!E112/'LP PADI''20'!E102*10</f>
        <v>60.620482993571073</v>
      </c>
      <c r="F100" s="45">
        <f>'PROD PADI''20'!F112/'LP PADI''20'!F102*10</f>
        <v>65.058469618736211</v>
      </c>
      <c r="G100" s="151">
        <f>'PROD PADI''20'!G112/'LP PADI''20'!G102*10</f>
        <v>64.407345741145193</v>
      </c>
      <c r="H100" s="267">
        <f>'PROD PADI''20'!H112/'LP PADI''20'!H102*10</f>
        <v>64.096389859166877</v>
      </c>
      <c r="I100" s="267">
        <f>'PROD PADI''20'!I112/'LP PADI''20'!I102*10</f>
        <v>63.900000000000006</v>
      </c>
      <c r="J100" s="267">
        <f>'PROD PADI''20'!J112/'LP PADI''20'!J102*10</f>
        <v>61.56</v>
      </c>
      <c r="K100" s="267">
        <f>'PROD PADI''20'!K112/'LP PADI''20'!K102*10</f>
        <v>62.145258557902409</v>
      </c>
      <c r="L100" s="151">
        <f>'PROD PADI''20'!L112/'LP PADI''20'!L102*10</f>
        <v>63.737936685067723</v>
      </c>
      <c r="M100" s="267">
        <f>'PROD PADI''20'!M112/'LP PADI''20'!M102*10</f>
        <v>61.051600502963893</v>
      </c>
      <c r="N100" s="42"/>
      <c r="O100" s="42"/>
      <c r="P100" s="42"/>
      <c r="Q100" s="151">
        <f>'PROD PADI''20'!Q112/'LP PADI''20'!Q102*10</f>
        <v>61.051600502963893</v>
      </c>
      <c r="R100" s="151">
        <f>'PROD PADI''20'!R112/'LP PADI''20'!R102*10</f>
        <v>62.828649648889737</v>
      </c>
    </row>
    <row r="101" spans="1:18" x14ac:dyDescent="0.25">
      <c r="A101" s="47">
        <v>19</v>
      </c>
      <c r="B101" s="47" t="s">
        <v>40</v>
      </c>
      <c r="C101" s="45">
        <f>'PROD PADI''20'!C113/'LP PADI''20'!C103*10</f>
        <v>49.94</v>
      </c>
      <c r="D101" s="45">
        <f>'PROD PADI''20'!D113/'LP PADI''20'!D103*10</f>
        <v>49.94</v>
      </c>
      <c r="E101" s="45">
        <f>'PROD PADI''20'!E113/'LP PADI''20'!E103*10</f>
        <v>49.94</v>
      </c>
      <c r="F101" s="45">
        <f>'PROD PADI''20'!F113/'LP PADI''20'!F103*10</f>
        <v>49.94</v>
      </c>
      <c r="G101" s="151">
        <f>'PROD PADI''20'!G113/'LP PADI''20'!G103*10</f>
        <v>49.940000000000005</v>
      </c>
      <c r="H101" s="267">
        <f>'PROD PADI''20'!H113/'LP PADI''20'!H103*10</f>
        <v>53.11</v>
      </c>
      <c r="I101" s="267">
        <f>'PROD PADI''20'!I113/'LP PADI''20'!I103*10</f>
        <v>53.109999999999992</v>
      </c>
      <c r="J101" s="267">
        <f>'PROD PADI''20'!J113/'LP PADI''20'!J103*10</f>
        <v>53.11</v>
      </c>
      <c r="K101" s="267">
        <f>'PROD PADI''20'!K113/'LP PADI''20'!K103*10</f>
        <v>53.11</v>
      </c>
      <c r="L101" s="151">
        <f>'PROD PADI''20'!L113/'LP PADI''20'!L103*10</f>
        <v>53.109999999999992</v>
      </c>
      <c r="M101" s="267">
        <f>'PROD PADI''20'!M113/'LP PADI''20'!M103*10</f>
        <v>43.709999999999994</v>
      </c>
      <c r="N101" s="42"/>
      <c r="O101" s="42"/>
      <c r="P101" s="42"/>
      <c r="Q101" s="151">
        <f>'PROD PADI''20'!Q113/'LP PADI''20'!Q103*10</f>
        <v>43.709999999999994</v>
      </c>
      <c r="R101" s="151">
        <f>'PROD PADI''20'!R113/'LP PADI''20'!R103*10</f>
        <v>50.982637130801692</v>
      </c>
    </row>
    <row r="102" spans="1:18" x14ac:dyDescent="0.25">
      <c r="A102" s="47">
        <v>20</v>
      </c>
      <c r="B102" s="47" t="s">
        <v>41</v>
      </c>
      <c r="C102" s="45">
        <f>'PROD PADI''20'!C114/'LP PADI''20'!C104*10</f>
        <v>58.8</v>
      </c>
      <c r="D102" s="45">
        <f>'PROD PADI''20'!D114/'LP PADI''20'!D104*10</f>
        <v>58.8</v>
      </c>
      <c r="E102" s="45">
        <f>'PROD PADI''20'!E114/'LP PADI''20'!E104*10</f>
        <v>58.79999999999999</v>
      </c>
      <c r="F102" s="45">
        <f>'PROD PADI''20'!F114/'LP PADI''20'!F104*10</f>
        <v>58.8</v>
      </c>
      <c r="G102" s="151">
        <f>'PROD PADI''20'!G114/'LP PADI''20'!G104*10</f>
        <v>58.8</v>
      </c>
      <c r="H102" s="267">
        <f>'PROD PADI''20'!H114/'LP PADI''20'!H104*10</f>
        <v>54.62</v>
      </c>
      <c r="I102" s="267">
        <f>'PROD PADI''20'!I114/'LP PADI''20'!I104*10</f>
        <v>54.62</v>
      </c>
      <c r="J102" s="267">
        <f>'PROD PADI''20'!J114/'LP PADI''20'!J104*10</f>
        <v>54.620000000000005</v>
      </c>
      <c r="K102" s="267">
        <f>'PROD PADI''20'!K114/'LP PADI''20'!K104*10</f>
        <v>54.62</v>
      </c>
      <c r="L102" s="151">
        <f>'PROD PADI''20'!L114/'LP PADI''20'!L104*10</f>
        <v>54.61999999999999</v>
      </c>
      <c r="M102" s="267">
        <f>'PROD PADI''20'!M114/'LP PADI''20'!M104*10</f>
        <v>61.67</v>
      </c>
      <c r="N102" s="42"/>
      <c r="O102" s="42"/>
      <c r="P102" s="42"/>
      <c r="Q102" s="151">
        <f>'PROD PADI''20'!Q114/'LP PADI''20'!Q104*10</f>
        <v>61.67</v>
      </c>
      <c r="R102" s="151">
        <f>'PROD PADI''20'!R114/'LP PADI''20'!R104*10</f>
        <v>57.380703536493598</v>
      </c>
    </row>
    <row r="103" spans="1:18" x14ac:dyDescent="0.25">
      <c r="A103" s="47">
        <v>21</v>
      </c>
      <c r="B103" s="47" t="s">
        <v>42</v>
      </c>
      <c r="C103" s="45">
        <f>'PROD PADI''20'!C115/'LP PADI''20'!C105*10</f>
        <v>70.060000000000016</v>
      </c>
      <c r="D103" s="45">
        <f>'PROD PADI''20'!D115/'LP PADI''20'!D105*10</f>
        <v>70.06</v>
      </c>
      <c r="E103" s="45">
        <f>'PROD PADI''20'!E115/'LP PADI''20'!E105*10</f>
        <v>70.060000000000016</v>
      </c>
      <c r="F103" s="45">
        <f>'PROD PADI''20'!F115/'LP PADI''20'!F105*10</f>
        <v>70.06</v>
      </c>
      <c r="G103" s="151">
        <f>'PROD PADI''20'!G115/'LP PADI''20'!G105*10</f>
        <v>70.060000000000016</v>
      </c>
      <c r="H103" s="267">
        <f>'PROD PADI''20'!H115/'LP PADI''20'!H105*10</f>
        <v>40.740000000000009</v>
      </c>
      <c r="I103" s="267">
        <f>'PROD PADI''20'!I115/'LP PADI''20'!I105*10</f>
        <v>40.739999999999995</v>
      </c>
      <c r="J103" s="267">
        <f>'PROD PADI''20'!J115/'LP PADI''20'!J105*10</f>
        <v>40.740000000000009</v>
      </c>
      <c r="K103" s="267">
        <f>'PROD PADI''20'!K115/'LP PADI''20'!K105*10</f>
        <v>40.740000000000009</v>
      </c>
      <c r="L103" s="151">
        <f>'PROD PADI''20'!L115/'LP PADI''20'!L105*10</f>
        <v>40.739999999999995</v>
      </c>
      <c r="M103" s="267">
        <f>'PROD PADI''20'!M115/'LP PADI''20'!M105*10</f>
        <v>73.680000000000007</v>
      </c>
      <c r="N103" s="42"/>
      <c r="O103" s="42"/>
      <c r="P103" s="42"/>
      <c r="Q103" s="151">
        <f>'PROD PADI''20'!Q115/'LP PADI''20'!Q105*10</f>
        <v>73.680000000000007</v>
      </c>
      <c r="R103" s="151">
        <f>'PROD PADI''20'!R115/'LP PADI''20'!R105*10</f>
        <v>58.50494172494173</v>
      </c>
    </row>
    <row r="104" spans="1:18" x14ac:dyDescent="0.25">
      <c r="A104" s="47">
        <v>22</v>
      </c>
      <c r="B104" s="47" t="s">
        <v>43</v>
      </c>
      <c r="C104" s="45">
        <f>'PROD PADI''20'!C116/'LP PADI''20'!C106*10</f>
        <v>52</v>
      </c>
      <c r="D104" s="45">
        <f>'PROD PADI''20'!D116/'LP PADI''20'!D106*10</f>
        <v>46.999999999999993</v>
      </c>
      <c r="E104" s="45">
        <v>0</v>
      </c>
      <c r="F104" s="45">
        <f>'PROD PADI''20'!F116/'LP PADI''20'!F106*10</f>
        <v>67.86</v>
      </c>
      <c r="G104" s="151">
        <f>'PROD PADI''20'!G116/'LP PADI''20'!G106*10</f>
        <v>62.725652173913048</v>
      </c>
      <c r="H104" s="267">
        <f>'PROD PADI''20'!H116/'LP PADI''20'!H106*10</f>
        <v>55</v>
      </c>
      <c r="I104" s="267">
        <f>'PROD PADI''20'!I116/'LP PADI''20'!I106*10</f>
        <v>60</v>
      </c>
      <c r="J104" s="267">
        <v>0</v>
      </c>
      <c r="K104" s="267">
        <f>'PROD PADI''20'!K116/'LP PADI''20'!K106*10</f>
        <v>52</v>
      </c>
      <c r="L104" s="151">
        <f>'PROD PADI''20'!L116/'LP PADI''20'!L106*10</f>
        <v>55.437499999999993</v>
      </c>
      <c r="M104" s="267">
        <f>'PROD PADI''20'!M116/'LP PADI''20'!M106*10</f>
        <v>56</v>
      </c>
      <c r="N104" s="42"/>
      <c r="O104" s="42"/>
      <c r="P104" s="42"/>
      <c r="Q104" s="151">
        <f>'PROD PADI''20'!Q116/'LP PADI''20'!Q106*10</f>
        <v>56</v>
      </c>
      <c r="R104" s="151">
        <f>'PROD PADI''20'!R116/'LP PADI''20'!R106*10</f>
        <v>57.250659898477146</v>
      </c>
    </row>
    <row r="105" spans="1:18" x14ac:dyDescent="0.25">
      <c r="A105" s="47">
        <v>23</v>
      </c>
      <c r="B105" s="47" t="s">
        <v>44</v>
      </c>
      <c r="C105" s="45">
        <v>0</v>
      </c>
      <c r="D105" s="45">
        <v>0</v>
      </c>
      <c r="E105" s="45">
        <f>'PROD PADI''20'!E117/'LP PADI''20'!E107*10</f>
        <v>55.470000000000006</v>
      </c>
      <c r="F105" s="45">
        <f>'PROD PADI''20'!F117/'LP PADI''20'!F107*10</f>
        <v>55.47</v>
      </c>
      <c r="G105" s="151">
        <f>'PROD PADI''20'!G117/'LP PADI''20'!G107*10</f>
        <v>55.470000000000006</v>
      </c>
      <c r="H105" s="267">
        <f>'PROD PADI''20'!H117/'LP PADI''20'!H107*10</f>
        <v>48.52000000000001</v>
      </c>
      <c r="I105" s="267">
        <f>'PROD PADI''20'!I117/'LP PADI''20'!I107*10</f>
        <v>48.52</v>
      </c>
      <c r="J105" s="267">
        <f>'PROD PADI''20'!J117/'LP PADI''20'!J107*10</f>
        <v>48.52</v>
      </c>
      <c r="K105" s="267">
        <f>'PROD PADI''20'!K117/'LP PADI''20'!K107*10</f>
        <v>48.52</v>
      </c>
      <c r="L105" s="151">
        <f>'PROD PADI''20'!L117/'LP PADI''20'!L107*10</f>
        <v>48.52000000000001</v>
      </c>
      <c r="M105" s="267">
        <f>'PROD PADI''20'!M117/'LP PADI''20'!M107*10</f>
        <v>55.019999999999996</v>
      </c>
      <c r="N105" s="42"/>
      <c r="O105" s="42"/>
      <c r="P105" s="42"/>
      <c r="Q105" s="151">
        <f>'PROD PADI''20'!Q117/'LP PADI''20'!Q107*10</f>
        <v>55.019999999999996</v>
      </c>
      <c r="R105" s="151">
        <f>'PROD PADI''20'!R117/'LP PADI''20'!R107*10</f>
        <v>50.429248554913293</v>
      </c>
    </row>
    <row r="106" spans="1:18" x14ac:dyDescent="0.25">
      <c r="A106" s="47">
        <v>24</v>
      </c>
      <c r="B106" s="47" t="s">
        <v>45</v>
      </c>
      <c r="C106" s="45">
        <f>'PROD PADI''20'!C118/'LP PADI''20'!C108*10</f>
        <v>45.49</v>
      </c>
      <c r="D106" s="45">
        <f>'PROD PADI''20'!D118/'LP PADI''20'!D108*10</f>
        <v>45.49</v>
      </c>
      <c r="E106" s="45">
        <f>'PROD PADI''20'!E118/'LP PADI''20'!E108*10</f>
        <v>45.49</v>
      </c>
      <c r="F106" s="45">
        <f>'PROD PADI''20'!F118/'LP PADI''20'!F108*10</f>
        <v>45.49</v>
      </c>
      <c r="G106" s="151">
        <f>'PROD PADI''20'!G118/'LP PADI''20'!G108*10</f>
        <v>45.489999999999995</v>
      </c>
      <c r="H106" s="267">
        <v>0</v>
      </c>
      <c r="I106" s="267">
        <f>'PROD PADI''20'!I118/'LP PADI''20'!I108*10</f>
        <v>65.86</v>
      </c>
      <c r="J106" s="267">
        <f>'PROD PADI''20'!J118/'LP PADI''20'!J108*10</f>
        <v>65.86</v>
      </c>
      <c r="K106" s="267">
        <v>0</v>
      </c>
      <c r="L106" s="151">
        <f>'PROD PADI''20'!L118/'LP PADI''20'!L108*10</f>
        <v>65.86</v>
      </c>
      <c r="M106" s="267">
        <f>'PROD PADI''20'!M118/'LP PADI''20'!M108*10</f>
        <v>54.17</v>
      </c>
      <c r="N106" s="42"/>
      <c r="O106" s="42"/>
      <c r="P106" s="42"/>
      <c r="Q106" s="151">
        <f>'PROD PADI''20'!Q118/'LP PADI''20'!Q108*10</f>
        <v>54.17</v>
      </c>
      <c r="R106" s="151">
        <f>'PROD PADI''20'!R118/'LP PADI''20'!R108*10</f>
        <v>52.374705882352934</v>
      </c>
    </row>
    <row r="107" spans="1:18" x14ac:dyDescent="0.25">
      <c r="A107" s="47">
        <v>25</v>
      </c>
      <c r="B107" s="47" t="s">
        <v>46</v>
      </c>
      <c r="C107" s="45">
        <f>'PROD PADI''20'!C119/'LP PADI''20'!C109*10</f>
        <v>55.249999999999993</v>
      </c>
      <c r="D107" s="45">
        <f>'PROD PADI''20'!D119/'LP PADI''20'!D109*10</f>
        <v>55.25</v>
      </c>
      <c r="E107" s="45">
        <f>'PROD PADI''20'!E119/'LP PADI''20'!E109*10</f>
        <v>55.25</v>
      </c>
      <c r="F107" s="45">
        <f>'PROD PADI''20'!F119/'LP PADI''20'!F109*10</f>
        <v>54.740719910011251</v>
      </c>
      <c r="G107" s="151">
        <f>'PROD PADI''20'!G119/'LP PADI''20'!G109*10</f>
        <v>54.972749540722603</v>
      </c>
      <c r="H107" s="267">
        <f>'PROD PADI''20'!H119/'LP PADI''20'!H109*10</f>
        <v>54.13</v>
      </c>
      <c r="I107" s="267">
        <f>'PROD PADI''20'!I119/'LP PADI''20'!I109*10</f>
        <v>54.13</v>
      </c>
      <c r="J107" s="267">
        <f>'PROD PADI''20'!J119/'LP PADI''20'!J109*10</f>
        <v>54.13</v>
      </c>
      <c r="K107" s="267">
        <f>'PROD PADI''20'!K119/'LP PADI''20'!K109*10</f>
        <v>54.13</v>
      </c>
      <c r="L107" s="151">
        <f>'PROD PADI''20'!L119/'LP PADI''20'!L109*10</f>
        <v>54.129999999999995</v>
      </c>
      <c r="M107" s="267">
        <f>'PROD PADI''20'!M119/'LP PADI''20'!M109*10</f>
        <v>53.209999999999994</v>
      </c>
      <c r="N107" s="42"/>
      <c r="O107" s="42"/>
      <c r="P107" s="42"/>
      <c r="Q107" s="151">
        <f>'PROD PADI''20'!Q119/'LP PADI''20'!Q109*10</f>
        <v>53.209999999999994</v>
      </c>
      <c r="R107" s="151">
        <f>'PROD PADI''20'!R119/'LP PADI''20'!R109*10</f>
        <v>54.413921893491121</v>
      </c>
    </row>
    <row r="108" spans="1:18" x14ac:dyDescent="0.25">
      <c r="A108" s="47">
        <v>26</v>
      </c>
      <c r="B108" s="47" t="s">
        <v>47</v>
      </c>
      <c r="C108" s="45">
        <f>'PROD PADI''20'!C120/'LP PADI''20'!C110*10</f>
        <v>49.77</v>
      </c>
      <c r="D108" s="45">
        <f>'PROD PADI''20'!D120/'LP PADI''20'!D110*10</f>
        <v>49.77000000000001</v>
      </c>
      <c r="E108" s="45">
        <f>'PROD PADI''20'!E120/'LP PADI''20'!E110*10</f>
        <v>49.054571669122282</v>
      </c>
      <c r="F108" s="45">
        <f>'PROD PADI''20'!F120/'LP PADI''20'!F110*10</f>
        <v>49.361721117124297</v>
      </c>
      <c r="G108" s="151">
        <f>'PROD PADI''20'!G120/'LP PADI''20'!G110*10</f>
        <v>49.359273971261068</v>
      </c>
      <c r="H108" s="267">
        <f>'PROD PADI''20'!H120/'LP PADI''20'!H110*10</f>
        <v>50.387897154195215</v>
      </c>
      <c r="I108" s="267">
        <f>'PROD PADI''20'!I120/'LP PADI''20'!I110*10</f>
        <v>50.789088351153623</v>
      </c>
      <c r="J108" s="267">
        <f>'PROD PADI''20'!J120/'LP PADI''20'!J110*10</f>
        <v>50.98</v>
      </c>
      <c r="K108" s="267">
        <f>'PROD PADI''20'!K120/'LP PADI''20'!K110*10</f>
        <v>50.97999999999999</v>
      </c>
      <c r="L108" s="151">
        <f>'PROD PADI''20'!L120/'LP PADI''20'!L110*10</f>
        <v>50.612744115554726</v>
      </c>
      <c r="M108" s="267">
        <f>'PROD PADI''20'!M120/'LP PADI''20'!M110*10</f>
        <v>54.20000000000001</v>
      </c>
      <c r="N108" s="42"/>
      <c r="O108" s="42"/>
      <c r="P108" s="42"/>
      <c r="Q108" s="151">
        <f>'PROD PADI''20'!Q120/'LP PADI''20'!Q110*10</f>
        <v>54.20000000000001</v>
      </c>
      <c r="R108" s="151">
        <f>'PROD PADI''20'!R120/'LP PADI''20'!R110*10</f>
        <v>51.224908935002567</v>
      </c>
    </row>
    <row r="109" spans="1:18" x14ac:dyDescent="0.25">
      <c r="A109" s="47">
        <v>27</v>
      </c>
      <c r="B109" s="47" t="s">
        <v>48</v>
      </c>
      <c r="C109" s="45">
        <f>'PROD PADI''20'!C121/'LP PADI''20'!C111*10</f>
        <v>56.969999999999992</v>
      </c>
      <c r="D109" s="45">
        <f>'PROD PADI''20'!D121/'LP PADI''20'!D111*10</f>
        <v>56.969999999999992</v>
      </c>
      <c r="E109" s="45">
        <f>'PROD PADI''20'!E121/'LP PADI''20'!E111*10</f>
        <v>56.97</v>
      </c>
      <c r="F109" s="45">
        <f>'PROD PADI''20'!F121/'LP PADI''20'!F111*10</f>
        <v>56.969999999999992</v>
      </c>
      <c r="G109" s="151">
        <f>'PROD PADI''20'!G121/'LP PADI''20'!G111*10</f>
        <v>56.97</v>
      </c>
      <c r="H109" s="267">
        <f>'PROD PADI''20'!H121/'LP PADI''20'!H111*10</f>
        <v>54.31</v>
      </c>
      <c r="I109" s="267">
        <v>0</v>
      </c>
      <c r="J109" s="267">
        <f>'PROD PADI''20'!J121/'LP PADI''20'!J111*10</f>
        <v>54.31</v>
      </c>
      <c r="K109" s="267">
        <f>'PROD PADI''20'!K121/'LP PADI''20'!K111*10</f>
        <v>54.31</v>
      </c>
      <c r="L109" s="151">
        <f>'PROD PADI''20'!L121/'LP PADI''20'!L111*10</f>
        <v>54.31</v>
      </c>
      <c r="M109" s="267">
        <f>'PROD PADI''20'!M121/'LP PADI''20'!M111*10</f>
        <v>59.95</v>
      </c>
      <c r="N109" s="42"/>
      <c r="O109" s="42"/>
      <c r="P109" s="42"/>
      <c r="Q109" s="151">
        <f>'PROD PADI''20'!Q121/'LP PADI''20'!Q111*10</f>
        <v>59.95</v>
      </c>
      <c r="R109" s="151">
        <f>'PROD PADI''20'!R121/'LP PADI''20'!R111*10</f>
        <v>57.088450840254964</v>
      </c>
    </row>
    <row r="110" spans="1:18" s="93" customFormat="1" x14ac:dyDescent="0.25">
      <c r="A110" s="183"/>
      <c r="B110" s="48" t="s">
        <v>49</v>
      </c>
      <c r="C110" s="182">
        <f>'PROD PADI''20'!C122/'LP PADI''20'!C112*10</f>
        <v>60.479463539680367</v>
      </c>
      <c r="D110" s="182">
        <f>'PROD PADI''20'!D122/'LP PADI''20'!D112*10</f>
        <v>59.389799369895506</v>
      </c>
      <c r="E110" s="182">
        <f>'PROD PADI''20'!E122/'LP PADI''20'!E112*10</f>
        <v>57.440893765872339</v>
      </c>
      <c r="F110" s="182">
        <f>'PROD PADI''20'!F122/'LP PADI''20'!F112*10</f>
        <v>60.17115559079852</v>
      </c>
      <c r="G110" s="182">
        <f>'PROD PADI''20'!G122/'LP PADI''20'!G112*10</f>
        <v>59.371419350968949</v>
      </c>
      <c r="H110" s="182">
        <f>'PROD PADI''20'!H122/'LP PADI''20'!H112*10</f>
        <v>60.230212096184133</v>
      </c>
      <c r="I110" s="182">
        <f>'PROD PADI''20'!I122/'LP PADI''20'!I112*10</f>
        <v>58.498491071198082</v>
      </c>
      <c r="J110" s="182">
        <f>'PROD PADI''20'!J122/'LP PADI''20'!J112*10</f>
        <v>59.026766860592019</v>
      </c>
      <c r="K110" s="182">
        <f>'PROD PADI''20'!K122/'LP PADI''20'!K112*10</f>
        <v>59.361756268750483</v>
      </c>
      <c r="L110" s="182">
        <f>'PROD PADI''20'!L122/'LP PADI''20'!L112*10</f>
        <v>59.410517269072606</v>
      </c>
      <c r="M110" s="182">
        <f>'PROD PADI''20'!M122/'LP PADI''20'!M112*10</f>
        <v>59.304886031568572</v>
      </c>
      <c r="N110" s="182"/>
      <c r="O110" s="182"/>
      <c r="P110" s="182"/>
      <c r="Q110" s="182">
        <f>'PROD PADI''20'!Q122/'LP PADI''20'!Q112*10</f>
        <v>59.304886031568572</v>
      </c>
      <c r="R110" s="182">
        <f>'PROD PADI''20'!R122/'LP PADI''20'!R112*10</f>
        <v>59.380749670502766</v>
      </c>
    </row>
    <row r="111" spans="1:18" x14ac:dyDescent="0.25">
      <c r="D111" s="39"/>
      <c r="L111" s="46"/>
      <c r="M111" s="46"/>
      <c r="N111" s="46"/>
      <c r="O111" s="46"/>
      <c r="P111" s="46"/>
      <c r="Q111" s="46"/>
    </row>
  </sheetData>
  <mergeCells count="6">
    <mergeCell ref="A78:R78"/>
    <mergeCell ref="A1:R1"/>
    <mergeCell ref="A2:R2"/>
    <mergeCell ref="A39:R39"/>
    <mergeCell ref="A40:R40"/>
    <mergeCell ref="A77:R77"/>
  </mergeCells>
  <pageMargins left="0.70866141732283472" right="1.1811023622047245" top="0.74803149606299213" bottom="0.74803149606299213" header="0.31496062992125984" footer="0.31496062992125984"/>
  <pageSetup paperSize="5" scale="8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topLeftCell="A55" zoomScaleNormal="100" workbookViewId="0">
      <selection activeCell="A118" sqref="A118:XFD118"/>
    </sheetView>
  </sheetViews>
  <sheetFormatPr defaultRowHeight="15" x14ac:dyDescent="0.25"/>
  <cols>
    <col min="1" max="1" width="4.5703125" customWidth="1"/>
    <col min="2" max="2" width="22.42578125" customWidth="1"/>
    <col min="5" max="5" width="10.85546875" customWidth="1"/>
    <col min="6" max="6" width="11.28515625" customWidth="1"/>
    <col min="7" max="7" width="10.85546875" customWidth="1"/>
    <col min="8" max="8" width="12.5703125" customWidth="1"/>
    <col min="9" max="10" width="10.7109375" customWidth="1"/>
    <col min="11" max="11" width="12.28515625" customWidth="1"/>
    <col min="12" max="12" width="11.140625" customWidth="1"/>
    <col min="13" max="13" width="10.42578125" customWidth="1"/>
    <col min="17" max="17" width="12.42578125" customWidth="1"/>
    <col min="18" max="18" width="11.85546875" customWidth="1"/>
  </cols>
  <sheetData>
    <row r="1" spans="1:18" x14ac:dyDescent="0.25">
      <c r="A1" s="282" t="s">
        <v>235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</row>
    <row r="2" spans="1:18" x14ac:dyDescent="0.25">
      <c r="A2" s="282" t="s">
        <v>54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</row>
    <row r="3" spans="1:18" x14ac:dyDescent="0.25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</row>
    <row r="4" spans="1:18" x14ac:dyDescent="0.25">
      <c r="A4" s="148"/>
      <c r="B4" s="148" t="s">
        <v>215</v>
      </c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</row>
    <row r="5" spans="1:18" x14ac:dyDescent="0.25">
      <c r="A5" s="4" t="s">
        <v>2</v>
      </c>
      <c r="B5" s="4" t="s">
        <v>3</v>
      </c>
      <c r="C5" s="4" t="s">
        <v>56</v>
      </c>
      <c r="D5" s="34" t="s">
        <v>57</v>
      </c>
      <c r="E5" s="34" t="s">
        <v>12</v>
      </c>
      <c r="F5" s="34" t="s">
        <v>15</v>
      </c>
      <c r="G5" s="6" t="s">
        <v>58</v>
      </c>
      <c r="H5" s="34" t="s">
        <v>16</v>
      </c>
      <c r="I5" s="34" t="s">
        <v>17</v>
      </c>
      <c r="J5" s="34" t="s">
        <v>18</v>
      </c>
      <c r="K5" s="34" t="s">
        <v>19</v>
      </c>
      <c r="L5" s="6" t="s">
        <v>59</v>
      </c>
      <c r="M5" s="34" t="s">
        <v>20</v>
      </c>
      <c r="N5" s="34" t="s">
        <v>6</v>
      </c>
      <c r="O5" s="34" t="s">
        <v>7</v>
      </c>
      <c r="P5" s="34" t="s">
        <v>8</v>
      </c>
      <c r="Q5" s="6" t="s">
        <v>60</v>
      </c>
      <c r="R5" s="7" t="s">
        <v>4</v>
      </c>
    </row>
    <row r="6" spans="1:18" x14ac:dyDescent="0.25">
      <c r="A6" s="8"/>
      <c r="B6" s="8"/>
      <c r="C6" s="22"/>
      <c r="D6" s="21"/>
      <c r="E6" s="21"/>
      <c r="F6" s="21"/>
      <c r="G6" s="35"/>
      <c r="H6" s="21"/>
      <c r="I6" s="21"/>
      <c r="J6" s="21"/>
      <c r="K6" s="21"/>
      <c r="L6" s="35"/>
      <c r="M6" s="21"/>
      <c r="N6" s="21"/>
      <c r="O6" s="21"/>
      <c r="P6" s="21"/>
      <c r="Q6" s="35"/>
      <c r="R6" s="30"/>
    </row>
    <row r="7" spans="1:18" x14ac:dyDescent="0.25">
      <c r="A7" s="47">
        <v>1</v>
      </c>
      <c r="B7" s="47" t="s">
        <v>22</v>
      </c>
      <c r="C7" s="23">
        <f>'LP PADI''20'!C7*'PV PADI''20'!C7/10</f>
        <v>17786.069759999998</v>
      </c>
      <c r="D7" s="23">
        <f>'LP PADI''20'!D7*'PV PADI''20'!D7/10</f>
        <v>26580.326399999998</v>
      </c>
      <c r="E7" s="23">
        <f>'LP PADI''20'!E7*'PV PADI''20'!E7/10</f>
        <v>73598.768639999995</v>
      </c>
      <c r="F7" s="23">
        <f>'LP PADI''20'!F7*'PV PADI''20'!F7/10</f>
        <v>68522.165760000004</v>
      </c>
      <c r="G7" s="23">
        <f>SUM(C7:F7)</f>
        <v>186487.33056</v>
      </c>
      <c r="H7" s="23">
        <f>'LP PADI''20'!H7*'PV PADI''20'!H7/10</f>
        <v>29399.596799999999</v>
      </c>
      <c r="I7" s="23">
        <f>'LP PADI''20'!I7*'PV PADI''20'!I7/10</f>
        <v>20690.05</v>
      </c>
      <c r="J7" s="23">
        <f>'LP PADI''20'!J7*'PV PADI''20'!J7/10</f>
        <v>25326.604799999997</v>
      </c>
      <c r="K7" s="23">
        <f>'LP PADI''20'!K7*'PV PADI''20'!K7/10</f>
        <v>60957.350399999996</v>
      </c>
      <c r="L7" s="23">
        <f>SUM(H7:K7)</f>
        <v>136373.60200000001</v>
      </c>
      <c r="M7" s="23">
        <f>'LP PADI''20'!M7*'PV PADI''20'!M7/10</f>
        <v>54397.137599999995</v>
      </c>
      <c r="N7" s="23">
        <f>'LP PADI''20'!N7*'PV PADI''20'!N7/10</f>
        <v>0</v>
      </c>
      <c r="O7" s="23">
        <f>'LP PADI''20'!O7*'PV PADI''20'!O7/10</f>
        <v>0</v>
      </c>
      <c r="P7" s="23">
        <f>'LP PADI''20'!P7*'PV PADI''20'!P7/10</f>
        <v>0</v>
      </c>
      <c r="Q7" s="102">
        <f>SUM(M7:P7)</f>
        <v>54397.137599999995</v>
      </c>
      <c r="R7" s="97">
        <f>G7+L7+Q7</f>
        <v>377258.07016</v>
      </c>
    </row>
    <row r="8" spans="1:18" x14ac:dyDescent="0.25">
      <c r="A8" s="47">
        <v>2</v>
      </c>
      <c r="B8" s="47" t="s">
        <v>23</v>
      </c>
      <c r="C8" s="23">
        <f>'LP PADI''20'!C8*'PV PADI''20'!C8/10</f>
        <v>32639.708159999998</v>
      </c>
      <c r="D8" s="23">
        <f>'LP PADI''20'!D8*'PV PADI''20'!D8/10</f>
        <v>49998.695039999999</v>
      </c>
      <c r="E8" s="23">
        <f>'LP PADI''20'!E8*'PV PADI''20'!E8/10</f>
        <v>80483.569919999994</v>
      </c>
      <c r="F8" s="23">
        <f>'LP PADI''20'!F8*'PV PADI''20'!F8/10</f>
        <v>121742.6112</v>
      </c>
      <c r="G8" s="23">
        <f t="shared" ref="G8:G33" si="0">SUM(C8:F8)</f>
        <v>284864.58431999997</v>
      </c>
      <c r="H8" s="23">
        <f>'LP PADI''20'!H8*'PV PADI''20'!H8/10</f>
        <v>81847.627200000003</v>
      </c>
      <c r="I8" s="23">
        <f>'LP PADI''20'!I8*'PV PADI''20'!I8/10</f>
        <v>48599.878080000002</v>
      </c>
      <c r="J8" s="23">
        <f>'LP PADI''20'!J8*'PV PADI''20'!J8/10</f>
        <v>75978.401280000005</v>
      </c>
      <c r="K8" s="23">
        <f>'LP PADI''20'!K8*'PV PADI''20'!K8/10</f>
        <v>110488.29792</v>
      </c>
      <c r="L8" s="23">
        <f t="shared" ref="L8:L33" si="1">SUM(H8:K8)</f>
        <v>316914.20448000001</v>
      </c>
      <c r="M8" s="23">
        <f>'LP PADI''20'!M8*'PV PADI''20'!M8/10</f>
        <v>48160.638720000003</v>
      </c>
      <c r="N8" s="23">
        <f>'LP PADI''20'!N8*'PV PADI''20'!N8/10</f>
        <v>0</v>
      </c>
      <c r="O8" s="23">
        <f>'LP PADI''20'!O8*'PV PADI''20'!O8/10</f>
        <v>0</v>
      </c>
      <c r="P8" s="23">
        <f>'LP PADI''20'!P8*'PV PADI''20'!P8/10</f>
        <v>0</v>
      </c>
      <c r="Q8" s="102">
        <f t="shared" ref="Q8:Q34" si="2">SUM(M8:P8)</f>
        <v>48160.638720000003</v>
      </c>
      <c r="R8" s="97">
        <f t="shared" ref="R8:R33" si="3">G8+L8+Q8</f>
        <v>649939.42752000003</v>
      </c>
    </row>
    <row r="9" spans="1:18" x14ac:dyDescent="0.25">
      <c r="A9" s="47">
        <v>3</v>
      </c>
      <c r="B9" s="47" t="s">
        <v>24</v>
      </c>
      <c r="C9" s="23">
        <f>'LP PADI''20'!C9*'PV PADI''20'!C9/10</f>
        <v>35461.243026719996</v>
      </c>
      <c r="D9" s="23">
        <f>'LP PADI''20'!D9*'PV PADI''20'!D9/10</f>
        <v>54457.687160640002</v>
      </c>
      <c r="E9" s="23">
        <f>'LP PADI''20'!E9*'PV PADI''20'!E9/10</f>
        <v>85459.647572640009</v>
      </c>
      <c r="F9" s="23">
        <f>'LP PADI''20'!F9*'PV PADI''20'!F9/10</f>
        <v>138257.78183366399</v>
      </c>
      <c r="G9" s="23">
        <f t="shared" si="0"/>
        <v>313636.359593664</v>
      </c>
      <c r="H9" s="23">
        <f>'LP PADI''20'!H9*'PV PADI''20'!H9/10</f>
        <v>78100.597472831985</v>
      </c>
      <c r="I9" s="23">
        <f>'LP PADI''20'!I9*'PV PADI''20'!I9/10</f>
        <v>66765.563143487991</v>
      </c>
      <c r="J9" s="23">
        <f>'LP PADI''20'!J9*'PV PADI''20'!J9/10</f>
        <v>70876.968616223996</v>
      </c>
      <c r="K9" s="23">
        <f>'LP PADI''20'!K9*'PV PADI''20'!K9/10</f>
        <v>116471.59397308799</v>
      </c>
      <c r="L9" s="23">
        <f t="shared" si="1"/>
        <v>332214.72320563195</v>
      </c>
      <c r="M9" s="23">
        <f>'LP PADI''20'!M9*'PV PADI''20'!M9/10</f>
        <v>80088.297965567996</v>
      </c>
      <c r="N9" s="23">
        <f>'LP PADI''20'!N9*'PV PADI''20'!N9/10</f>
        <v>0</v>
      </c>
      <c r="O9" s="23">
        <f>'LP PADI''20'!O9*'PV PADI''20'!O9/10</f>
        <v>0</v>
      </c>
      <c r="P9" s="23">
        <f>'LP PADI''20'!P9*'PV PADI''20'!P9/10</f>
        <v>0</v>
      </c>
      <c r="Q9" s="102">
        <f t="shared" si="2"/>
        <v>80088.297965567996</v>
      </c>
      <c r="R9" s="97">
        <f t="shared" si="3"/>
        <v>725939.38076486392</v>
      </c>
    </row>
    <row r="10" spans="1:18" x14ac:dyDescent="0.25">
      <c r="A10" s="47">
        <v>4</v>
      </c>
      <c r="B10" s="47" t="s">
        <v>25</v>
      </c>
      <c r="C10" s="23">
        <f>'LP PADI''20'!C10*'PV PADI''20'!C10/10</f>
        <v>43934.025600000001</v>
      </c>
      <c r="D10" s="23">
        <f>'LP PADI''20'!D10*'PV PADI''20'!D10/10</f>
        <v>37975.708800000008</v>
      </c>
      <c r="E10" s="23">
        <f>'LP PADI''20'!E10*'PV PADI''20'!E10/10</f>
        <v>39956.107200000006</v>
      </c>
      <c r="F10" s="23">
        <f>'LP PADI''20'!F10*'PV PADI''20'!F10/10</f>
        <v>62813.443200000002</v>
      </c>
      <c r="G10" s="23">
        <f t="shared" si="0"/>
        <v>184679.28480000002</v>
      </c>
      <c r="H10" s="23">
        <f>'LP PADI''20'!H10*'PV PADI''20'!H10/10</f>
        <v>46311.470399999998</v>
      </c>
      <c r="I10" s="23">
        <f>'LP PADI''20'!I10*'PV PADI''20'!I10/10</f>
        <v>43806.796799999996</v>
      </c>
      <c r="J10" s="23">
        <f>'LP PADI''20'!J10*'PV PADI''20'!J10/10</f>
        <v>49582.540799999995</v>
      </c>
      <c r="K10" s="23">
        <f>'LP PADI''20'!K10*'PV PADI''20'!K10/10</f>
        <v>52453.751999999993</v>
      </c>
      <c r="L10" s="23">
        <f t="shared" si="1"/>
        <v>192154.56</v>
      </c>
      <c r="M10" s="23">
        <f>'LP PADI''20'!M10*'PV PADI''20'!M10/10</f>
        <v>42049.574399999998</v>
      </c>
      <c r="N10" s="23">
        <f>'LP PADI''20'!N10*'PV PADI''20'!N10/10</f>
        <v>0</v>
      </c>
      <c r="O10" s="23">
        <f>'LP PADI''20'!O10*'PV PADI''20'!O10/10</f>
        <v>0</v>
      </c>
      <c r="P10" s="23">
        <f>'LP PADI''20'!P10*'PV PADI''20'!P10/10</f>
        <v>0</v>
      </c>
      <c r="Q10" s="102">
        <f t="shared" si="2"/>
        <v>42049.574399999998</v>
      </c>
      <c r="R10" s="97">
        <f t="shared" si="3"/>
        <v>418883.4192</v>
      </c>
    </row>
    <row r="11" spans="1:18" x14ac:dyDescent="0.25">
      <c r="A11" s="47">
        <v>5</v>
      </c>
      <c r="B11" s="47" t="s">
        <v>26</v>
      </c>
      <c r="C11" s="23">
        <f>'LP PADI''20'!C11*'PV PADI''20'!C11/10</f>
        <v>49731.843000000001</v>
      </c>
      <c r="D11" s="23">
        <f>'LP PADI''20'!D11*'PV PADI''20'!D11/10</f>
        <v>69264.565999999992</v>
      </c>
      <c r="E11" s="23">
        <f>'LP PADI''20'!E11*'PV PADI''20'!E11/10</f>
        <v>109436.965</v>
      </c>
      <c r="F11" s="23">
        <f>'LP PADI''20'!F11*'PV PADI''20'!F11/10</f>
        <v>72562.826000000015</v>
      </c>
      <c r="G11" s="23">
        <f t="shared" si="0"/>
        <v>300996.2</v>
      </c>
      <c r="H11" s="23">
        <f>'LP PADI''20'!H11*'PV PADI''20'!H11/10</f>
        <v>79871.388479999994</v>
      </c>
      <c r="I11" s="23">
        <f>'LP PADI''20'!I11*'PV PADI''20'!I11/10</f>
        <v>59550.554999999993</v>
      </c>
      <c r="J11" s="23">
        <f>'LP PADI''20'!J11*'PV PADI''20'!J11/10</f>
        <v>68698.747999999992</v>
      </c>
      <c r="K11" s="23">
        <f>'LP PADI''20'!K11*'PV PADI''20'!K11/10</f>
        <v>77973.244000000006</v>
      </c>
      <c r="L11" s="23">
        <f t="shared" si="1"/>
        <v>286093.93547999999</v>
      </c>
      <c r="M11" s="23">
        <f>'LP PADI''20'!M11*'PV PADI''20'!M11/10</f>
        <v>59489.970000000008</v>
      </c>
      <c r="N11" s="23">
        <f>'LP PADI''20'!N11*'PV PADI''20'!N11/10</f>
        <v>0</v>
      </c>
      <c r="O11" s="23">
        <f>'LP PADI''20'!O11*'PV PADI''20'!O11/10</f>
        <v>0</v>
      </c>
      <c r="P11" s="23">
        <f>'LP PADI''20'!P11*'PV PADI''20'!P11/10</f>
        <v>0</v>
      </c>
      <c r="Q11" s="102">
        <f t="shared" si="2"/>
        <v>59489.970000000008</v>
      </c>
      <c r="R11" s="97">
        <f t="shared" si="3"/>
        <v>646580.10547999991</v>
      </c>
    </row>
    <row r="12" spans="1:18" x14ac:dyDescent="0.25">
      <c r="A12" s="47">
        <v>6</v>
      </c>
      <c r="B12" s="47" t="s">
        <v>27</v>
      </c>
      <c r="C12" s="23">
        <f>'LP PADI''20'!C12*'PV PADI''20'!C12/10</f>
        <v>29623.78656</v>
      </c>
      <c r="D12" s="23">
        <f>'LP PADI''20'!D12*'PV PADI''20'!D12/10</f>
        <v>36107.216639999999</v>
      </c>
      <c r="E12" s="23">
        <f>'LP PADI''20'!E12*'PV PADI''20'!E12/10</f>
        <v>49372.977599999998</v>
      </c>
      <c r="F12" s="23">
        <f>'LP PADI''20'!F12*'PV PADI''20'!F12/10</f>
        <v>83578.098239999992</v>
      </c>
      <c r="G12" s="23">
        <f t="shared" si="0"/>
        <v>198682.07903999998</v>
      </c>
      <c r="H12" s="23">
        <f>'LP PADI''20'!H12*'PV PADI''20'!H12/10</f>
        <v>75595.161599999992</v>
      </c>
      <c r="I12" s="23">
        <f>'LP PADI''20'!I12*'PV PADI''20'!I12/10</f>
        <v>50995.123199999995</v>
      </c>
      <c r="J12" s="23">
        <f>'LP PADI''20'!J12*'PV PADI''20'!J12/10</f>
        <v>50786.265599999992</v>
      </c>
      <c r="K12" s="23">
        <f>'LP PADI''20'!K12*'PV PADI''20'!K12/10</f>
        <v>67365.043199999986</v>
      </c>
      <c r="L12" s="23">
        <f t="shared" si="1"/>
        <v>244741.59359999996</v>
      </c>
      <c r="M12" s="23">
        <f>'LP PADI''20'!M12*'PV PADI''20'!M12/10</f>
        <v>81136.573439999978</v>
      </c>
      <c r="N12" s="23">
        <f>'LP PADI''20'!N12*'PV PADI''20'!N12/10</f>
        <v>0</v>
      </c>
      <c r="O12" s="23">
        <f>'LP PADI''20'!O12*'PV PADI''20'!O12/10</f>
        <v>0</v>
      </c>
      <c r="P12" s="23">
        <f>'LP PADI''20'!P12*'PV PADI''20'!P12/10</f>
        <v>0</v>
      </c>
      <c r="Q12" s="102">
        <f t="shared" si="2"/>
        <v>81136.573439999978</v>
      </c>
      <c r="R12" s="97">
        <f t="shared" si="3"/>
        <v>524560.24607999995</v>
      </c>
    </row>
    <row r="13" spans="1:18" x14ac:dyDescent="0.25">
      <c r="A13" s="47">
        <v>7</v>
      </c>
      <c r="B13" s="47" t="s">
        <v>28</v>
      </c>
      <c r="C13" s="23">
        <f>'LP PADI''20'!C13*'PV PADI''20'!C13/10</f>
        <v>6424.8575999999994</v>
      </c>
      <c r="D13" s="23">
        <f>'LP PADI''20'!D13*'PV PADI''20'!D13/10</f>
        <v>1127.9923200000001</v>
      </c>
      <c r="E13" s="23">
        <f>'LP PADI''20'!E13*'PV PADI''20'!E13/10</f>
        <v>7391.1398400000007</v>
      </c>
      <c r="F13" s="23">
        <f>'LP PADI''20'!F13*'PV PADI''20'!F13/10</f>
        <v>53013.542399999991</v>
      </c>
      <c r="G13" s="23">
        <f t="shared" si="0"/>
        <v>67957.532159999988</v>
      </c>
      <c r="H13" s="23">
        <f>'LP PADI''20'!H13*'PV PADI''20'!H13/10</f>
        <v>125622.28799999999</v>
      </c>
      <c r="I13" s="23">
        <f>'LP PADI''20'!I13*'PV PADI''20'!I13/10</f>
        <v>29008.742400000006</v>
      </c>
      <c r="J13" s="23">
        <f>'LP PADI''20'!J13*'PV PADI''20'!J13/10</f>
        <v>7470.7468800000006</v>
      </c>
      <c r="K13" s="23">
        <f>'LP PADI''20'!K13*'PV PADI''20'!K13/10</f>
        <v>13287.000959999999</v>
      </c>
      <c r="L13" s="23">
        <f t="shared" si="1"/>
        <v>175388.77823999999</v>
      </c>
      <c r="M13" s="23">
        <f>'LP PADI''20'!M13*'PV PADI''20'!M13/10</f>
        <v>102833.17439999999</v>
      </c>
      <c r="N13" s="23">
        <f>'LP PADI''20'!N13*'PV PADI''20'!N13/10</f>
        <v>0</v>
      </c>
      <c r="O13" s="23">
        <f>'LP PADI''20'!O13*'PV PADI''20'!O13/10</f>
        <v>0</v>
      </c>
      <c r="P13" s="23">
        <f>'LP PADI''20'!P13*'PV PADI''20'!P13/10</f>
        <v>0</v>
      </c>
      <c r="Q13" s="102">
        <f t="shared" si="2"/>
        <v>102833.17439999999</v>
      </c>
      <c r="R13" s="97">
        <f t="shared" si="3"/>
        <v>346179.48479999998</v>
      </c>
    </row>
    <row r="14" spans="1:18" x14ac:dyDescent="0.25">
      <c r="A14" s="47">
        <v>8</v>
      </c>
      <c r="B14" s="47" t="s">
        <v>29</v>
      </c>
      <c r="C14" s="23">
        <f>'LP PADI''20'!C14*'PV PADI''20'!C14/10</f>
        <v>12509.630999999999</v>
      </c>
      <c r="D14" s="23">
        <f>'LP PADI''20'!D14*'PV PADI''20'!D14/10</f>
        <v>6026.6100000000006</v>
      </c>
      <c r="E14" s="23">
        <f>'LP PADI''20'!E14*'PV PADI''20'!E14/10</f>
        <v>26850.335999999999</v>
      </c>
      <c r="F14" s="23">
        <f>'LP PADI''20'!F14*'PV PADI''20'!F14/10</f>
        <v>85813.611999999994</v>
      </c>
      <c r="G14" s="23">
        <f t="shared" si="0"/>
        <v>131200.18900000001</v>
      </c>
      <c r="H14" s="23">
        <f>'LP PADI''20'!H14*'PV PADI''20'!H14/10</f>
        <v>34010.602559999999</v>
      </c>
      <c r="I14" s="23">
        <f>'LP PADI''20'!I14*'PV PADI''20'!I14/10</f>
        <v>11313.316999999999</v>
      </c>
      <c r="J14" s="23">
        <f>'LP PADI''20'!J14*'PV PADI''20'!J14/10</f>
        <v>32571.78</v>
      </c>
      <c r="K14" s="23">
        <f>'LP PADI''20'!K14*'PV PADI''20'!K14/10</f>
        <v>68447.104000000007</v>
      </c>
      <c r="L14" s="23">
        <f t="shared" si="1"/>
        <v>146342.80356</v>
      </c>
      <c r="M14" s="23">
        <f>'LP PADI''20'!M14*'PV PADI''20'!M14/10</f>
        <v>37134.027000000002</v>
      </c>
      <c r="N14" s="23">
        <f>'LP PADI''20'!N14*'PV PADI''20'!N14/10</f>
        <v>0</v>
      </c>
      <c r="O14" s="23">
        <f>'LP PADI''20'!O14*'PV PADI''20'!O14/10</f>
        <v>0</v>
      </c>
      <c r="P14" s="23">
        <f>'LP PADI''20'!P14*'PV PADI''20'!P14/10</f>
        <v>0</v>
      </c>
      <c r="Q14" s="102">
        <f t="shared" si="2"/>
        <v>37134.027000000002</v>
      </c>
      <c r="R14" s="97">
        <f t="shared" si="3"/>
        <v>314677.01956000004</v>
      </c>
    </row>
    <row r="15" spans="1:18" x14ac:dyDescent="0.25">
      <c r="A15" s="47">
        <v>9</v>
      </c>
      <c r="B15" s="47" t="s">
        <v>30</v>
      </c>
      <c r="C15" s="23">
        <f>'LP PADI''20'!C15*'PV PADI''20'!C15/10</f>
        <v>4710.6393599999992</v>
      </c>
      <c r="D15" s="23">
        <f>'LP PADI''20'!D15*'PV PADI''20'!D15/10</f>
        <v>1933.5071999999996</v>
      </c>
      <c r="E15" s="23">
        <f>'LP PADI''20'!E15*'PV PADI''20'!E15/10</f>
        <v>10873.900799999999</v>
      </c>
      <c r="F15" s="23">
        <f>'LP PADI''20'!F15*'PV PADI''20'!F15/10</f>
        <v>111619.23168</v>
      </c>
      <c r="G15" s="23">
        <f t="shared" si="0"/>
        <v>129137.27903999999</v>
      </c>
      <c r="H15" s="23">
        <f>'LP PADI''20'!H15*'PV PADI''20'!H15/10</f>
        <v>111744.37247999998</v>
      </c>
      <c r="I15" s="23">
        <f>'LP PADI''20'!I15*'PV PADI''20'!I15/10</f>
        <v>35702.669760000004</v>
      </c>
      <c r="J15" s="23">
        <f>'LP PADI''20'!J15*'PV PADI''20'!J15/10</f>
        <v>30157.173119999999</v>
      </c>
      <c r="K15" s="23">
        <f>'LP PADI''20'!K15*'PV PADI''20'!K15/10</f>
        <v>71155.455359999993</v>
      </c>
      <c r="L15" s="23">
        <f t="shared" si="1"/>
        <v>248759.67071999997</v>
      </c>
      <c r="M15" s="23">
        <f>'LP PADI''20'!M15*'PV PADI''20'!M15/10</f>
        <v>68473.616639999993</v>
      </c>
      <c r="N15" s="23">
        <f>'LP PADI''20'!N15*'PV PADI''20'!N15/10</f>
        <v>0</v>
      </c>
      <c r="O15" s="23">
        <f>'LP PADI''20'!O15*'PV PADI''20'!O15/10</f>
        <v>0</v>
      </c>
      <c r="P15" s="23">
        <f>'LP PADI''20'!P15*'PV PADI''20'!P15/10</f>
        <v>0</v>
      </c>
      <c r="Q15" s="102">
        <f t="shared" si="2"/>
        <v>68473.616639999993</v>
      </c>
      <c r="R15" s="97">
        <f t="shared" si="3"/>
        <v>446370.56640000001</v>
      </c>
    </row>
    <row r="16" spans="1:18" x14ac:dyDescent="0.25">
      <c r="A16" s="47">
        <v>10</v>
      </c>
      <c r="B16" s="47" t="s">
        <v>31</v>
      </c>
      <c r="C16" s="23">
        <f>'LP PADI''20'!C16*'PV PADI''20'!C16/10</f>
        <v>15170.69376</v>
      </c>
      <c r="D16" s="23">
        <f>'LP PADI''20'!D16*'PV PADI''20'!D16/10</f>
        <v>23729.337600000003</v>
      </c>
      <c r="E16" s="23">
        <f>'LP PADI''20'!E16*'PV PADI''20'!E16/10</f>
        <v>125654.83392</v>
      </c>
      <c r="F16" s="23">
        <f>'LP PADI''20'!F16*'PV PADI''20'!F16/10</f>
        <v>148547.51999999999</v>
      </c>
      <c r="G16" s="23">
        <f t="shared" si="0"/>
        <v>313102.38527999999</v>
      </c>
      <c r="H16" s="23">
        <f>'LP PADI''20'!H16*'PV PADI''20'!H16/10</f>
        <v>17215.968000000001</v>
      </c>
      <c r="I16" s="23">
        <f>'LP PADI''20'!I16*'PV PADI''20'!I16/10</f>
        <v>8081.8483200000001</v>
      </c>
      <c r="J16" s="23">
        <f>'LP PADI''20'!J16*'PV PADI''20'!J16/10</f>
        <v>96195.807360000006</v>
      </c>
      <c r="K16" s="23">
        <f>'LP PADI''20'!K16*'PV PADI''20'!K16/10</f>
        <v>147453.64799999999</v>
      </c>
      <c r="L16" s="23">
        <f t="shared" si="1"/>
        <v>268947.27168000001</v>
      </c>
      <c r="M16" s="23">
        <f>'LP PADI''20'!M16*'PV PADI''20'!M16/10</f>
        <v>45498.309119999998</v>
      </c>
      <c r="N16" s="23">
        <f>'LP PADI''20'!N16*'PV PADI''20'!N16/10</f>
        <v>0</v>
      </c>
      <c r="O16" s="23">
        <f>'LP PADI''20'!O16*'PV PADI''20'!O16/10</f>
        <v>0</v>
      </c>
      <c r="P16" s="23">
        <f>'LP PADI''20'!P16*'PV PADI''20'!P16/10</f>
        <v>0</v>
      </c>
      <c r="Q16" s="102">
        <f t="shared" si="2"/>
        <v>45498.309119999998</v>
      </c>
      <c r="R16" s="97">
        <f t="shared" si="3"/>
        <v>627547.96608000004</v>
      </c>
    </row>
    <row r="17" spans="1:18" x14ac:dyDescent="0.25">
      <c r="A17" s="47">
        <v>11</v>
      </c>
      <c r="B17" s="47" t="s">
        <v>32</v>
      </c>
      <c r="C17" s="23">
        <f>'LP PADI''20'!C17*'PV PADI''20'!C17/10</f>
        <v>22989.20627232</v>
      </c>
      <c r="D17" s="23">
        <f>'LP PADI''20'!D17*'PV PADI''20'!D17/10</f>
        <v>18428.394325535999</v>
      </c>
      <c r="E17" s="23">
        <f>'LP PADI''20'!E17*'PV PADI''20'!E17/10</f>
        <v>45867.574133567992</v>
      </c>
      <c r="F17" s="23">
        <f>'LP PADI''20'!F17*'PV PADI''20'!F17/10</f>
        <v>64137.954182687994</v>
      </c>
      <c r="G17" s="23">
        <f t="shared" si="0"/>
        <v>151423.12891411199</v>
      </c>
      <c r="H17" s="23">
        <f>'LP PADI''20'!H17*'PV PADI''20'!H17/10</f>
        <v>37121.090303231998</v>
      </c>
      <c r="I17" s="23">
        <f>'LP PADI''20'!I17*'PV PADI''20'!I17/10</f>
        <v>14897.116772063999</v>
      </c>
      <c r="J17" s="23">
        <f>'LP PADI''20'!J17*'PV PADI''20'!J17/10</f>
        <v>56201.804152703997</v>
      </c>
      <c r="K17" s="23">
        <f>'LP PADI''20'!K17*'PV PADI''20'!K17/10</f>
        <v>61206.844216320002</v>
      </c>
      <c r="L17" s="23">
        <f t="shared" si="1"/>
        <v>169426.85544431998</v>
      </c>
      <c r="M17" s="23">
        <f>'LP PADI''20'!M17*'PV PADI''20'!M17/10</f>
        <v>34622.820633023999</v>
      </c>
      <c r="N17" s="23">
        <f>'LP PADI''20'!N17*'PV PADI''20'!N17/10</f>
        <v>0</v>
      </c>
      <c r="O17" s="23">
        <f>'LP PADI''20'!O17*'PV PADI''20'!O17/10</f>
        <v>0</v>
      </c>
      <c r="P17" s="23">
        <f>'LP PADI''20'!P17*'PV PADI''20'!P17/10</f>
        <v>0</v>
      </c>
      <c r="Q17" s="102">
        <f t="shared" si="2"/>
        <v>34622.820633023999</v>
      </c>
      <c r="R17" s="97">
        <f t="shared" si="3"/>
        <v>355472.80499145598</v>
      </c>
    </row>
    <row r="18" spans="1:18" x14ac:dyDescent="0.25">
      <c r="A18" s="47">
        <v>12</v>
      </c>
      <c r="B18" s="47" t="s">
        <v>33</v>
      </c>
      <c r="C18" s="23">
        <f>'LP PADI''20'!C18*'PV PADI''20'!C18/10</f>
        <v>15642.964715904</v>
      </c>
      <c r="D18" s="23">
        <f>'LP PADI''20'!D18*'PV PADI''20'!D18/10</f>
        <v>3201.6171464639992</v>
      </c>
      <c r="E18" s="23">
        <f>'LP PADI''20'!E18*'PV PADI''20'!E18/10</f>
        <v>18608.36644224</v>
      </c>
      <c r="F18" s="23">
        <f>'LP PADI''20'!F18*'PV PADI''20'!F18/10</f>
        <v>300442.44378643198</v>
      </c>
      <c r="G18" s="23">
        <f t="shared" si="0"/>
        <v>337895.39209103998</v>
      </c>
      <c r="H18" s="23">
        <f>'LP PADI''20'!H18*'PV PADI''20'!H18/10</f>
        <v>273941.24873126403</v>
      </c>
      <c r="I18" s="23">
        <f>'LP PADI''20'!I18*'PV PADI''20'!I18/10</f>
        <v>52619.965399583991</v>
      </c>
      <c r="J18" s="23">
        <f>'LP PADI''20'!J18*'PV PADI''20'!J18/10</f>
        <v>48189.310544447988</v>
      </c>
      <c r="K18" s="23">
        <f>'LP PADI''20'!K18*'PV PADI''20'!K18/10</f>
        <v>171753.56792668797</v>
      </c>
      <c r="L18" s="23">
        <f t="shared" si="1"/>
        <v>546504.09260198392</v>
      </c>
      <c r="M18" s="23">
        <f>'LP PADI''20'!M18*'PV PADI''20'!M18/10</f>
        <v>313046.60617958399</v>
      </c>
      <c r="N18" s="23">
        <f>'LP PADI''20'!N18*'PV PADI''20'!N18/10</f>
        <v>0</v>
      </c>
      <c r="O18" s="23">
        <f>'LP PADI''20'!O18*'PV PADI''20'!O18/10</f>
        <v>0</v>
      </c>
      <c r="P18" s="23">
        <f>'LP PADI''20'!P18*'PV PADI''20'!P18/10</f>
        <v>0</v>
      </c>
      <c r="Q18" s="102">
        <f t="shared" si="2"/>
        <v>313046.60617958399</v>
      </c>
      <c r="R18" s="97">
        <f t="shared" si="3"/>
        <v>1197446.0908726079</v>
      </c>
    </row>
    <row r="19" spans="1:18" x14ac:dyDescent="0.25">
      <c r="A19" s="47">
        <v>13</v>
      </c>
      <c r="B19" s="47" t="s">
        <v>34</v>
      </c>
      <c r="C19" s="23">
        <f>'LP PADI''20'!C19*'PV PADI''20'!C19/10</f>
        <v>61558.323840000005</v>
      </c>
      <c r="D19" s="23">
        <f>'LP PADI''20'!D19*'PV PADI''20'!D19/10</f>
        <v>93702.328320000001</v>
      </c>
      <c r="E19" s="23">
        <f>'LP PADI''20'!E19*'PV PADI''20'!E19/10</f>
        <v>82061.9424</v>
      </c>
      <c r="F19" s="23">
        <f>'LP PADI''20'!F19*'PV PADI''20'!F19/10</f>
        <v>133104.38399999999</v>
      </c>
      <c r="G19" s="23">
        <f t="shared" si="0"/>
        <v>370426.97855999996</v>
      </c>
      <c r="H19" s="23">
        <f>'LP PADI''20'!H19*'PV PADI''20'!H19/10</f>
        <v>139579.88352</v>
      </c>
      <c r="I19" s="23">
        <f>'LP PADI''20'!I19*'PV PADI''20'!I19/10</f>
        <v>92414.471040000004</v>
      </c>
      <c r="J19" s="23">
        <f>'LP PADI''20'!J19*'PV PADI''20'!J19/10</f>
        <v>50394.497279999996</v>
      </c>
      <c r="K19" s="23">
        <f>'LP PADI''20'!K19*'PV PADI''20'!K19/10</f>
        <v>121326.50879999998</v>
      </c>
      <c r="L19" s="23">
        <f t="shared" si="1"/>
        <v>403715.36063999997</v>
      </c>
      <c r="M19" s="23">
        <f>'LP PADI''20'!M19*'PV PADI''20'!M19/10</f>
        <v>121402.95551999999</v>
      </c>
      <c r="N19" s="23">
        <f>'LP PADI''20'!N19*'PV PADI''20'!N19/10</f>
        <v>0</v>
      </c>
      <c r="O19" s="23">
        <f>'LP PADI''20'!O19*'PV PADI''20'!O19/10</f>
        <v>0</v>
      </c>
      <c r="P19" s="23">
        <f>'LP PADI''20'!P19*'PV PADI''20'!P19/10</f>
        <v>0</v>
      </c>
      <c r="Q19" s="102">
        <f t="shared" si="2"/>
        <v>121402.95551999999</v>
      </c>
      <c r="R19" s="97">
        <f t="shared" si="3"/>
        <v>895545.29471999989</v>
      </c>
    </row>
    <row r="20" spans="1:18" x14ac:dyDescent="0.25">
      <c r="A20" s="47">
        <v>14</v>
      </c>
      <c r="B20" s="47" t="s">
        <v>35</v>
      </c>
      <c r="C20" s="23">
        <f>'LP PADI''20'!C20*'PV PADI''20'!C20/10</f>
        <v>7848.524159999999</v>
      </c>
      <c r="D20" s="23">
        <f>'LP PADI''20'!D20*'PV PADI''20'!D20/10</f>
        <v>12011.016959999997</v>
      </c>
      <c r="E20" s="23">
        <f>'LP PADI''20'!E20*'PV PADI''20'!E20/10</f>
        <v>22084.773119999998</v>
      </c>
      <c r="F20" s="23">
        <f>'LP PADI''20'!F20*'PV PADI''20'!F20/10</f>
        <v>32593.103999999999</v>
      </c>
      <c r="G20" s="23">
        <f t="shared" si="0"/>
        <v>74537.418239999999</v>
      </c>
      <c r="H20" s="23">
        <f>'LP PADI''20'!H20*'PV PADI''20'!H20/10</f>
        <v>23376.83712</v>
      </c>
      <c r="I20" s="23">
        <f>'LP PADI''20'!I20*'PV PADI''20'!I20/10</f>
        <v>11184.700800000001</v>
      </c>
      <c r="J20" s="23">
        <f>'LP PADI''20'!J20*'PV PADI''20'!J20/10</f>
        <v>23008.52736</v>
      </c>
      <c r="K20" s="23">
        <f>'LP PADI''20'!K20*'PV PADI''20'!K20/10</f>
        <v>38309.631359999999</v>
      </c>
      <c r="L20" s="23">
        <f t="shared" si="1"/>
        <v>95879.696640000009</v>
      </c>
      <c r="M20" s="23">
        <f>'LP PADI''20'!M20*'PV PADI''20'!M20/10</f>
        <v>18569.485439999997</v>
      </c>
      <c r="N20" s="23">
        <f>'LP PADI''20'!N20*'PV PADI''20'!N20/10</f>
        <v>0</v>
      </c>
      <c r="O20" s="23">
        <f>'LP PADI''20'!O20*'PV PADI''20'!O20/10</f>
        <v>0</v>
      </c>
      <c r="P20" s="23">
        <f>'LP PADI''20'!P20*'PV PADI''20'!P20/10</f>
        <v>0</v>
      </c>
      <c r="Q20" s="102">
        <f t="shared" si="2"/>
        <v>18569.485439999997</v>
      </c>
      <c r="R20" s="97">
        <f t="shared" si="3"/>
        <v>188986.60032</v>
      </c>
    </row>
    <row r="21" spans="1:18" x14ac:dyDescent="0.25">
      <c r="A21" s="47">
        <v>15</v>
      </c>
      <c r="B21" s="47" t="s">
        <v>36</v>
      </c>
      <c r="C21" s="23">
        <f>'LP PADI''20'!C21*'PV PADI''20'!C21/10</f>
        <v>26287.142400000001</v>
      </c>
      <c r="D21" s="23">
        <f>'LP PADI''20'!D21*'PV PADI''20'!D21/10</f>
        <v>7533.3887999999988</v>
      </c>
      <c r="E21" s="23">
        <f>'LP PADI''20'!E21*'PV PADI''20'!E21/10</f>
        <v>22291.257600000001</v>
      </c>
      <c r="F21" s="23">
        <f>'LP PADI''20'!F21*'PV PADI''20'!F21/10</f>
        <v>56550.240000000005</v>
      </c>
      <c r="G21" s="23">
        <f t="shared" si="0"/>
        <v>112662.0288</v>
      </c>
      <c r="H21" s="23">
        <f>'LP PADI''20'!H21*'PV PADI''20'!H21/10</f>
        <v>116759.89439999999</v>
      </c>
      <c r="I21" s="23">
        <f>'LP PADI''20'!I21*'PV PADI''20'!I21/10</f>
        <v>155907.2592</v>
      </c>
      <c r="J21" s="23">
        <f>'LP PADI''20'!J21*'PV PADI''20'!J21/10</f>
        <v>159110.87040000001</v>
      </c>
      <c r="K21" s="23">
        <f>'LP PADI''20'!K21*'PV PADI''20'!K21/10</f>
        <v>26016.379199999999</v>
      </c>
      <c r="L21" s="23">
        <f t="shared" si="1"/>
        <v>457794.4032</v>
      </c>
      <c r="M21" s="23">
        <f>'LP PADI''20'!M21*'PV PADI''20'!M21/10</f>
        <v>43414.021439999997</v>
      </c>
      <c r="N21" s="23">
        <f>'LP PADI''20'!N21*'PV PADI''20'!N21/10</f>
        <v>0</v>
      </c>
      <c r="O21" s="23">
        <f>'LP PADI''20'!O21*'PV PADI''20'!O21/10</f>
        <v>0</v>
      </c>
      <c r="P21" s="23">
        <f>'LP PADI''20'!P21*'PV PADI''20'!P21/10</f>
        <v>0</v>
      </c>
      <c r="Q21" s="102">
        <f t="shared" si="2"/>
        <v>43414.021439999997</v>
      </c>
      <c r="R21" s="97">
        <f t="shared" si="3"/>
        <v>613870.45344000007</v>
      </c>
    </row>
    <row r="22" spans="1:18" x14ac:dyDescent="0.25">
      <c r="A22" s="47">
        <v>16</v>
      </c>
      <c r="B22" s="47" t="s">
        <v>37</v>
      </c>
      <c r="C22" s="23">
        <f>'LP PADI''20'!C22*'PV PADI''20'!C22/10</f>
        <v>21328.158719999999</v>
      </c>
      <c r="D22" s="23">
        <f>'LP PADI''20'!D22*'PV PADI''20'!D22/10</f>
        <v>28435.799040000002</v>
      </c>
      <c r="E22" s="23">
        <f>'LP PADI''20'!E22*'PV PADI''20'!E22/10</f>
        <v>14838.57408</v>
      </c>
      <c r="F22" s="23">
        <f>'LP PADI''20'!F22*'PV PADI''20'!F22/10</f>
        <v>31023.252480000003</v>
      </c>
      <c r="G22" s="23">
        <f t="shared" si="0"/>
        <v>95625.784320000006</v>
      </c>
      <c r="H22" s="23">
        <f>'LP PADI''20'!H22*'PV PADI''20'!H22/10</f>
        <v>47416.878719999993</v>
      </c>
      <c r="I22" s="23">
        <f>'LP PADI''20'!I22*'PV PADI''20'!I22/10</f>
        <v>55139.437439999994</v>
      </c>
      <c r="J22" s="23">
        <f>'LP PADI''20'!J22*'PV PADI''20'!J22/10</f>
        <v>18551.629439999997</v>
      </c>
      <c r="K22" s="23">
        <f>'LP PADI''20'!K22*'PV PADI''20'!K22/10</f>
        <v>29385.302399999997</v>
      </c>
      <c r="L22" s="23">
        <f t="shared" si="1"/>
        <v>150493.24799999996</v>
      </c>
      <c r="M22" s="23">
        <f>'LP PADI''20'!M22*'PV PADI''20'!M22/10</f>
        <v>20282.693759999998</v>
      </c>
      <c r="N22" s="23">
        <f>'LP PADI''20'!N22*'PV PADI''20'!N22/10</f>
        <v>0</v>
      </c>
      <c r="O22" s="23">
        <f>'LP PADI''20'!O22*'PV PADI''20'!O22/10</f>
        <v>0</v>
      </c>
      <c r="P22" s="23">
        <f>'LP PADI''20'!P22*'PV PADI''20'!P22/10</f>
        <v>0</v>
      </c>
      <c r="Q22" s="102">
        <f t="shared" si="2"/>
        <v>20282.693759999998</v>
      </c>
      <c r="R22" s="97">
        <f t="shared" si="3"/>
        <v>266401.72607999999</v>
      </c>
    </row>
    <row r="23" spans="1:18" x14ac:dyDescent="0.25">
      <c r="A23" s="47">
        <v>17</v>
      </c>
      <c r="B23" s="47" t="s">
        <v>38</v>
      </c>
      <c r="C23" s="23">
        <f>'LP PADI''20'!C23*'PV PADI''20'!C23/10</f>
        <v>14515.276800000001</v>
      </c>
      <c r="D23" s="23">
        <f>'LP PADI''20'!D23*'PV PADI''20'!D23/10</f>
        <v>20616.297599999998</v>
      </c>
      <c r="E23" s="23">
        <f>'LP PADI''20'!E23*'PV PADI''20'!E23/10</f>
        <v>24321.859199999999</v>
      </c>
      <c r="F23" s="23">
        <f>'LP PADI''20'!F23*'PV PADI''20'!F23/10</f>
        <v>44351.625599999999</v>
      </c>
      <c r="G23" s="23">
        <f t="shared" si="0"/>
        <v>103805.05919999999</v>
      </c>
      <c r="H23" s="23">
        <f>'LP PADI''20'!H23*'PV PADI''20'!H23/10</f>
        <v>17137.552319999999</v>
      </c>
      <c r="I23" s="23">
        <f>'LP PADI''20'!I23*'PV PADI''20'!I23/10</f>
        <v>18600.321600000003</v>
      </c>
      <c r="J23" s="23">
        <f>'LP PADI''20'!J23*'PV PADI''20'!J23/10</f>
        <v>37561.292999999998</v>
      </c>
      <c r="K23" s="23">
        <f>'LP PADI''20'!K23*'PV PADI''20'!K23/10</f>
        <v>22219.974000000002</v>
      </c>
      <c r="L23" s="23">
        <f t="shared" si="1"/>
        <v>95519.140919999991</v>
      </c>
      <c r="M23" s="23">
        <f>'LP PADI''20'!M23*'PV PADI''20'!M23/10</f>
        <v>15801.929999999998</v>
      </c>
      <c r="N23" s="23">
        <f>'LP PADI''20'!N23*'PV PADI''20'!N23/10</f>
        <v>0</v>
      </c>
      <c r="O23" s="23">
        <f>'LP PADI''20'!O23*'PV PADI''20'!O23/10</f>
        <v>0</v>
      </c>
      <c r="P23" s="23">
        <f>'LP PADI''20'!P23*'PV PADI''20'!P23/10</f>
        <v>0</v>
      </c>
      <c r="Q23" s="102">
        <f t="shared" si="2"/>
        <v>15801.929999999998</v>
      </c>
      <c r="R23" s="97">
        <f t="shared" si="3"/>
        <v>215126.13011999999</v>
      </c>
    </row>
    <row r="24" spans="1:18" x14ac:dyDescent="0.25">
      <c r="A24" s="47">
        <v>18</v>
      </c>
      <c r="B24" s="53" t="s">
        <v>39</v>
      </c>
      <c r="C24" s="23">
        <f>'LP PADI''20'!C24*'PV PADI''20'!C24/10</f>
        <v>679.18464000000006</v>
      </c>
      <c r="D24" s="23">
        <f>'LP PADI''20'!D24*'PV PADI''20'!D24/10</f>
        <v>425.37600000000003</v>
      </c>
      <c r="E24" s="23">
        <f>'LP PADI''20'!E24*'PV PADI''20'!E24/10</f>
        <v>2763.5836799999997</v>
      </c>
      <c r="F24" s="23">
        <f>'LP PADI''20'!F24*'PV PADI''20'!F24/10</f>
        <v>34154.516159999999</v>
      </c>
      <c r="G24" s="23">
        <f t="shared" si="0"/>
        <v>38022.660479999999</v>
      </c>
      <c r="H24" s="23">
        <f>'LP PADI''20'!H24*'PV PADI''20'!H24/10</f>
        <v>48263.380799999999</v>
      </c>
      <c r="I24" s="23">
        <f>'LP PADI''20'!I24*'PV PADI''20'!I24/10</f>
        <v>9704.6208000000006</v>
      </c>
      <c r="J24" s="23">
        <f>'LP PADI''20'!J24*'PV PADI''20'!J24/10</f>
        <v>2160.7560000000003</v>
      </c>
      <c r="K24" s="23">
        <f>'LP PADI''20'!K24*'PV PADI''20'!K24/10</f>
        <v>8500.0059999999994</v>
      </c>
      <c r="L24" s="23">
        <f t="shared" si="1"/>
        <v>68628.763600000006</v>
      </c>
      <c r="M24" s="23">
        <f>'LP PADI''20'!M24*'PV PADI''20'!M24/10</f>
        <v>67707.588000000003</v>
      </c>
      <c r="N24" s="23">
        <f>'LP PADI''20'!N24*'PV PADI''20'!N24/10</f>
        <v>0</v>
      </c>
      <c r="O24" s="23">
        <f>'LP PADI''20'!O24*'PV PADI''20'!O24/10</f>
        <v>0</v>
      </c>
      <c r="P24" s="23">
        <f>'LP PADI''20'!P24*'PV PADI''20'!P24/10</f>
        <v>0</v>
      </c>
      <c r="Q24" s="102">
        <f t="shared" si="2"/>
        <v>67707.588000000003</v>
      </c>
      <c r="R24" s="97">
        <f t="shared" si="3"/>
        <v>174359.01208000001</v>
      </c>
    </row>
    <row r="25" spans="1:18" x14ac:dyDescent="0.25">
      <c r="A25" s="47">
        <v>19</v>
      </c>
      <c r="B25" s="47" t="s">
        <v>40</v>
      </c>
      <c r="C25" s="23">
        <f>'LP PADI''20'!C25*'PV PADI''20'!C25/10</f>
        <v>278.06592000000001</v>
      </c>
      <c r="D25" s="23">
        <f>'LP PADI''20'!D25*'PV PADI''20'!D25/10</f>
        <v>340.39103999999998</v>
      </c>
      <c r="E25" s="23">
        <f>'LP PADI''20'!E25*'PV PADI''20'!E25/10</f>
        <v>321.21407999999997</v>
      </c>
      <c r="F25" s="23">
        <f>'LP PADI''20'!F25*'PV PADI''20'!F25/10</f>
        <v>215.74079999999998</v>
      </c>
      <c r="G25" s="23">
        <f t="shared" si="0"/>
        <v>1155.41184</v>
      </c>
      <c r="H25" s="23">
        <f>'LP PADI''20'!H25*'PV PADI''20'!H25/10</f>
        <v>305.91359999999997</v>
      </c>
      <c r="I25" s="23">
        <f>'LP PADI''20'!I25*'PV PADI''20'!I25/10</f>
        <v>270.22367999999994</v>
      </c>
      <c r="J25" s="23">
        <f>'LP PADI''20'!J25*'PV PADI''20'!J25/10</f>
        <v>203.94239999999999</v>
      </c>
      <c r="K25" s="23">
        <f>'LP PADI''20'!K25*'PV PADI''20'!K25/10</f>
        <v>275.32223999999997</v>
      </c>
      <c r="L25" s="23">
        <f t="shared" si="1"/>
        <v>1055.4019199999998</v>
      </c>
      <c r="M25" s="23">
        <f>'LP PADI''20'!M25*'PV PADI''20'!M25/10</f>
        <v>109.10016</v>
      </c>
      <c r="N25" s="23">
        <f>'LP PADI''20'!N25*'PV PADI''20'!N25/10</f>
        <v>0</v>
      </c>
      <c r="O25" s="23">
        <f>'LP PADI''20'!O25*'PV PADI''20'!O25/10</f>
        <v>0</v>
      </c>
      <c r="P25" s="23">
        <f>'LP PADI''20'!P25*'PV PADI''20'!P25/10</f>
        <v>0</v>
      </c>
      <c r="Q25" s="102">
        <f t="shared" si="2"/>
        <v>109.10016</v>
      </c>
      <c r="R25" s="97">
        <f t="shared" si="3"/>
        <v>2319.91392</v>
      </c>
    </row>
    <row r="26" spans="1:18" x14ac:dyDescent="0.25">
      <c r="A26" s="47">
        <v>20</v>
      </c>
      <c r="B26" s="47" t="s">
        <v>41</v>
      </c>
      <c r="C26" s="23">
        <f>'LP PADI''20'!C26*'PV PADI''20'!C26/10</f>
        <v>1687.7951999999998</v>
      </c>
      <c r="D26" s="23">
        <f>'LP PADI''20'!D26*'PV PADI''20'!D26/10</f>
        <v>1309.5935999999999</v>
      </c>
      <c r="E26" s="23">
        <f>'LP PADI''20'!E26*'PV PADI''20'!E26/10</f>
        <v>1484.5823999999998</v>
      </c>
      <c r="F26" s="23">
        <f>'LP PADI''20'!F26*'PV PADI''20'!F26/10</f>
        <v>2009.5487999999998</v>
      </c>
      <c r="G26" s="23">
        <f t="shared" si="0"/>
        <v>6491.5199999999995</v>
      </c>
      <c r="H26" s="23">
        <f>'LP PADI''20'!H26*'PV PADI''20'!H26/10</f>
        <v>1756.5791999999997</v>
      </c>
      <c r="I26" s="23">
        <f>'LP PADI''20'!I26*'PV PADI''20'!I26/10</f>
        <v>1672.6828799999998</v>
      </c>
      <c r="J26" s="23">
        <f>'LP PADI''20'!J26*'PV PADI''20'!J26/10</f>
        <v>1022.4864</v>
      </c>
      <c r="K26" s="23">
        <f>'LP PADI''20'!K26*'PV PADI''20'!K26/10</f>
        <v>1573.056</v>
      </c>
      <c r="L26" s="23">
        <f t="shared" si="1"/>
        <v>6024.8044799999989</v>
      </c>
      <c r="M26" s="23">
        <f>'LP PADI''20'!M26*'PV PADI''20'!M26/10</f>
        <v>2125.3948799999998</v>
      </c>
      <c r="N26" s="23">
        <f>'LP PADI''20'!N26*'PV PADI''20'!N26/10</f>
        <v>0</v>
      </c>
      <c r="O26" s="23">
        <f>'LP PADI''20'!O26*'PV PADI''20'!O26/10</f>
        <v>0</v>
      </c>
      <c r="P26" s="23">
        <f>'LP PADI''20'!P26*'PV PADI''20'!P26/10</f>
        <v>0</v>
      </c>
      <c r="Q26" s="102">
        <f t="shared" si="2"/>
        <v>2125.3948799999998</v>
      </c>
      <c r="R26" s="97">
        <f t="shared" si="3"/>
        <v>14641.719359999999</v>
      </c>
    </row>
    <row r="27" spans="1:18" x14ac:dyDescent="0.25">
      <c r="A27" s="47">
        <v>21</v>
      </c>
      <c r="B27" s="47" t="s">
        <v>42</v>
      </c>
      <c r="C27" s="23">
        <f>'LP PADI''20'!C27*'PV PADI''20'!C27/10</f>
        <v>1203.9110400000002</v>
      </c>
      <c r="D27" s="23">
        <f>'LP PADI''20'!D27*'PV PADI''20'!D27/10</f>
        <v>1291.34592</v>
      </c>
      <c r="E27" s="23">
        <f>'LP PADI''20'!E27*'PV PADI''20'!E27/10</f>
        <v>921.42912000000001</v>
      </c>
      <c r="F27" s="23">
        <f>'LP PADI''20'!F27*'PV PADI''20'!F27/10</f>
        <v>800.36544000000004</v>
      </c>
      <c r="G27" s="23">
        <f t="shared" si="0"/>
        <v>4217.0515200000009</v>
      </c>
      <c r="H27" s="23">
        <f>'LP PADI''20'!H27*'PV PADI''20'!H27/10</f>
        <v>676.60991999999999</v>
      </c>
      <c r="I27" s="23">
        <f>'LP PADI''20'!I27*'PV PADI''20'!I27/10</f>
        <v>578.83391999999992</v>
      </c>
      <c r="J27" s="23">
        <f>'LP PADI''20'!J27*'PV PADI''20'!J27/10</f>
        <v>438.03648000000004</v>
      </c>
      <c r="K27" s="23">
        <f>'LP PADI''20'!K27*'PV PADI''20'!K27/10</f>
        <v>355.90464000000003</v>
      </c>
      <c r="L27" s="23">
        <f t="shared" si="1"/>
        <v>2049.3849599999999</v>
      </c>
      <c r="M27" s="23">
        <f>'LP PADI''20'!M27*'PV PADI''20'!M27/10</f>
        <v>961.96608000000015</v>
      </c>
      <c r="N27" s="23">
        <f>'LP PADI''20'!N27*'PV PADI''20'!N27/10</f>
        <v>0</v>
      </c>
      <c r="O27" s="23">
        <f>'LP PADI''20'!O27*'PV PADI''20'!O27/10</f>
        <v>0</v>
      </c>
      <c r="P27" s="23">
        <f>'LP PADI''20'!P27*'PV PADI''20'!P27/10</f>
        <v>0</v>
      </c>
      <c r="Q27" s="102">
        <f t="shared" si="2"/>
        <v>961.96608000000015</v>
      </c>
      <c r="R27" s="97">
        <f t="shared" si="3"/>
        <v>7228.4025600000004</v>
      </c>
    </row>
    <row r="28" spans="1:18" x14ac:dyDescent="0.25">
      <c r="A28" s="47">
        <v>22</v>
      </c>
      <c r="B28" s="47" t="s">
        <v>43</v>
      </c>
      <c r="C28" s="23">
        <f>'LP PADI''20'!C28*'PV PADI''20'!C28/10</f>
        <v>34.944000000000003</v>
      </c>
      <c r="D28" s="23">
        <f>'LP PADI''20'!D28*'PV PADI''20'!D28/10</f>
        <v>27.071999999999996</v>
      </c>
      <c r="E28" s="23">
        <f>'LP PADI''20'!E28*'PV PADI''20'!E28/10</f>
        <v>0</v>
      </c>
      <c r="F28" s="23">
        <f>'LP PADI''20'!F28*'PV PADI''20'!F28/10</f>
        <v>214.98048</v>
      </c>
      <c r="G28" s="23">
        <f t="shared" si="0"/>
        <v>276.99648000000002</v>
      </c>
      <c r="H28" s="23">
        <f>'LP PADI''20'!H28*'PV PADI''20'!H28/10</f>
        <v>396</v>
      </c>
      <c r="I28" s="23">
        <f>'LP PADI''20'!I28*'PV PADI''20'!I28/10</f>
        <v>115.2</v>
      </c>
      <c r="J28" s="23">
        <f>'LP PADI''20'!J28*'PV PADI''20'!J28/10</f>
        <v>0</v>
      </c>
      <c r="K28" s="23">
        <f>'LP PADI''20'!K28*'PV PADI''20'!K28/10</f>
        <v>84.864000000000004</v>
      </c>
      <c r="L28" s="23">
        <f t="shared" si="1"/>
        <v>596.06399999999996</v>
      </c>
      <c r="M28" s="23">
        <f>'LP PADI''20'!M28*'PV PADI''20'!M28/10</f>
        <v>209.66399999999999</v>
      </c>
      <c r="N28" s="23">
        <f>'LP PADI''20'!N28*'PV PADI''20'!N28/10</f>
        <v>0</v>
      </c>
      <c r="O28" s="23">
        <f>'LP PADI''20'!O28*'PV PADI''20'!O28/10</f>
        <v>0</v>
      </c>
      <c r="P28" s="23">
        <f>'LP PADI''20'!P28*'PV PADI''20'!P28/10</f>
        <v>0</v>
      </c>
      <c r="Q28" s="102">
        <f t="shared" si="2"/>
        <v>209.66399999999999</v>
      </c>
      <c r="R28" s="97">
        <f>G28+L28+Q28</f>
        <v>1082.7244799999999</v>
      </c>
    </row>
    <row r="29" spans="1:18" x14ac:dyDescent="0.25">
      <c r="A29" s="47">
        <v>23</v>
      </c>
      <c r="B29" s="47" t="s">
        <v>44</v>
      </c>
      <c r="C29" s="23">
        <f>'LP PADI''20'!C29*'PV PADI''20'!C29/10</f>
        <v>0</v>
      </c>
      <c r="D29" s="23">
        <f>'LP PADI''20'!D29*'PV PADI''20'!D29/10</f>
        <v>0</v>
      </c>
      <c r="E29" s="23">
        <f>'LP PADI''20'!E29*'PV PADI''20'!E29/10</f>
        <v>85.201920000000001</v>
      </c>
      <c r="F29" s="23">
        <f>'LP PADI''20'!F29*'PV PADI''20'!F29/10</f>
        <v>117.15263999999998</v>
      </c>
      <c r="G29" s="23">
        <f t="shared" si="0"/>
        <v>202.35455999999999</v>
      </c>
      <c r="H29" s="23">
        <f>'LP PADI''20'!H29*'PV PADI''20'!H29/10</f>
        <v>13.973760000000002</v>
      </c>
      <c r="I29" s="23">
        <f>'LP PADI''20'!I29*'PV PADI''20'!I29/10</f>
        <v>708.00383999999997</v>
      </c>
      <c r="J29" s="23">
        <f>'LP PADI''20'!J29*'PV PADI''20'!J29/10</f>
        <v>139.73759999999999</v>
      </c>
      <c r="K29" s="23">
        <f>'LP PADI''20'!K29*'PV PADI''20'!K29/10</f>
        <v>288.79104000000001</v>
      </c>
      <c r="L29" s="23">
        <f t="shared" si="1"/>
        <v>1150.5062399999999</v>
      </c>
      <c r="M29" s="23">
        <f>'LP PADI''20'!M29*'PV PADI''20'!M29/10</f>
        <v>322.19711999999998</v>
      </c>
      <c r="N29" s="23">
        <f>'LP PADI''20'!N29*'PV PADI''20'!N29/10</f>
        <v>0</v>
      </c>
      <c r="O29" s="23">
        <f>'LP PADI''20'!O29*'PV PADI''20'!O29/10</f>
        <v>0</v>
      </c>
      <c r="P29" s="23">
        <f>'LP PADI''20'!P29*'PV PADI''20'!P29/10</f>
        <v>0</v>
      </c>
      <c r="Q29" s="102">
        <f t="shared" si="2"/>
        <v>322.19711999999998</v>
      </c>
      <c r="R29" s="97">
        <f t="shared" si="3"/>
        <v>1675.05792</v>
      </c>
    </row>
    <row r="30" spans="1:18" x14ac:dyDescent="0.25">
      <c r="A30" s="47">
        <v>24</v>
      </c>
      <c r="B30" s="47" t="s">
        <v>45</v>
      </c>
      <c r="C30" s="23">
        <f>'LP PADI''20'!C30*'PV PADI''20'!C30/10</f>
        <v>17.468160000000001</v>
      </c>
      <c r="D30" s="23">
        <f>'LP PADI''20'!D30*'PV PADI''20'!D30/10</f>
        <v>13.10112</v>
      </c>
      <c r="E30" s="23">
        <f>'LP PADI''20'!E30*'PV PADI''20'!E30/10</f>
        <v>48.037439999999997</v>
      </c>
      <c r="F30" s="23">
        <f>'LP PADI''20'!F30*'PV PADI''20'!F30/10</f>
        <v>100.44192</v>
      </c>
      <c r="G30" s="23">
        <f t="shared" si="0"/>
        <v>179.04863999999998</v>
      </c>
      <c r="H30" s="23">
        <f>'LP PADI''20'!H30*'PV PADI''20'!H30/10</f>
        <v>0</v>
      </c>
      <c r="I30" s="23">
        <f>'LP PADI''20'!I30*'PV PADI''20'!I30/10</f>
        <v>18.967679999999998</v>
      </c>
      <c r="J30" s="23">
        <f>'LP PADI''20'!J30*'PV PADI''20'!J30/10</f>
        <v>107.48352</v>
      </c>
      <c r="K30" s="23">
        <f>'LP PADI''20'!K30*'PV PADI''20'!K30/10</f>
        <v>0</v>
      </c>
      <c r="L30" s="23">
        <f t="shared" si="1"/>
        <v>126.4512</v>
      </c>
      <c r="M30" s="23">
        <f>'LP PADI''20'!M30*'PV PADI''20'!M30/10</f>
        <v>36.402239999999999</v>
      </c>
      <c r="N30" s="23">
        <f>'LP PADI''20'!N30*'PV PADI''20'!N30/10</f>
        <v>0</v>
      </c>
      <c r="O30" s="23">
        <f>'LP PADI''20'!O30*'PV PADI''20'!O30/10</f>
        <v>0</v>
      </c>
      <c r="P30" s="23">
        <f>'LP PADI''20'!P30*'PV PADI''20'!P30/10</f>
        <v>0</v>
      </c>
      <c r="Q30" s="102">
        <f t="shared" si="2"/>
        <v>36.402239999999999</v>
      </c>
      <c r="R30" s="97">
        <f t="shared" si="3"/>
        <v>341.90207999999996</v>
      </c>
    </row>
    <row r="31" spans="1:18" x14ac:dyDescent="0.25">
      <c r="A31" s="47">
        <v>25</v>
      </c>
      <c r="B31" s="47" t="s">
        <v>46</v>
      </c>
      <c r="C31" s="23">
        <f>'LP PADI''20'!C31*'PV PADI''20'!C31/10</f>
        <v>100.77599999999998</v>
      </c>
      <c r="D31" s="23">
        <f>'LP PADI''20'!D31*'PV PADI''20'!D31/10</f>
        <v>53.04</v>
      </c>
      <c r="E31" s="23">
        <f>'LP PADI''20'!E31*'PV PADI''20'!E31/10</f>
        <v>10.608000000000001</v>
      </c>
      <c r="F31" s="23">
        <f>'LP PADI''20'!F31*'PV PADI''20'!F31/10</f>
        <v>190.94400000000002</v>
      </c>
      <c r="G31" s="23">
        <f t="shared" si="0"/>
        <v>355.36799999999999</v>
      </c>
      <c r="H31" s="23">
        <f>'LP PADI''20'!H31*'PV PADI''20'!H31/10</f>
        <v>36.375360000000001</v>
      </c>
      <c r="I31" s="23">
        <f>'LP PADI''20'!I31*'PV PADI''20'!I31/10</f>
        <v>207.85920000000002</v>
      </c>
      <c r="J31" s="23">
        <f>'LP PADI''20'!J31*'PV PADI''20'!J31/10</f>
        <v>36.375360000000001</v>
      </c>
      <c r="K31" s="23">
        <f>'LP PADI''20'!K31*'PV PADI''20'!K31/10</f>
        <v>239.03807999999998</v>
      </c>
      <c r="L31" s="23">
        <f t="shared" si="1"/>
        <v>519.64799999999991</v>
      </c>
      <c r="M31" s="23">
        <f>'LP PADI''20'!M31*'PV PADI''20'!M31/10</f>
        <v>40.865279999999998</v>
      </c>
      <c r="N31" s="23">
        <f>'LP PADI''20'!N31*'PV PADI''20'!N31/10</f>
        <v>0</v>
      </c>
      <c r="O31" s="23">
        <f>'LP PADI''20'!O31*'PV PADI''20'!O31/10</f>
        <v>0</v>
      </c>
      <c r="P31" s="23">
        <f>'LP PADI''20'!P31*'PV PADI''20'!P31/10</f>
        <v>0</v>
      </c>
      <c r="Q31" s="102">
        <f t="shared" si="2"/>
        <v>40.865279999999998</v>
      </c>
      <c r="R31" s="97">
        <f t="shared" si="3"/>
        <v>915.88127999999983</v>
      </c>
    </row>
    <row r="32" spans="1:18" x14ac:dyDescent="0.25">
      <c r="A32" s="47">
        <v>26</v>
      </c>
      <c r="B32" s="47" t="s">
        <v>47</v>
      </c>
      <c r="C32" s="23">
        <f>'LP PADI''20'!C32*'PV PADI''20'!C32/10</f>
        <v>492.12576000000001</v>
      </c>
      <c r="D32" s="23">
        <f>'LP PADI''20'!D32*'PV PADI''20'!D32/10</f>
        <v>845.69184000000007</v>
      </c>
      <c r="E32" s="23">
        <f>'LP PADI''20'!E32*'PV PADI''20'!E32/10</f>
        <v>1782.1641599999998</v>
      </c>
      <c r="F32" s="23">
        <f>'LP PADI''20'!F32*'PV PADI''20'!F32/10</f>
        <v>10635.64992</v>
      </c>
      <c r="G32" s="23">
        <f t="shared" si="0"/>
        <v>13755.631679999999</v>
      </c>
      <c r="H32" s="23">
        <f>'LP PADI''20'!H32*'PV PADI''20'!H32/10</f>
        <v>10615.259519999998</v>
      </c>
      <c r="I32" s="23">
        <f>'LP PADI''20'!I32*'PV PADI''20'!I32/10</f>
        <v>3572.6783999999993</v>
      </c>
      <c r="J32" s="23">
        <f>'LP PADI''20'!J32*'PV PADI''20'!J32/10</f>
        <v>802.62911999999994</v>
      </c>
      <c r="K32" s="23">
        <f>'LP PADI''20'!K32*'PV PADI''20'!K32/10</f>
        <v>4252.9555199999995</v>
      </c>
      <c r="L32" s="23">
        <f t="shared" si="1"/>
        <v>19243.522559999998</v>
      </c>
      <c r="M32" s="23">
        <f>'LP PADI''20'!M32*'PV PADI''20'!M32/10</f>
        <v>14043.436800000001</v>
      </c>
      <c r="N32" s="23">
        <f>'LP PADI''20'!N32*'PV PADI''20'!N32/10</f>
        <v>0</v>
      </c>
      <c r="O32" s="23">
        <f>'LP PADI''20'!O32*'PV PADI''20'!O32/10</f>
        <v>0</v>
      </c>
      <c r="P32" s="23">
        <f>'LP PADI''20'!P32*'PV PADI''20'!P32/10</f>
        <v>0</v>
      </c>
      <c r="Q32" s="102">
        <f t="shared" si="2"/>
        <v>14043.436800000001</v>
      </c>
      <c r="R32" s="97">
        <f t="shared" si="3"/>
        <v>47042.591039999999</v>
      </c>
    </row>
    <row r="33" spans="1:18" x14ac:dyDescent="0.25">
      <c r="A33" s="47">
        <v>27</v>
      </c>
      <c r="B33" s="47" t="s">
        <v>48</v>
      </c>
      <c r="C33" s="23">
        <f>'LP PADI''20'!C33*'PV PADI''20'!C33/10</f>
        <v>453.93695999999989</v>
      </c>
      <c r="D33" s="23">
        <f>'LP PADI''20'!D33*'PV PADI''20'!D33/10</f>
        <v>21.876479999999997</v>
      </c>
      <c r="E33" s="23">
        <f>'LP PADI''20'!E33*'PV PADI''20'!E33/10</f>
        <v>1115.70048</v>
      </c>
      <c r="F33" s="23">
        <f>'LP PADI''20'!F33*'PV PADI''20'!F33/10</f>
        <v>10484.303039999999</v>
      </c>
      <c r="G33" s="23">
        <f t="shared" si="0"/>
        <v>12075.816959999998</v>
      </c>
      <c r="H33" s="23">
        <f>'LP PADI''20'!H33*'PV PADI''20'!H33/10</f>
        <v>6183.5193600000002</v>
      </c>
      <c r="I33" s="23">
        <f>'LP PADI''20'!I33*'PV PADI''20'!I33/10</f>
        <v>0</v>
      </c>
      <c r="J33" s="23">
        <f>'LP PADI''20'!J33*'PV PADI''20'!J33/10</f>
        <v>385.81823999999995</v>
      </c>
      <c r="K33" s="23">
        <f>'LP PADI''20'!K33*'PV PADI''20'!K33/10</f>
        <v>1042.752</v>
      </c>
      <c r="L33" s="23">
        <f t="shared" si="1"/>
        <v>7612.0895999999993</v>
      </c>
      <c r="M33" s="23">
        <f>'LP PADI''20'!M33*'PV PADI''20'!M33/10</f>
        <v>8684.5967999999993</v>
      </c>
      <c r="N33" s="23">
        <f>'LP PADI''20'!N33*'PV PADI''20'!N33/10</f>
        <v>0</v>
      </c>
      <c r="O33" s="23">
        <f>'LP PADI''20'!O33*'PV PADI''20'!O33/10</f>
        <v>0</v>
      </c>
      <c r="P33" s="23">
        <f>'LP PADI''20'!P33*'PV PADI''20'!P33/10</f>
        <v>0</v>
      </c>
      <c r="Q33" s="102">
        <f t="shared" si="2"/>
        <v>8684.5967999999993</v>
      </c>
      <c r="R33" s="97">
        <f t="shared" si="3"/>
        <v>28372.503359999995</v>
      </c>
    </row>
    <row r="34" spans="1:18" x14ac:dyDescent="0.25">
      <c r="A34" s="94"/>
      <c r="B34" s="13" t="s">
        <v>49</v>
      </c>
      <c r="C34" s="96">
        <f>SUM(C7:C33)</f>
        <v>423110.30241494399</v>
      </c>
      <c r="D34" s="96">
        <f t="shared" ref="D34:R34" si="4">SUM(D7:D33)</f>
        <v>495457.97735263995</v>
      </c>
      <c r="E34" s="96">
        <f t="shared" si="4"/>
        <v>847685.11474844802</v>
      </c>
      <c r="F34" s="96">
        <f t="shared" si="4"/>
        <v>1667597.4795627836</v>
      </c>
      <c r="G34" s="96">
        <f t="shared" si="4"/>
        <v>3433850.8740788163</v>
      </c>
      <c r="H34" s="96">
        <f t="shared" si="4"/>
        <v>1403300.0696273278</v>
      </c>
      <c r="I34" s="96">
        <f t="shared" si="4"/>
        <v>792126.88635513594</v>
      </c>
      <c r="J34" s="96">
        <f t="shared" si="4"/>
        <v>905960.23375337606</v>
      </c>
      <c r="K34" s="96">
        <f t="shared" ref="K34" si="5">SUM(K7:K33)</f>
        <v>1272883.3872360964</v>
      </c>
      <c r="L34" s="96">
        <f t="shared" si="4"/>
        <v>4374270.576971937</v>
      </c>
      <c r="M34" s="96">
        <f t="shared" si="4"/>
        <v>1280643.0436181759</v>
      </c>
      <c r="N34" s="96">
        <f t="shared" si="4"/>
        <v>0</v>
      </c>
      <c r="O34" s="96">
        <f t="shared" si="4"/>
        <v>0</v>
      </c>
      <c r="P34" s="96">
        <f t="shared" ref="P34" si="6">SUM(P7:P33)</f>
        <v>0</v>
      </c>
      <c r="Q34" s="102">
        <f t="shared" si="2"/>
        <v>1280643.0436181759</v>
      </c>
      <c r="R34" s="96">
        <f t="shared" si="4"/>
        <v>9088764.4946689252</v>
      </c>
    </row>
    <row r="35" spans="1:18" x14ac:dyDescent="0.25">
      <c r="A35" s="1"/>
      <c r="B35" s="1"/>
      <c r="C35" s="46"/>
      <c r="D35" s="46"/>
      <c r="E35" s="46"/>
      <c r="F35" s="46"/>
      <c r="G35" s="49"/>
      <c r="H35" s="46"/>
      <c r="I35" s="46"/>
      <c r="J35" s="46"/>
      <c r="K35" s="46"/>
      <c r="L35" s="49"/>
      <c r="M35" s="46"/>
      <c r="N35" s="46"/>
      <c r="O35" s="46"/>
      <c r="P35" s="46"/>
      <c r="Q35" s="49"/>
      <c r="R35" s="49"/>
    </row>
    <row r="36" spans="1:18" x14ac:dyDescent="0.25">
      <c r="A36" s="1"/>
      <c r="B36" s="1"/>
      <c r="C36" s="266"/>
      <c r="D36" s="266"/>
      <c r="E36" s="266"/>
      <c r="F36" s="1"/>
      <c r="G36" s="3"/>
      <c r="H36" s="1"/>
      <c r="I36" s="1"/>
      <c r="J36" s="1"/>
      <c r="K36" s="1"/>
      <c r="L36" s="28"/>
      <c r="M36" s="1"/>
      <c r="N36" s="1"/>
      <c r="O36" s="1"/>
      <c r="P36" s="1"/>
      <c r="Q36" s="3"/>
      <c r="R36" s="28"/>
    </row>
    <row r="37" spans="1:18" x14ac:dyDescent="0.25">
      <c r="A37" s="1"/>
      <c r="B37" s="1"/>
      <c r="C37" s="1"/>
      <c r="D37" s="1"/>
      <c r="E37" s="1"/>
      <c r="F37" s="1"/>
      <c r="G37" s="3"/>
      <c r="H37" s="1"/>
      <c r="I37" s="1"/>
      <c r="J37" s="1"/>
      <c r="K37" s="1"/>
      <c r="L37" s="3"/>
      <c r="M37" s="1"/>
      <c r="N37" s="1"/>
      <c r="O37" s="1"/>
      <c r="P37" s="1"/>
      <c r="Q37" s="3"/>
      <c r="R37" s="3"/>
    </row>
    <row r="38" spans="1:18" x14ac:dyDescent="0.25">
      <c r="A38" s="1"/>
      <c r="B38" s="1"/>
      <c r="C38" s="1"/>
      <c r="D38" s="1"/>
      <c r="E38" s="1"/>
      <c r="F38" s="1"/>
      <c r="G38" s="3"/>
      <c r="H38" s="1"/>
      <c r="I38" s="1"/>
      <c r="J38" s="1"/>
      <c r="K38" s="1"/>
      <c r="L38" s="3"/>
      <c r="M38" s="1"/>
      <c r="N38" s="1"/>
      <c r="O38" s="1"/>
      <c r="P38" s="1"/>
      <c r="Q38" s="3"/>
      <c r="R38" s="3"/>
    </row>
    <row r="39" spans="1:18" x14ac:dyDescent="0.25">
      <c r="A39" s="1"/>
      <c r="B39" s="1"/>
      <c r="C39" s="1"/>
      <c r="D39" s="1"/>
      <c r="E39" s="1"/>
      <c r="F39" s="1"/>
      <c r="G39" s="3"/>
      <c r="H39" s="1"/>
      <c r="I39" s="1"/>
      <c r="J39" s="1"/>
      <c r="K39" s="1"/>
      <c r="L39" s="3"/>
      <c r="M39" s="1"/>
      <c r="N39" s="1"/>
      <c r="O39" s="1"/>
      <c r="P39" s="1"/>
      <c r="Q39" s="3"/>
      <c r="R39" s="3"/>
    </row>
    <row r="40" spans="1:18" x14ac:dyDescent="0.25">
      <c r="A40" s="1"/>
      <c r="B40" s="1"/>
      <c r="C40" s="1"/>
      <c r="D40" s="1"/>
      <c r="E40" s="1"/>
      <c r="F40" s="1"/>
      <c r="G40" s="3"/>
      <c r="H40" s="1"/>
      <c r="I40" s="1"/>
      <c r="J40" s="1"/>
      <c r="K40" s="1"/>
      <c r="L40" s="3"/>
      <c r="M40" s="1"/>
      <c r="N40" s="1"/>
      <c r="O40" s="1"/>
      <c r="P40" s="1"/>
      <c r="Q40" s="3"/>
      <c r="R40" s="3"/>
    </row>
    <row r="41" spans="1:18" s="155" customFormat="1" x14ac:dyDescent="0.25">
      <c r="A41" s="1"/>
      <c r="B41" s="1"/>
      <c r="C41" s="1"/>
      <c r="D41" s="1"/>
      <c r="E41" s="1"/>
      <c r="F41" s="1"/>
      <c r="G41" s="3"/>
      <c r="H41" s="1"/>
      <c r="I41" s="1"/>
      <c r="J41" s="1"/>
      <c r="K41" s="1"/>
      <c r="L41" s="3"/>
      <c r="M41" s="1"/>
      <c r="N41" s="1"/>
      <c r="O41" s="1"/>
      <c r="P41" s="1"/>
      <c r="Q41" s="3"/>
      <c r="R41" s="3"/>
    </row>
    <row r="42" spans="1:18" s="155" customFormat="1" x14ac:dyDescent="0.25">
      <c r="A42" s="1"/>
      <c r="B42" s="1"/>
      <c r="C42" s="1"/>
      <c r="D42" s="1"/>
      <c r="E42" s="1"/>
      <c r="F42" s="1"/>
      <c r="G42" s="3"/>
      <c r="H42" s="1"/>
      <c r="I42" s="1"/>
      <c r="J42" s="1"/>
      <c r="K42" s="1"/>
      <c r="L42" s="3"/>
      <c r="M42" s="1"/>
      <c r="N42" s="1"/>
      <c r="O42" s="1"/>
      <c r="P42" s="1"/>
      <c r="Q42" s="3"/>
      <c r="R42" s="3"/>
    </row>
    <row r="43" spans="1:18" s="155" customFormat="1" x14ac:dyDescent="0.25">
      <c r="A43" s="1"/>
      <c r="B43" s="1"/>
      <c r="C43" s="1"/>
      <c r="D43" s="1"/>
      <c r="E43" s="1"/>
      <c r="F43" s="1"/>
      <c r="G43" s="3"/>
      <c r="H43" s="1"/>
      <c r="I43" s="1"/>
      <c r="J43" s="1"/>
      <c r="K43" s="1"/>
      <c r="L43" s="3"/>
      <c r="M43" s="1"/>
      <c r="N43" s="1"/>
      <c r="O43" s="1"/>
      <c r="P43" s="1"/>
      <c r="Q43" s="3"/>
      <c r="R43" s="3"/>
    </row>
    <row r="44" spans="1:18" s="155" customFormat="1" x14ac:dyDescent="0.25">
      <c r="A44" s="1"/>
      <c r="B44" s="1"/>
      <c r="C44" s="1"/>
      <c r="D44" s="1"/>
      <c r="E44" s="1"/>
      <c r="F44" s="1"/>
      <c r="G44" s="3"/>
      <c r="H44" s="1"/>
      <c r="I44" s="1"/>
      <c r="J44" s="1"/>
      <c r="K44" s="1"/>
      <c r="L44" s="3"/>
      <c r="M44" s="1"/>
      <c r="N44" s="1"/>
      <c r="O44" s="1"/>
      <c r="P44" s="1"/>
      <c r="Q44" s="3"/>
      <c r="R44" s="3"/>
    </row>
    <row r="45" spans="1:18" x14ac:dyDescent="0.25">
      <c r="A45" s="282" t="s">
        <v>236</v>
      </c>
      <c r="B45" s="282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2"/>
      <c r="N45" s="282"/>
      <c r="O45" s="282"/>
      <c r="P45" s="282"/>
      <c r="Q45" s="282"/>
      <c r="R45" s="282"/>
    </row>
    <row r="46" spans="1:18" x14ac:dyDescent="0.25">
      <c r="A46" s="282" t="s">
        <v>54</v>
      </c>
      <c r="B46" s="282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2"/>
      <c r="N46" s="282"/>
      <c r="O46" s="282"/>
      <c r="P46" s="282"/>
      <c r="Q46" s="282"/>
      <c r="R46" s="282"/>
    </row>
    <row r="47" spans="1:18" x14ac:dyDescent="0.25">
      <c r="A47" s="1"/>
      <c r="B47" s="1"/>
      <c r="C47" s="1"/>
      <c r="D47" s="1"/>
      <c r="E47" s="1"/>
      <c r="F47" s="1"/>
      <c r="G47" s="3"/>
      <c r="H47" s="1"/>
      <c r="I47" s="1"/>
      <c r="J47" s="1"/>
      <c r="K47" s="1"/>
      <c r="L47" s="3"/>
      <c r="M47" s="1"/>
      <c r="N47" s="1"/>
      <c r="O47" s="1"/>
      <c r="P47" s="1"/>
      <c r="Q47" s="3"/>
      <c r="R47" s="3"/>
    </row>
    <row r="48" spans="1:18" x14ac:dyDescent="0.25">
      <c r="A48" s="1"/>
      <c r="B48" s="150" t="s">
        <v>215</v>
      </c>
      <c r="C48" s="1"/>
      <c r="D48" s="1"/>
      <c r="E48" s="1"/>
      <c r="F48" s="1"/>
      <c r="G48" s="3"/>
      <c r="H48" s="1"/>
      <c r="I48" s="1"/>
      <c r="J48" s="1"/>
      <c r="K48" s="1"/>
      <c r="L48" s="3"/>
      <c r="M48" s="1"/>
      <c r="N48" s="1"/>
      <c r="O48" s="1"/>
      <c r="P48" s="1"/>
      <c r="Q48" s="3"/>
      <c r="R48" s="3"/>
    </row>
    <row r="49" spans="1:18" x14ac:dyDescent="0.25">
      <c r="A49" s="4" t="s">
        <v>2</v>
      </c>
      <c r="B49" s="4" t="s">
        <v>3</v>
      </c>
      <c r="C49" s="4" t="s">
        <v>56</v>
      </c>
      <c r="D49" s="34" t="s">
        <v>57</v>
      </c>
      <c r="E49" s="34" t="s">
        <v>12</v>
      </c>
      <c r="F49" s="34" t="s">
        <v>15</v>
      </c>
      <c r="G49" s="6" t="s">
        <v>58</v>
      </c>
      <c r="H49" s="34" t="s">
        <v>16</v>
      </c>
      <c r="I49" s="34" t="s">
        <v>17</v>
      </c>
      <c r="J49" s="34" t="s">
        <v>18</v>
      </c>
      <c r="K49" s="34" t="s">
        <v>19</v>
      </c>
      <c r="L49" s="6" t="s">
        <v>59</v>
      </c>
      <c r="M49" s="34" t="s">
        <v>20</v>
      </c>
      <c r="N49" s="34" t="s">
        <v>6</v>
      </c>
      <c r="O49" s="34" t="s">
        <v>7</v>
      </c>
      <c r="P49" s="34" t="s">
        <v>8</v>
      </c>
      <c r="Q49" s="6" t="s">
        <v>60</v>
      </c>
      <c r="R49" s="7" t="s">
        <v>4</v>
      </c>
    </row>
    <row r="50" spans="1:18" x14ac:dyDescent="0.25">
      <c r="A50" s="8"/>
      <c r="B50" s="8"/>
      <c r="C50" s="22"/>
      <c r="D50" s="21"/>
      <c r="E50" s="21"/>
      <c r="F50" s="21"/>
      <c r="G50" s="35"/>
      <c r="H50" s="21"/>
      <c r="I50" s="21"/>
      <c r="J50" s="21"/>
      <c r="K50" s="21"/>
      <c r="L50" s="35"/>
      <c r="M50" s="21"/>
      <c r="N50" s="21"/>
      <c r="O50" s="21"/>
      <c r="P50" s="21"/>
      <c r="Q50" s="35"/>
      <c r="R50" s="30"/>
    </row>
    <row r="51" spans="1:18" x14ac:dyDescent="0.25">
      <c r="A51" s="47">
        <v>1</v>
      </c>
      <c r="B51" s="47" t="s">
        <v>22</v>
      </c>
      <c r="C51" s="23">
        <f>'LP PADI''20'!C46*'PV PADI''20'!C45/10</f>
        <v>0</v>
      </c>
      <c r="D51" s="23">
        <f>'LP PADI''20'!D46*'PV PADI''20'!D45/10</f>
        <v>889.1099999999999</v>
      </c>
      <c r="E51" s="23">
        <f>'LP PADI''20'!E46*'PV PADI''20'!E45/10</f>
        <v>1445.2199999999998</v>
      </c>
      <c r="F51" s="23">
        <f>'LP PADI''20'!F46*'PV PADI''20'!F45/10</f>
        <v>1555.11</v>
      </c>
      <c r="G51" s="23">
        <f>SUM(C51:F51)</f>
        <v>3889.4399999999996</v>
      </c>
      <c r="H51" s="23">
        <f>'LP PADI''20'!H46*'PV PADI''20'!H45/10</f>
        <v>9.3210000000000015</v>
      </c>
      <c r="I51" s="23">
        <f>'LP PADI''20'!I46*'PV PADI''20'!I45/10</f>
        <v>6.2140000000000004</v>
      </c>
      <c r="J51" s="23">
        <f>'LP PADI''20'!J46*'PV PADI''20'!J45/10</f>
        <v>0</v>
      </c>
      <c r="K51" s="23">
        <f>'LP PADI''20'!K46*'PV PADI''20'!K45/10</f>
        <v>0</v>
      </c>
      <c r="L51" s="23">
        <f>SUM(H51:K51)</f>
        <v>15.535000000000002</v>
      </c>
      <c r="M51" s="23">
        <f>'LP PADI''20'!M46*'PV PADI''20'!M45/10</f>
        <v>0</v>
      </c>
      <c r="N51" s="23">
        <f>'LP PADI''20'!N46*'PV PADI''20'!N45/10</f>
        <v>0</v>
      </c>
      <c r="O51" s="23">
        <f>'LP PADI''20'!O46*'PV PADI''20'!O45/10</f>
        <v>0</v>
      </c>
      <c r="P51" s="23">
        <f>'LP PADI''20'!P46*'PV PADI''20'!P45/10</f>
        <v>0</v>
      </c>
      <c r="Q51" s="102">
        <f>SUM(M51:P51)</f>
        <v>0</v>
      </c>
      <c r="R51" s="97">
        <f t="shared" ref="R51:R77" si="7">G51+L51+Q51</f>
        <v>3904.9749999999995</v>
      </c>
    </row>
    <row r="52" spans="1:18" x14ac:dyDescent="0.25">
      <c r="A52" s="47">
        <v>2</v>
      </c>
      <c r="B52" s="47" t="s">
        <v>23</v>
      </c>
      <c r="C52" s="23">
        <f>'LP PADI''20'!C47*'PV PADI''20'!C46/10</f>
        <v>1822.1279999999999</v>
      </c>
      <c r="D52" s="23">
        <f>'LP PADI''20'!D47*'PV PADI''20'!D46/10</f>
        <v>6360.1929999999993</v>
      </c>
      <c r="E52" s="23">
        <f>'LP PADI''20'!E47*'PV PADI''20'!E46/10</f>
        <v>41360.235000000001</v>
      </c>
      <c r="F52" s="23">
        <f>'LP PADI''20'!F47*'PV PADI''20'!F46/10</f>
        <v>46305.517999999996</v>
      </c>
      <c r="G52" s="23">
        <f t="shared" ref="G52:G77" si="8">SUM(C52:F52)</f>
        <v>95848.073999999993</v>
      </c>
      <c r="H52" s="23">
        <f>'LP PADI''20'!H47*'PV PADI''20'!H46/10</f>
        <v>13457.307000000001</v>
      </c>
      <c r="I52" s="23">
        <f>'LP PADI''20'!I47*'PV PADI''20'!I46/10</f>
        <v>1438.116</v>
      </c>
      <c r="J52" s="23">
        <f>'LP PADI''20'!J47*'PV PADI''20'!J46/10</f>
        <v>136.53</v>
      </c>
      <c r="K52" s="23">
        <f>'LP PADI''20'!K47*'PV PADI''20'!K46/10</f>
        <v>291.26400000000001</v>
      </c>
      <c r="L52" s="23">
        <f t="shared" ref="L52:L77" si="9">SUM(H52:K52)</f>
        <v>15323.217000000001</v>
      </c>
      <c r="M52" s="23">
        <f>'LP PADI''20'!M47*'PV PADI''20'!M46/10</f>
        <v>0</v>
      </c>
      <c r="N52" s="23">
        <f>'LP PADI''20'!N47*'PV PADI''20'!N46/10</f>
        <v>0</v>
      </c>
      <c r="O52" s="23">
        <f>'LP PADI''20'!O47*'PV PADI''20'!O46/10</f>
        <v>0</v>
      </c>
      <c r="P52" s="23">
        <f>'LP PADI''20'!P47*'PV PADI''20'!P46/10</f>
        <v>0</v>
      </c>
      <c r="Q52" s="102">
        <f t="shared" ref="Q52:Q78" si="10">SUM(M52:P52)</f>
        <v>0</v>
      </c>
      <c r="R52" s="97">
        <f t="shared" si="7"/>
        <v>111171.291</v>
      </c>
    </row>
    <row r="53" spans="1:18" x14ac:dyDescent="0.25">
      <c r="A53" s="47">
        <v>3</v>
      </c>
      <c r="B53" s="47" t="s">
        <v>24</v>
      </c>
      <c r="C53" s="23">
        <f>'LP PADI''20'!C48*'PV PADI''20'!C47/10</f>
        <v>58.260000000000005</v>
      </c>
      <c r="D53" s="23">
        <f>'LP PADI''20'!D48*'PV PADI''20'!D47/10</f>
        <v>4320.1859999999997</v>
      </c>
      <c r="E53" s="23">
        <f>'LP PADI''20'!E48*'PV PADI''20'!E47/10</f>
        <v>15858.532999999999</v>
      </c>
      <c r="F53" s="23">
        <f>'LP PADI''20'!F48*'PV PADI''20'!F47/10</f>
        <v>26068.853999999999</v>
      </c>
      <c r="G53" s="23">
        <f t="shared" si="8"/>
        <v>46305.832999999999</v>
      </c>
      <c r="H53" s="23">
        <f>'LP PADI''20'!H48*'PV PADI''20'!H47/10</f>
        <v>808.48800000000006</v>
      </c>
      <c r="I53" s="23">
        <f>'LP PADI''20'!I48*'PV PADI''20'!I47/10</f>
        <v>1012.5</v>
      </c>
      <c r="J53" s="23">
        <f>'LP PADI''20'!J48*'PV PADI''20'!J47/10</f>
        <v>401.25</v>
      </c>
      <c r="K53" s="23">
        <f>'LP PADI''20'!K48*'PV PADI''20'!K47/10</f>
        <v>11.268000000000001</v>
      </c>
      <c r="L53" s="23">
        <f t="shared" si="9"/>
        <v>2233.5060000000003</v>
      </c>
      <c r="M53" s="23">
        <f>'LP PADI''20'!M48*'PV PADI''20'!M47/10</f>
        <v>75</v>
      </c>
      <c r="N53" s="23">
        <f>'LP PADI''20'!N48*'PV PADI''20'!N47/10</f>
        <v>0</v>
      </c>
      <c r="O53" s="23">
        <f>'LP PADI''20'!O48*'PV PADI''20'!O47/10</f>
        <v>0</v>
      </c>
      <c r="P53" s="23">
        <f>'LP PADI''20'!P48*'PV PADI''20'!P47/10</f>
        <v>0</v>
      </c>
      <c r="Q53" s="102">
        <f t="shared" si="10"/>
        <v>75</v>
      </c>
      <c r="R53" s="97">
        <f t="shared" si="7"/>
        <v>48614.339</v>
      </c>
    </row>
    <row r="54" spans="1:18" x14ac:dyDescent="0.25">
      <c r="A54" s="47">
        <v>4</v>
      </c>
      <c r="B54" s="47" t="s">
        <v>25</v>
      </c>
      <c r="C54" s="23">
        <f>'LP PADI''20'!C49*'PV PADI''20'!C48/10</f>
        <v>1188</v>
      </c>
      <c r="D54" s="23">
        <f>'LP PADI''20'!D49*'PV PADI''20'!D48/10</f>
        <v>913.43999999999994</v>
      </c>
      <c r="E54" s="23">
        <f>'LP PADI''20'!E49*'PV PADI''20'!E48/10</f>
        <v>4218.7199999999993</v>
      </c>
      <c r="F54" s="23">
        <f>'LP PADI''20'!F49*'PV PADI''20'!F48/10</f>
        <v>681.12</v>
      </c>
      <c r="G54" s="23">
        <f t="shared" si="8"/>
        <v>7001.28</v>
      </c>
      <c r="H54" s="23">
        <f>'LP PADI''20'!H49*'PV PADI''20'!H48/10</f>
        <v>0</v>
      </c>
      <c r="I54" s="23">
        <f>'LP PADI''20'!I49*'PV PADI''20'!I48/10</f>
        <v>513.37599999999998</v>
      </c>
      <c r="J54" s="23">
        <f>'LP PADI''20'!J49*'PV PADI''20'!J48/10</f>
        <v>988.87999999999988</v>
      </c>
      <c r="K54" s="23">
        <f>'LP PADI''20'!K49*'PV PADI''20'!K48/10</f>
        <v>1068.8319999999999</v>
      </c>
      <c r="L54" s="23">
        <f t="shared" si="9"/>
        <v>2571.0879999999997</v>
      </c>
      <c r="M54" s="23">
        <f>'LP PADI''20'!M49*'PV PADI''20'!M48/10</f>
        <v>413.21000000000004</v>
      </c>
      <c r="N54" s="23">
        <f>'LP PADI''20'!N49*'PV PADI''20'!N48/10</f>
        <v>0</v>
      </c>
      <c r="O54" s="23">
        <f>'LP PADI''20'!O49*'PV PADI''20'!O48/10</f>
        <v>0</v>
      </c>
      <c r="P54" s="23">
        <f>'LP PADI''20'!P49*'PV PADI''20'!P48/10</f>
        <v>0</v>
      </c>
      <c r="Q54" s="102">
        <f t="shared" si="10"/>
        <v>413.21000000000004</v>
      </c>
      <c r="R54" s="97">
        <f t="shared" si="7"/>
        <v>9985.5779999999977</v>
      </c>
    </row>
    <row r="55" spans="1:18" x14ac:dyDescent="0.25">
      <c r="A55" s="47">
        <v>5</v>
      </c>
      <c r="B55" s="47" t="s">
        <v>26</v>
      </c>
      <c r="C55" s="23">
        <f>'LP PADI''20'!C50*'PV PADI''20'!C49/10</f>
        <v>276.77</v>
      </c>
      <c r="D55" s="23">
        <f>'LP PADI''20'!D50*'PV PADI''20'!D49/10</f>
        <v>16288.035</v>
      </c>
      <c r="E55" s="23">
        <f>'LP PADI''20'!E50*'PV PADI''20'!E49/10</f>
        <v>27466.800999999999</v>
      </c>
      <c r="F55" s="23">
        <f>'LP PADI''20'!F50*'PV PADI''20'!F49/10</f>
        <v>11892.84</v>
      </c>
      <c r="G55" s="23">
        <f t="shared" si="8"/>
        <v>55924.445999999996</v>
      </c>
      <c r="H55" s="23">
        <f>'LP PADI''20'!H50*'PV PADI''20'!H49/10</f>
        <v>17329.018</v>
      </c>
      <c r="I55" s="23">
        <f>'LP PADI''20'!I50*'PV PADI''20'!I49/10</f>
        <v>2504.7760000000003</v>
      </c>
      <c r="J55" s="23">
        <f>'LP PADI''20'!J50*'PV PADI''20'!J49/10</f>
        <v>0</v>
      </c>
      <c r="K55" s="23">
        <f>'LP PADI''20'!K50*'PV PADI''20'!K49/10</f>
        <v>0</v>
      </c>
      <c r="L55" s="23">
        <f t="shared" si="9"/>
        <v>19833.794000000002</v>
      </c>
      <c r="M55" s="23">
        <f>'LP PADI''20'!M50*'PV PADI''20'!M49/10</f>
        <v>0</v>
      </c>
      <c r="N55" s="23">
        <f>'LP PADI''20'!N50*'PV PADI''20'!N49/10</f>
        <v>0</v>
      </c>
      <c r="O55" s="23">
        <f>'LP PADI''20'!O50*'PV PADI''20'!O49/10</f>
        <v>0</v>
      </c>
      <c r="P55" s="23">
        <f>'LP PADI''20'!P50*'PV PADI''20'!P49/10</f>
        <v>0</v>
      </c>
      <c r="Q55" s="102">
        <f t="shared" si="10"/>
        <v>0</v>
      </c>
      <c r="R55" s="97">
        <f t="shared" si="7"/>
        <v>75758.239999999991</v>
      </c>
    </row>
    <row r="56" spans="1:18" x14ac:dyDescent="0.25">
      <c r="A56" s="47">
        <v>6</v>
      </c>
      <c r="B56" s="47" t="s">
        <v>27</v>
      </c>
      <c r="C56" s="23">
        <f>'LP PADI''20'!C51*'PV PADI''20'!C50/10</f>
        <v>26.204999999999995</v>
      </c>
      <c r="D56" s="23">
        <f>'LP PADI''20'!D51*'PV PADI''20'!D50/10</f>
        <v>157.22999999999999</v>
      </c>
      <c r="E56" s="23">
        <f>'LP PADI''20'!E51*'PV PADI''20'!E50/10</f>
        <v>927.65699999999993</v>
      </c>
      <c r="F56" s="23">
        <f>'LP PADI''20'!F51*'PV PADI''20'!F50/10</f>
        <v>2782.971</v>
      </c>
      <c r="G56" s="23">
        <f t="shared" si="8"/>
        <v>3894.0630000000001</v>
      </c>
      <c r="H56" s="23">
        <f>'LP PADI''20'!H51*'PV PADI''20'!H50/10</f>
        <v>953.96</v>
      </c>
      <c r="I56" s="23">
        <f>'LP PADI''20'!I51*'PV PADI''20'!I50/10</f>
        <v>674.58600000000001</v>
      </c>
      <c r="J56" s="23">
        <f>'LP PADI''20'!J51*'PV PADI''20'!J50/10</f>
        <v>286.18799999999999</v>
      </c>
      <c r="K56" s="23">
        <f>'LP PADI''20'!K51*'PV PADI''20'!K50/10</f>
        <v>88.582000000000008</v>
      </c>
      <c r="L56" s="23">
        <f t="shared" si="9"/>
        <v>2003.316</v>
      </c>
      <c r="M56" s="23">
        <f>'LP PADI''20'!M51*'PV PADI''20'!M50/10</f>
        <v>764.83299999999997</v>
      </c>
      <c r="N56" s="23">
        <f>'LP PADI''20'!N51*'PV PADI''20'!N50/10</f>
        <v>0</v>
      </c>
      <c r="O56" s="23">
        <f>'LP PADI''20'!O51*'PV PADI''20'!O50/10</f>
        <v>0</v>
      </c>
      <c r="P56" s="23">
        <f>'LP PADI''20'!P51*'PV PADI''20'!P50/10</f>
        <v>0</v>
      </c>
      <c r="Q56" s="102">
        <f t="shared" si="10"/>
        <v>764.83299999999997</v>
      </c>
      <c r="R56" s="97">
        <f t="shared" si="7"/>
        <v>6662.2119999999995</v>
      </c>
    </row>
    <row r="57" spans="1:18" x14ac:dyDescent="0.25">
      <c r="A57" s="47">
        <v>7</v>
      </c>
      <c r="B57" s="47" t="s">
        <v>28</v>
      </c>
      <c r="C57" s="23">
        <f>'LP PADI''20'!C52*'PV PADI''20'!C51/10</f>
        <v>0</v>
      </c>
      <c r="D57" s="23">
        <f>'LP PADI''20'!D52*'PV PADI''20'!D51/10</f>
        <v>0</v>
      </c>
      <c r="E57" s="23">
        <f>'LP PADI''20'!E52*'PV PADI''20'!E51/10</f>
        <v>1677.116</v>
      </c>
      <c r="F57" s="23">
        <f>'LP PADI''20'!F52*'PV PADI''20'!F51/10</f>
        <v>686.99399999999991</v>
      </c>
      <c r="G57" s="23">
        <f t="shared" si="8"/>
        <v>2364.1099999999997</v>
      </c>
      <c r="H57" s="23">
        <f>'LP PADI''20'!H52*'PV PADI''20'!H51/10</f>
        <v>13.997999999999999</v>
      </c>
      <c r="I57" s="23">
        <f>'LP PADI''20'!I52*'PV PADI''20'!I51/10</f>
        <v>6.9989999999999997</v>
      </c>
      <c r="J57" s="23">
        <f>'LP PADI''20'!J52*'PV PADI''20'!J51/10</f>
        <v>5</v>
      </c>
      <c r="K57" s="23">
        <f>'LP PADI''20'!K52*'PV PADI''20'!K51/10</f>
        <v>0</v>
      </c>
      <c r="L57" s="23">
        <f t="shared" si="9"/>
        <v>25.997</v>
      </c>
      <c r="M57" s="23">
        <f>'LP PADI''20'!M52*'PV PADI''20'!M51/10</f>
        <v>0</v>
      </c>
      <c r="N57" s="23">
        <f>'LP PADI''20'!N52*'PV PADI''20'!N51/10</f>
        <v>0</v>
      </c>
      <c r="O57" s="23">
        <f>'LP PADI''20'!O52*'PV PADI''20'!O51/10</f>
        <v>0</v>
      </c>
      <c r="P57" s="23">
        <f>'LP PADI''20'!P52*'PV PADI''20'!P51/10</f>
        <v>0</v>
      </c>
      <c r="Q57" s="102">
        <f t="shared" si="10"/>
        <v>0</v>
      </c>
      <c r="R57" s="97">
        <f t="shared" si="7"/>
        <v>2390.1069999999995</v>
      </c>
    </row>
    <row r="58" spans="1:18" x14ac:dyDescent="0.25">
      <c r="A58" s="47">
        <v>8</v>
      </c>
      <c r="B58" s="47" t="s">
        <v>29</v>
      </c>
      <c r="C58" s="23">
        <f>'LP PADI''20'!C53*'PV PADI''20'!C52/10</f>
        <v>0</v>
      </c>
      <c r="D58" s="23">
        <f>'LP PADI''20'!D53*'PV PADI''20'!D52/10</f>
        <v>0</v>
      </c>
      <c r="E58" s="23">
        <f>'LP PADI''20'!E53*'PV PADI''20'!E52/10</f>
        <v>419.1</v>
      </c>
      <c r="F58" s="23">
        <f>'LP PADI''20'!F53*'PV PADI''20'!F52/10</f>
        <v>229.96899999999999</v>
      </c>
      <c r="G58" s="23">
        <f t="shared" si="8"/>
        <v>649.06899999999996</v>
      </c>
      <c r="H58" s="23">
        <f>'LP PADI''20'!H53*'PV PADI''20'!H52/10</f>
        <v>0</v>
      </c>
      <c r="I58" s="23">
        <f>'LP PADI''20'!I53*'PV PADI''20'!I52/10</f>
        <v>0</v>
      </c>
      <c r="J58" s="23">
        <f>'LP PADI''20'!J53*'PV PADI''20'!J52/10</f>
        <v>0</v>
      </c>
      <c r="K58" s="23">
        <f>'LP PADI''20'!K53*'PV PADI''20'!K52/10</f>
        <v>0</v>
      </c>
      <c r="L58" s="23">
        <f t="shared" si="9"/>
        <v>0</v>
      </c>
      <c r="M58" s="23">
        <f>'LP PADI''20'!M53*'PV PADI''20'!M52/10</f>
        <v>0</v>
      </c>
      <c r="N58" s="23">
        <f>'LP PADI''20'!N53*'PV PADI''20'!N52/10</f>
        <v>0</v>
      </c>
      <c r="O58" s="23">
        <f>'LP PADI''20'!O53*'PV PADI''20'!O52/10</f>
        <v>0</v>
      </c>
      <c r="P58" s="23">
        <f>'LP PADI''20'!P53*'PV PADI''20'!P52/10</f>
        <v>0</v>
      </c>
      <c r="Q58" s="102">
        <f t="shared" si="10"/>
        <v>0</v>
      </c>
      <c r="R58" s="97">
        <f t="shared" si="7"/>
        <v>649.06899999999996</v>
      </c>
    </row>
    <row r="59" spans="1:18" x14ac:dyDescent="0.25">
      <c r="A59" s="47">
        <v>9</v>
      </c>
      <c r="B59" s="47" t="s">
        <v>30</v>
      </c>
      <c r="C59" s="23">
        <f>'LP PADI''20'!C54*'PV PADI''20'!C53/10</f>
        <v>0</v>
      </c>
      <c r="D59" s="23">
        <f>'LP PADI''20'!D54*'PV PADI''20'!D53/10</f>
        <v>0</v>
      </c>
      <c r="E59" s="23">
        <f>'LP PADI''20'!E54*'PV PADI''20'!E53/10</f>
        <v>0</v>
      </c>
      <c r="F59" s="23">
        <f>'LP PADI''20'!F54*'PV PADI''20'!F53/10</f>
        <v>247.00500000000002</v>
      </c>
      <c r="G59" s="23">
        <f t="shared" si="8"/>
        <v>247.00500000000002</v>
      </c>
      <c r="H59" s="23">
        <f>'LP PADI''20'!H54*'PV PADI''20'!H53/10</f>
        <v>0</v>
      </c>
      <c r="I59" s="23">
        <f>'LP PADI''20'!I54*'PV PADI''20'!I53/10</f>
        <v>0</v>
      </c>
      <c r="J59" s="23">
        <f>'LP PADI''20'!J54*'PV PADI''20'!J53/10</f>
        <v>0</v>
      </c>
      <c r="K59" s="23">
        <f>'LP PADI''20'!K54*'PV PADI''20'!K53/10</f>
        <v>0</v>
      </c>
      <c r="L59" s="23">
        <f t="shared" si="9"/>
        <v>0</v>
      </c>
      <c r="M59" s="23">
        <f>'LP PADI''20'!M54*'PV PADI''20'!M53/10</f>
        <v>0</v>
      </c>
      <c r="N59" s="23">
        <f>'LP PADI''20'!N54*'PV PADI''20'!N53/10</f>
        <v>0</v>
      </c>
      <c r="O59" s="23">
        <f>'LP PADI''20'!O54*'PV PADI''20'!O53/10</f>
        <v>0</v>
      </c>
      <c r="P59" s="23">
        <f>'LP PADI''20'!P54*'PV PADI''20'!P53/10</f>
        <v>0</v>
      </c>
      <c r="Q59" s="102">
        <f t="shared" si="10"/>
        <v>0</v>
      </c>
      <c r="R59" s="97">
        <f t="shared" si="7"/>
        <v>247.00500000000002</v>
      </c>
    </row>
    <row r="60" spans="1:18" x14ac:dyDescent="0.25">
      <c r="A60" s="47">
        <v>10</v>
      </c>
      <c r="B60" s="47" t="s">
        <v>31</v>
      </c>
      <c r="C60" s="23">
        <f>'LP PADI''20'!C55*'PV PADI''20'!C54/10</f>
        <v>0</v>
      </c>
      <c r="D60" s="23">
        <f>'LP PADI''20'!D55*'PV PADI''20'!D54/10</f>
        <v>1649.8400000000001</v>
      </c>
      <c r="E60" s="23">
        <f>'LP PADI''20'!E55*'PV PADI''20'!E54/10</f>
        <v>6901.3379999999988</v>
      </c>
      <c r="F60" s="23">
        <f>'LP PADI''20'!F55*'PV PADI''20'!F54/10</f>
        <v>107.001</v>
      </c>
      <c r="G60" s="23">
        <f t="shared" si="8"/>
        <v>8658.1790000000001</v>
      </c>
      <c r="H60" s="23">
        <f>'LP PADI''20'!H55*'PV PADI''20'!H54/10</f>
        <v>0</v>
      </c>
      <c r="I60" s="23">
        <f>'LP PADI''20'!I55*'PV PADI''20'!I54/10</f>
        <v>0</v>
      </c>
      <c r="J60" s="23">
        <f>'LP PADI''20'!J55*'PV PADI''20'!J54/10</f>
        <v>1219</v>
      </c>
      <c r="K60" s="23">
        <f>'LP PADI''20'!K55*'PV PADI''20'!K54/10</f>
        <v>820</v>
      </c>
      <c r="L60" s="23">
        <f t="shared" si="9"/>
        <v>2039</v>
      </c>
      <c r="M60" s="23">
        <f>'LP PADI''20'!M55*'PV PADI''20'!M54/10</f>
        <v>0</v>
      </c>
      <c r="N60" s="23">
        <f>'LP PADI''20'!N55*'PV PADI''20'!N54/10</f>
        <v>0</v>
      </c>
      <c r="O60" s="23">
        <f>'LP PADI''20'!O55*'PV PADI''20'!O54/10</f>
        <v>0</v>
      </c>
      <c r="P60" s="23">
        <f>'LP PADI''20'!P55*'PV PADI''20'!P54/10</f>
        <v>0</v>
      </c>
      <c r="Q60" s="102">
        <f t="shared" si="10"/>
        <v>0</v>
      </c>
      <c r="R60" s="97">
        <f t="shared" si="7"/>
        <v>10697.179</v>
      </c>
    </row>
    <row r="61" spans="1:18" x14ac:dyDescent="0.25">
      <c r="A61" s="47">
        <v>11</v>
      </c>
      <c r="B61" s="47" t="s">
        <v>32</v>
      </c>
      <c r="C61" s="23">
        <f>'LP PADI''20'!C56*'PV PADI''20'!C55/10</f>
        <v>154.97999999999999</v>
      </c>
      <c r="D61" s="23">
        <f>'LP PADI''20'!D56*'PV PADI''20'!D55/10</f>
        <v>2496.1439999999998</v>
      </c>
      <c r="E61" s="23">
        <f>'LP PADI''20'!E56*'PV PADI''20'!E55/10</f>
        <v>5743.5540000000001</v>
      </c>
      <c r="F61" s="23">
        <f>'LP PADI''20'!F56*'PV PADI''20'!F55/10</f>
        <v>855.79200000000003</v>
      </c>
      <c r="G61" s="23">
        <f t="shared" si="8"/>
        <v>9250.4699999999993</v>
      </c>
      <c r="H61" s="23">
        <f>'LP PADI''20'!H56*'PV PADI''20'!H55/10</f>
        <v>798.072</v>
      </c>
      <c r="I61" s="23">
        <f>'LP PADI''20'!I56*'PV PADI''20'!I55/10</f>
        <v>438.95500000000004</v>
      </c>
      <c r="J61" s="23">
        <f>'LP PADI''20'!J56*'PV PADI''20'!J55/10</f>
        <v>0</v>
      </c>
      <c r="K61" s="23">
        <f>'LP PADI''20'!K56*'PV PADI''20'!K55/10</f>
        <v>0</v>
      </c>
      <c r="L61" s="23">
        <f t="shared" si="9"/>
        <v>1237.027</v>
      </c>
      <c r="M61" s="23">
        <f>'LP PADI''20'!M56*'PV PADI''20'!M55/10</f>
        <v>0</v>
      </c>
      <c r="N61" s="23">
        <f>'LP PADI''20'!N56*'PV PADI''20'!N55/10</f>
        <v>0</v>
      </c>
      <c r="O61" s="23">
        <f>'LP PADI''20'!O56*'PV PADI''20'!O55/10</f>
        <v>0</v>
      </c>
      <c r="P61" s="23">
        <f>'LP PADI''20'!P56*'PV PADI''20'!P55/10</f>
        <v>0</v>
      </c>
      <c r="Q61" s="102">
        <f t="shared" si="10"/>
        <v>0</v>
      </c>
      <c r="R61" s="97">
        <f t="shared" si="7"/>
        <v>10487.496999999999</v>
      </c>
    </row>
    <row r="62" spans="1:18" x14ac:dyDescent="0.25">
      <c r="A62" s="47">
        <v>12</v>
      </c>
      <c r="B62" s="47" t="s">
        <v>33</v>
      </c>
      <c r="C62" s="23">
        <f>'LP PADI''20'!C57*'PV PADI''20'!C56/10</f>
        <v>0</v>
      </c>
      <c r="D62" s="23">
        <f>'LP PADI''20'!D57*'PV PADI''20'!D56/10</f>
        <v>0</v>
      </c>
      <c r="E62" s="23">
        <f>'LP PADI''20'!E57*'PV PADI''20'!E56/10</f>
        <v>7534.3799999999992</v>
      </c>
      <c r="F62" s="23">
        <f>'LP PADI''20'!F57*'PV PADI''20'!F56/10</f>
        <v>81858.032999999996</v>
      </c>
      <c r="G62" s="23">
        <f t="shared" si="8"/>
        <v>89392.413</v>
      </c>
      <c r="H62" s="23">
        <f>'LP PADI''20'!H57*'PV PADI''20'!H56/10</f>
        <v>0</v>
      </c>
      <c r="I62" s="23">
        <f>'LP PADI''20'!I57*'PV PADI''20'!I56/10</f>
        <v>0</v>
      </c>
      <c r="J62" s="23">
        <f>'LP PADI''20'!J57*'PV PADI''20'!J56/10</f>
        <v>19692.8</v>
      </c>
      <c r="K62" s="23">
        <f>'LP PADI''20'!K57*'PV PADI''20'!K56/10</f>
        <v>14348.441999999999</v>
      </c>
      <c r="L62" s="23">
        <f t="shared" si="9"/>
        <v>34041.241999999998</v>
      </c>
      <c r="M62" s="23">
        <f>'LP PADI''20'!M57*'PV PADI''20'!M56/10</f>
        <v>0</v>
      </c>
      <c r="N62" s="23">
        <f>'LP PADI''20'!N57*'PV PADI''20'!N56/10</f>
        <v>0</v>
      </c>
      <c r="O62" s="23">
        <f>'LP PADI''20'!O57*'PV PADI''20'!O56/10</f>
        <v>0</v>
      </c>
      <c r="P62" s="23">
        <f>'LP PADI''20'!P57*'PV PADI''20'!P56/10</f>
        <v>0</v>
      </c>
      <c r="Q62" s="102">
        <f t="shared" si="10"/>
        <v>0</v>
      </c>
      <c r="R62" s="97">
        <f t="shared" si="7"/>
        <v>123433.655</v>
      </c>
    </row>
    <row r="63" spans="1:18" x14ac:dyDescent="0.25">
      <c r="A63" s="47">
        <v>13</v>
      </c>
      <c r="B63" s="47" t="s">
        <v>34</v>
      </c>
      <c r="C63" s="23">
        <f>'LP PADI''20'!C58*'PV PADI''20'!C57/10</f>
        <v>75</v>
      </c>
      <c r="D63" s="23">
        <f>'LP PADI''20'!D58*'PV PADI''20'!D57/10</f>
        <v>21</v>
      </c>
      <c r="E63" s="23">
        <f>'LP PADI''20'!E58*'PV PADI''20'!E57/10</f>
        <v>54.198</v>
      </c>
      <c r="F63" s="23">
        <f>'LP PADI''20'!F58*'PV PADI''20'!F57/10</f>
        <v>46.5</v>
      </c>
      <c r="G63" s="23">
        <f t="shared" si="8"/>
        <v>196.69800000000001</v>
      </c>
      <c r="H63" s="23">
        <f>'LP PADI''20'!H58*'PV PADI''20'!H57/10</f>
        <v>129.864</v>
      </c>
      <c r="I63" s="23">
        <f>'LP PADI''20'!I58*'PV PADI''20'!I57/10</f>
        <v>6.2</v>
      </c>
      <c r="J63" s="23">
        <f>'LP PADI''20'!J58*'PV PADI''20'!J57/10</f>
        <v>48.195000000000007</v>
      </c>
      <c r="K63" s="23">
        <f>'LP PADI''20'!K58*'PV PADI''20'!K57/10</f>
        <v>26.396999999999998</v>
      </c>
      <c r="L63" s="23">
        <f t="shared" si="9"/>
        <v>210.65600000000001</v>
      </c>
      <c r="M63" s="23">
        <f>'LP PADI''20'!M58*'PV PADI''20'!M57/10</f>
        <v>29.316000000000003</v>
      </c>
      <c r="N63" s="23">
        <f>'LP PADI''20'!N58*'PV PADI''20'!N57/10</f>
        <v>0</v>
      </c>
      <c r="O63" s="23">
        <f>'LP PADI''20'!O58*'PV PADI''20'!O57/10</f>
        <v>0</v>
      </c>
      <c r="P63" s="23">
        <f>'LP PADI''20'!P58*'PV PADI''20'!P57/10</f>
        <v>0</v>
      </c>
      <c r="Q63" s="102">
        <f t="shared" si="10"/>
        <v>29.316000000000003</v>
      </c>
      <c r="R63" s="97">
        <f t="shared" si="7"/>
        <v>436.67000000000007</v>
      </c>
    </row>
    <row r="64" spans="1:18" x14ac:dyDescent="0.25">
      <c r="A64" s="47">
        <v>14</v>
      </c>
      <c r="B64" s="47" t="s">
        <v>35</v>
      </c>
      <c r="C64" s="23">
        <f>'LP PADI''20'!C59*'PV PADI''20'!C58/10</f>
        <v>0</v>
      </c>
      <c r="D64" s="23">
        <f>'LP PADI''20'!D59*'PV PADI''20'!D58/10</f>
        <v>440.99000000000007</v>
      </c>
      <c r="E64" s="23">
        <f>'LP PADI''20'!E59*'PV PADI''20'!E58/10</f>
        <v>1330.9880000000001</v>
      </c>
      <c r="F64" s="23">
        <f>'LP PADI''20'!F59*'PV PADI''20'!F58/10</f>
        <v>260.58500000000004</v>
      </c>
      <c r="G64" s="23">
        <f t="shared" si="8"/>
        <v>2032.5630000000001</v>
      </c>
      <c r="H64" s="23">
        <f>'LP PADI''20'!H59*'PV PADI''20'!H58/10</f>
        <v>3.742</v>
      </c>
      <c r="I64" s="23">
        <f>'LP PADI''20'!I59*'PV PADI''20'!I58/10</f>
        <v>37.42</v>
      </c>
      <c r="J64" s="23">
        <f>'LP PADI''20'!J59*'PV PADI''20'!J58/10</f>
        <v>0</v>
      </c>
      <c r="K64" s="23">
        <f>'LP PADI''20'!K59*'PV PADI''20'!K58/10</f>
        <v>0</v>
      </c>
      <c r="L64" s="23">
        <f t="shared" si="9"/>
        <v>41.161999999999999</v>
      </c>
      <c r="M64" s="23">
        <f>'LP PADI''20'!M59*'PV PADI''20'!M58/10</f>
        <v>0</v>
      </c>
      <c r="N64" s="23">
        <f>'LP PADI''20'!N59*'PV PADI''20'!N58/10</f>
        <v>0</v>
      </c>
      <c r="O64" s="23">
        <f>'LP PADI''20'!O59*'PV PADI''20'!O58/10</f>
        <v>0</v>
      </c>
      <c r="P64" s="23">
        <f>'LP PADI''20'!P59*'PV PADI''20'!P58/10</f>
        <v>0</v>
      </c>
      <c r="Q64" s="102">
        <f t="shared" si="10"/>
        <v>0</v>
      </c>
      <c r="R64" s="97">
        <f t="shared" si="7"/>
        <v>2073.7249999999999</v>
      </c>
    </row>
    <row r="65" spans="1:18" x14ac:dyDescent="0.25">
      <c r="A65" s="47">
        <v>15</v>
      </c>
      <c r="B65" s="47" t="s">
        <v>36</v>
      </c>
      <c r="C65" s="23">
        <f>'LP PADI''20'!C60*'PV PADI''20'!C59/10</f>
        <v>0</v>
      </c>
      <c r="D65" s="23">
        <f>'LP PADI''20'!D60*'PV PADI''20'!D59/10</f>
        <v>0</v>
      </c>
      <c r="E65" s="23">
        <f>'LP PADI''20'!E60*'PV PADI''20'!E59/10</f>
        <v>1454.9999999999998</v>
      </c>
      <c r="F65" s="23">
        <f>'LP PADI''20'!F60*'PV PADI''20'!F59/10</f>
        <v>93.11999999999999</v>
      </c>
      <c r="G65" s="23">
        <f t="shared" si="8"/>
        <v>1548.1199999999997</v>
      </c>
      <c r="H65" s="23">
        <f>'LP PADI''20'!H60*'PV PADI''20'!H59/10</f>
        <v>0</v>
      </c>
      <c r="I65" s="23">
        <f>'LP PADI''20'!I60*'PV PADI''20'!I59/10</f>
        <v>0</v>
      </c>
      <c r="J65" s="23">
        <f>'LP PADI''20'!J60*'PV PADI''20'!J59/10</f>
        <v>0</v>
      </c>
      <c r="K65" s="23">
        <f>'LP PADI''20'!K60*'PV PADI''20'!K59/10</f>
        <v>0</v>
      </c>
      <c r="L65" s="23">
        <f t="shared" si="9"/>
        <v>0</v>
      </c>
      <c r="M65" s="23">
        <f>'LP PADI''20'!M60*'PV PADI''20'!M59/10</f>
        <v>0</v>
      </c>
      <c r="N65" s="23">
        <f>'LP PADI''20'!N60*'PV PADI''20'!N59/10</f>
        <v>0</v>
      </c>
      <c r="O65" s="23">
        <f>'LP PADI''20'!O60*'PV PADI''20'!O59/10</f>
        <v>0</v>
      </c>
      <c r="P65" s="23">
        <f>'LP PADI''20'!P60*'PV PADI''20'!P59/10</f>
        <v>0</v>
      </c>
      <c r="Q65" s="102">
        <f t="shared" si="10"/>
        <v>0</v>
      </c>
      <c r="R65" s="97">
        <f t="shared" si="7"/>
        <v>1548.1199999999997</v>
      </c>
    </row>
    <row r="66" spans="1:18" x14ac:dyDescent="0.25">
      <c r="A66" s="47">
        <v>16</v>
      </c>
      <c r="B66" s="47" t="s">
        <v>37</v>
      </c>
      <c r="C66" s="23">
        <f>'LP PADI''20'!C61*'PV PADI''20'!C60/10</f>
        <v>0</v>
      </c>
      <c r="D66" s="23">
        <f>'LP PADI''20'!D61*'PV PADI''20'!D60/10</f>
        <v>0</v>
      </c>
      <c r="E66" s="23">
        <f>'LP PADI''20'!E61*'PV PADI''20'!E60/10</f>
        <v>27.755000000000003</v>
      </c>
      <c r="F66" s="23">
        <f>'LP PADI''20'!F61*'PV PADI''20'!F60/10</f>
        <v>0</v>
      </c>
      <c r="G66" s="23">
        <f t="shared" si="8"/>
        <v>27.755000000000003</v>
      </c>
      <c r="H66" s="23">
        <f>'LP PADI''20'!H61*'PV PADI''20'!H60/10</f>
        <v>0</v>
      </c>
      <c r="I66" s="23">
        <f>'LP PADI''20'!I61*'PV PADI''20'!I60/10</f>
        <v>0</v>
      </c>
      <c r="J66" s="23">
        <f>'LP PADI''20'!J61*'PV PADI''20'!J60/10</f>
        <v>0</v>
      </c>
      <c r="K66" s="23">
        <f>'LP PADI''20'!K61*'PV PADI''20'!K60/10</f>
        <v>0</v>
      </c>
      <c r="L66" s="23">
        <f t="shared" si="9"/>
        <v>0</v>
      </c>
      <c r="M66" s="23">
        <f>'LP PADI''20'!M61*'PV PADI''20'!M60/10</f>
        <v>0</v>
      </c>
      <c r="N66" s="23">
        <f>'LP PADI''20'!N61*'PV PADI''20'!N60/10</f>
        <v>0</v>
      </c>
      <c r="O66" s="23">
        <f>'LP PADI''20'!O61*'PV PADI''20'!O60/10</f>
        <v>0</v>
      </c>
      <c r="P66" s="23">
        <f>'LP PADI''20'!P61*'PV PADI''20'!P60/10</f>
        <v>0</v>
      </c>
      <c r="Q66" s="102">
        <f t="shared" si="10"/>
        <v>0</v>
      </c>
      <c r="R66" s="97">
        <f t="shared" si="7"/>
        <v>27.755000000000003</v>
      </c>
    </row>
    <row r="67" spans="1:18" x14ac:dyDescent="0.25">
      <c r="A67" s="47">
        <v>17</v>
      </c>
      <c r="B67" s="47" t="s">
        <v>38</v>
      </c>
      <c r="C67" s="23">
        <f>'LP PADI''20'!C62*'PV PADI''20'!C61/10</f>
        <v>0</v>
      </c>
      <c r="D67" s="23">
        <f>'LP PADI''20'!D62*'PV PADI''20'!D61/10</f>
        <v>652.4</v>
      </c>
      <c r="E67" s="23">
        <f>'LP PADI''20'!E62*'PV PADI''20'!E61/10</f>
        <v>1043.8399999999999</v>
      </c>
      <c r="F67" s="23">
        <f>'LP PADI''20'!F62*'PV PADI''20'!F61/10</f>
        <v>1841.6320000000001</v>
      </c>
      <c r="G67" s="23">
        <f t="shared" si="8"/>
        <v>3537.8719999999998</v>
      </c>
      <c r="H67" s="23">
        <f>'LP PADI''20'!H62*'PV PADI''20'!H61/10</f>
        <v>91.31</v>
      </c>
      <c r="I67" s="23">
        <f>'LP PADI''20'!I62*'PV PADI''20'!I61/10</f>
        <v>583.59</v>
      </c>
      <c r="J67" s="23">
        <f>'LP PADI''20'!J62*'PV PADI''20'!J61/10</f>
        <v>198.50000000000003</v>
      </c>
      <c r="K67" s="23">
        <f>'LP PADI''20'!K62*'PV PADI''20'!K61/10</f>
        <v>39.700000000000003</v>
      </c>
      <c r="L67" s="23">
        <f t="shared" si="9"/>
        <v>913.10000000000014</v>
      </c>
      <c r="M67" s="23">
        <f>'LP PADI''20'!M62*'PV PADI''20'!M61/10</f>
        <v>22.855</v>
      </c>
      <c r="N67" s="23">
        <f>'LP PADI''20'!N62*'PV PADI''20'!N61/10</f>
        <v>0</v>
      </c>
      <c r="O67" s="23">
        <f>'LP PADI''20'!O62*'PV PADI''20'!O61/10</f>
        <v>0</v>
      </c>
      <c r="P67" s="23">
        <f>'LP PADI''20'!P62*'PV PADI''20'!P61/10</f>
        <v>0</v>
      </c>
      <c r="Q67" s="102">
        <f t="shared" si="10"/>
        <v>22.855</v>
      </c>
      <c r="R67" s="97">
        <f t="shared" si="7"/>
        <v>4473.8269999999993</v>
      </c>
    </row>
    <row r="68" spans="1:18" x14ac:dyDescent="0.25">
      <c r="A68" s="47">
        <v>18</v>
      </c>
      <c r="B68" s="53" t="s">
        <v>39</v>
      </c>
      <c r="C68" s="23">
        <f>'LP PADI''20'!C63*'PV PADI''20'!C62/10</f>
        <v>0</v>
      </c>
      <c r="D68" s="23">
        <f>'LP PADI''20'!D63*'PV PADI''20'!D62/10</f>
        <v>0</v>
      </c>
      <c r="E68" s="23">
        <f>'LP PADI''20'!E63*'PV PADI''20'!E62/10</f>
        <v>1649.345</v>
      </c>
      <c r="F68" s="23">
        <f>'LP PADI''20'!F63*'PV PADI''20'!F62/10</f>
        <v>1024.4199999999998</v>
      </c>
      <c r="G68" s="23">
        <f t="shared" si="8"/>
        <v>2673.7649999999999</v>
      </c>
      <c r="H68" s="23">
        <f>'LP PADI''20'!H63*'PV PADI''20'!H62/10</f>
        <v>107.08800000000001</v>
      </c>
      <c r="I68" s="23">
        <f>'LP PADI''20'!I63*'PV PADI''20'!I62/10</f>
        <v>0</v>
      </c>
      <c r="J68" s="23">
        <f>'LP PADI''20'!J63*'PV PADI''20'!J62/10</f>
        <v>0</v>
      </c>
      <c r="K68" s="23">
        <f>'LP PADI''20'!K63*'PV PADI''20'!K62/10</f>
        <v>32.537999999999997</v>
      </c>
      <c r="L68" s="23">
        <f t="shared" si="9"/>
        <v>139.626</v>
      </c>
      <c r="M68" s="23">
        <f>'LP PADI''20'!M63*'PV PADI''20'!M62/10</f>
        <v>267.26400000000001</v>
      </c>
      <c r="N68" s="23">
        <f>'LP PADI''20'!N63*'PV PADI''20'!N62/10</f>
        <v>0</v>
      </c>
      <c r="O68" s="23">
        <f>'LP PADI''20'!O63*'PV PADI''20'!O62/10</f>
        <v>0</v>
      </c>
      <c r="P68" s="23">
        <f>'LP PADI''20'!P63*'PV PADI''20'!P62/10</f>
        <v>0</v>
      </c>
      <c r="Q68" s="102">
        <f t="shared" si="10"/>
        <v>267.26400000000001</v>
      </c>
      <c r="R68" s="97">
        <f t="shared" si="7"/>
        <v>3080.6550000000002</v>
      </c>
    </row>
    <row r="69" spans="1:18" x14ac:dyDescent="0.25">
      <c r="A69" s="47">
        <v>19</v>
      </c>
      <c r="B69" s="47" t="s">
        <v>40</v>
      </c>
      <c r="C69" s="23">
        <f>'LP PADI''20'!C64*'PV PADI''20'!C63/10</f>
        <v>0</v>
      </c>
      <c r="D69" s="23">
        <f>'LP PADI''20'!D64*'PV PADI''20'!D63/10</f>
        <v>0</v>
      </c>
      <c r="E69" s="23">
        <f>'LP PADI''20'!E64*'PV PADI''20'!E63/10</f>
        <v>0</v>
      </c>
      <c r="F69" s="23">
        <f>'LP PADI''20'!F64*'PV PADI''20'!F63/10</f>
        <v>0</v>
      </c>
      <c r="G69" s="23">
        <f t="shared" si="8"/>
        <v>0</v>
      </c>
      <c r="H69" s="23">
        <f>'LP PADI''20'!H64*'PV PADI''20'!H63/10</f>
        <v>0</v>
      </c>
      <c r="I69" s="23">
        <f>'LP PADI''20'!I64*'PV PADI''20'!I63/10</f>
        <v>0</v>
      </c>
      <c r="J69" s="23">
        <f>'LP PADI''20'!J64*'PV PADI''20'!J63/10</f>
        <v>0</v>
      </c>
      <c r="K69" s="23">
        <f>'LP PADI''20'!K64*'PV PADI''20'!K63/10</f>
        <v>0</v>
      </c>
      <c r="L69" s="23">
        <f t="shared" si="9"/>
        <v>0</v>
      </c>
      <c r="M69" s="23">
        <f>'LP PADI''20'!M64*'PV PADI''20'!M63/10</f>
        <v>0</v>
      </c>
      <c r="N69" s="23">
        <f>'LP PADI''20'!N64*'PV PADI''20'!N63/10</f>
        <v>0</v>
      </c>
      <c r="O69" s="23">
        <f>'LP PADI''20'!O64*'PV PADI''20'!O63/10</f>
        <v>0</v>
      </c>
      <c r="P69" s="23">
        <f>'LP PADI''20'!P64*'PV PADI''20'!P63/10</f>
        <v>0</v>
      </c>
      <c r="Q69" s="102">
        <f t="shared" si="10"/>
        <v>0</v>
      </c>
      <c r="R69" s="97">
        <f t="shared" si="7"/>
        <v>0</v>
      </c>
    </row>
    <row r="70" spans="1:18" x14ac:dyDescent="0.25">
      <c r="A70" s="47">
        <v>20</v>
      </c>
      <c r="B70" s="47" t="s">
        <v>41</v>
      </c>
      <c r="C70" s="23">
        <f>'LP PADI''20'!C65*'PV PADI''20'!C64/10</f>
        <v>0</v>
      </c>
      <c r="D70" s="23">
        <f>'LP PADI''20'!D65*'PV PADI''20'!D64/10</f>
        <v>0</v>
      </c>
      <c r="E70" s="23">
        <f>'LP PADI''20'!E65*'PV PADI''20'!E64/10</f>
        <v>0</v>
      </c>
      <c r="F70" s="23">
        <f>'LP PADI''20'!F65*'PV PADI''20'!F64/10</f>
        <v>0</v>
      </c>
      <c r="G70" s="23">
        <f t="shared" si="8"/>
        <v>0</v>
      </c>
      <c r="H70" s="23">
        <f>'LP PADI''20'!H65*'PV PADI''20'!H64/10</f>
        <v>0</v>
      </c>
      <c r="I70" s="23">
        <f>'LP PADI''20'!I65*'PV PADI''20'!I64/10</f>
        <v>0</v>
      </c>
      <c r="J70" s="23">
        <f>'LP PADI''20'!J65*'PV PADI''20'!J64/10</f>
        <v>0</v>
      </c>
      <c r="K70" s="23">
        <f>'LP PADI''20'!K65*'PV PADI''20'!K64/10</f>
        <v>0</v>
      </c>
      <c r="L70" s="23">
        <f t="shared" si="9"/>
        <v>0</v>
      </c>
      <c r="M70" s="23">
        <f>'LP PADI''20'!M65*'PV PADI''20'!M64/10</f>
        <v>0</v>
      </c>
      <c r="N70" s="23">
        <f>'LP PADI''20'!N65*'PV PADI''20'!N64/10</f>
        <v>0</v>
      </c>
      <c r="O70" s="23">
        <f>'LP PADI''20'!O65*'PV PADI''20'!O64/10</f>
        <v>0</v>
      </c>
      <c r="P70" s="23">
        <f>'LP PADI''20'!P65*'PV PADI''20'!P64/10</f>
        <v>0</v>
      </c>
      <c r="Q70" s="102">
        <f t="shared" si="10"/>
        <v>0</v>
      </c>
      <c r="R70" s="97">
        <f t="shared" si="7"/>
        <v>0</v>
      </c>
    </row>
    <row r="71" spans="1:18" x14ac:dyDescent="0.25">
      <c r="A71" s="47">
        <v>21</v>
      </c>
      <c r="B71" s="47" t="s">
        <v>42</v>
      </c>
      <c r="C71" s="23">
        <f>'LP PADI''20'!C66*'PV PADI''20'!C65/10</f>
        <v>0</v>
      </c>
      <c r="D71" s="23">
        <f>'LP PADI''20'!D66*'PV PADI''20'!D65/10</f>
        <v>0</v>
      </c>
      <c r="E71" s="23">
        <f>'LP PADI''20'!E66*'PV PADI''20'!E65/10</f>
        <v>0</v>
      </c>
      <c r="F71" s="23">
        <f>'LP PADI''20'!F66*'PV PADI''20'!F65/10</f>
        <v>0</v>
      </c>
      <c r="G71" s="23">
        <f t="shared" si="8"/>
        <v>0</v>
      </c>
      <c r="H71" s="23">
        <f>'LP PADI''20'!H66*'PV PADI''20'!H65/10</f>
        <v>0</v>
      </c>
      <c r="I71" s="23">
        <f>'LP PADI''20'!I66*'PV PADI''20'!I65/10</f>
        <v>0</v>
      </c>
      <c r="J71" s="23">
        <f>'LP PADI''20'!J66*'PV PADI''20'!J65/10</f>
        <v>0</v>
      </c>
      <c r="K71" s="23">
        <f>'LP PADI''20'!K66*'PV PADI''20'!K65/10</f>
        <v>0</v>
      </c>
      <c r="L71" s="23">
        <f t="shared" si="9"/>
        <v>0</v>
      </c>
      <c r="M71" s="23">
        <f>'LP PADI''20'!M66*'PV PADI''20'!M65/10</f>
        <v>0</v>
      </c>
      <c r="N71" s="23">
        <f>'LP PADI''20'!N66*'PV PADI''20'!N65/10</f>
        <v>0</v>
      </c>
      <c r="O71" s="23">
        <f>'LP PADI''20'!O66*'PV PADI''20'!O65/10</f>
        <v>0</v>
      </c>
      <c r="P71" s="23">
        <f>'LP PADI''20'!P66*'PV PADI''20'!P65/10</f>
        <v>0</v>
      </c>
      <c r="Q71" s="102">
        <f t="shared" si="10"/>
        <v>0</v>
      </c>
      <c r="R71" s="97">
        <f t="shared" si="7"/>
        <v>0</v>
      </c>
    </row>
    <row r="72" spans="1:18" x14ac:dyDescent="0.25">
      <c r="A72" s="47">
        <v>22</v>
      </c>
      <c r="B72" s="47" t="s">
        <v>43</v>
      </c>
      <c r="C72" s="23">
        <f>'LP PADI''20'!C67*'PV PADI''20'!C66/10</f>
        <v>0</v>
      </c>
      <c r="D72" s="23">
        <f>'LP PADI''20'!D67*'PV PADI''20'!D66/10</f>
        <v>0</v>
      </c>
      <c r="E72" s="23">
        <f>'LP PADI''20'!E67*'PV PADI''20'!E66/10</f>
        <v>0</v>
      </c>
      <c r="F72" s="23">
        <f>'LP PADI''20'!F67*'PV PADI''20'!F66/10</f>
        <v>0</v>
      </c>
      <c r="G72" s="23">
        <f t="shared" si="8"/>
        <v>0</v>
      </c>
      <c r="H72" s="23">
        <f>'LP PADI''20'!H67*'PV PADI''20'!H66/10</f>
        <v>0</v>
      </c>
      <c r="I72" s="23">
        <f>'LP PADI''20'!I67*'PV PADI''20'!I66/10</f>
        <v>0</v>
      </c>
      <c r="J72" s="23">
        <f>'LP PADI''20'!J67*'PV PADI''20'!J66/10</f>
        <v>0</v>
      </c>
      <c r="K72" s="23">
        <f>'LP PADI''20'!K67*'PV PADI''20'!K66/10</f>
        <v>0</v>
      </c>
      <c r="L72" s="23">
        <f t="shared" si="9"/>
        <v>0</v>
      </c>
      <c r="M72" s="23">
        <f>'LP PADI''20'!M67*'PV PADI''20'!M66/10</f>
        <v>0</v>
      </c>
      <c r="N72" s="23">
        <f>'LP PADI''20'!N67*'PV PADI''20'!N66/10</f>
        <v>0</v>
      </c>
      <c r="O72" s="23">
        <f>'LP PADI''20'!O67*'PV PADI''20'!O66/10</f>
        <v>0</v>
      </c>
      <c r="P72" s="23">
        <f>'LP PADI''20'!P67*'PV PADI''20'!P66/10</f>
        <v>0</v>
      </c>
      <c r="Q72" s="102">
        <f t="shared" si="10"/>
        <v>0</v>
      </c>
      <c r="R72" s="97">
        <f t="shared" si="7"/>
        <v>0</v>
      </c>
    </row>
    <row r="73" spans="1:18" x14ac:dyDescent="0.25">
      <c r="A73" s="47">
        <v>23</v>
      </c>
      <c r="B73" s="47" t="s">
        <v>44</v>
      </c>
      <c r="C73" s="23">
        <f>'LP PADI''20'!C68*'PV PADI''20'!C67/10</f>
        <v>0</v>
      </c>
      <c r="D73" s="23">
        <f>'LP PADI''20'!D68*'PV PADI''20'!D67/10</f>
        <v>0</v>
      </c>
      <c r="E73" s="23">
        <f>'LP PADI''20'!E68*'PV PADI''20'!E67/10</f>
        <v>0</v>
      </c>
      <c r="F73" s="23">
        <f>'LP PADI''20'!F68*'PV PADI''20'!F67/10</f>
        <v>0</v>
      </c>
      <c r="G73" s="23">
        <f t="shared" si="8"/>
        <v>0</v>
      </c>
      <c r="H73" s="23">
        <f>'LP PADI''20'!H68*'PV PADI''20'!H67/10</f>
        <v>0</v>
      </c>
      <c r="I73" s="23">
        <f>'LP PADI''20'!I68*'PV PADI''20'!I67/10</f>
        <v>0</v>
      </c>
      <c r="J73" s="23">
        <f>'LP PADI''20'!J68*'PV PADI''20'!J67/10</f>
        <v>0</v>
      </c>
      <c r="K73" s="23">
        <f>'LP PADI''20'!K68*'PV PADI''20'!K67/10</f>
        <v>0</v>
      </c>
      <c r="L73" s="23">
        <f t="shared" si="9"/>
        <v>0</v>
      </c>
      <c r="M73" s="23">
        <f>'LP PADI''20'!M68*'PV PADI''20'!M67/10</f>
        <v>0</v>
      </c>
      <c r="N73" s="23">
        <f>'LP PADI''20'!N68*'PV PADI''20'!N67/10</f>
        <v>0</v>
      </c>
      <c r="O73" s="23">
        <f>'LP PADI''20'!O68*'PV PADI''20'!O67/10</f>
        <v>0</v>
      </c>
      <c r="P73" s="23">
        <f>'LP PADI''20'!P68*'PV PADI''20'!P67/10</f>
        <v>0</v>
      </c>
      <c r="Q73" s="102">
        <f t="shared" si="10"/>
        <v>0</v>
      </c>
      <c r="R73" s="97">
        <f t="shared" si="7"/>
        <v>0</v>
      </c>
    </row>
    <row r="74" spans="1:18" x14ac:dyDescent="0.25">
      <c r="A74" s="47">
        <v>24</v>
      </c>
      <c r="B74" s="47" t="s">
        <v>45</v>
      </c>
      <c r="C74" s="23">
        <f>'LP PADI''20'!C69*'PV PADI''20'!C68/10</f>
        <v>0</v>
      </c>
      <c r="D74" s="23">
        <f>'LP PADI''20'!D69*'PV PADI''20'!D68/10</f>
        <v>0</v>
      </c>
      <c r="E74" s="23">
        <f>'LP PADI''20'!E69*'PV PADI''20'!E68/10</f>
        <v>0</v>
      </c>
      <c r="F74" s="23">
        <f>'LP PADI''20'!F69*'PV PADI''20'!F68/10</f>
        <v>0</v>
      </c>
      <c r="G74" s="23">
        <f t="shared" si="8"/>
        <v>0</v>
      </c>
      <c r="H74" s="23">
        <f>'LP PADI''20'!H69*'PV PADI''20'!H68/10</f>
        <v>0</v>
      </c>
      <c r="I74" s="23">
        <f>'LP PADI''20'!I69*'PV PADI''20'!I68/10</f>
        <v>0</v>
      </c>
      <c r="J74" s="23">
        <f>'LP PADI''20'!J69*'PV PADI''20'!J68/10</f>
        <v>0</v>
      </c>
      <c r="K74" s="23">
        <f>'LP PADI''20'!K69*'PV PADI''20'!K68/10</f>
        <v>0</v>
      </c>
      <c r="L74" s="23">
        <f t="shared" si="9"/>
        <v>0</v>
      </c>
      <c r="M74" s="23">
        <f>'LP PADI''20'!M69*'PV PADI''20'!M68/10</f>
        <v>0</v>
      </c>
      <c r="N74" s="23">
        <f>'LP PADI''20'!N69*'PV PADI''20'!N68/10</f>
        <v>0</v>
      </c>
      <c r="O74" s="23">
        <f>'LP PADI''20'!O69*'PV PADI''20'!O68/10</f>
        <v>0</v>
      </c>
      <c r="P74" s="23">
        <f>'LP PADI''20'!P69*'PV PADI''20'!P68/10</f>
        <v>0</v>
      </c>
      <c r="Q74" s="102">
        <f t="shared" si="10"/>
        <v>0</v>
      </c>
      <c r="R74" s="97">
        <f t="shared" si="7"/>
        <v>0</v>
      </c>
    </row>
    <row r="75" spans="1:18" x14ac:dyDescent="0.25">
      <c r="A75" s="47">
        <v>25</v>
      </c>
      <c r="B75" s="47" t="s">
        <v>46</v>
      </c>
      <c r="C75" s="23">
        <f>'LP PADI''20'!C70*'PV PADI''20'!C69/10</f>
        <v>0</v>
      </c>
      <c r="D75" s="23">
        <f>'LP PADI''20'!D70*'PV PADI''20'!D69/10</f>
        <v>0</v>
      </c>
      <c r="E75" s="23">
        <f>'LP PADI''20'!E70*'PV PADI''20'!E69/10</f>
        <v>0</v>
      </c>
      <c r="F75" s="23">
        <f>'LP PADI''20'!F70*'PV PADI''20'!F69/10</f>
        <v>3.714</v>
      </c>
      <c r="G75" s="23">
        <f t="shared" si="8"/>
        <v>3.714</v>
      </c>
      <c r="H75" s="23">
        <f>'LP PADI''20'!H70*'PV PADI''20'!H69/10</f>
        <v>0</v>
      </c>
      <c r="I75" s="23">
        <f>'LP PADI''20'!I70*'PV PADI''20'!I69/10</f>
        <v>0</v>
      </c>
      <c r="J75" s="23">
        <f>'LP PADI''20'!J70*'PV PADI''20'!J69/10</f>
        <v>0</v>
      </c>
      <c r="K75" s="23">
        <f>'LP PADI''20'!K70*'PV PADI''20'!K69/10</f>
        <v>0</v>
      </c>
      <c r="L75" s="23">
        <f t="shared" si="9"/>
        <v>0</v>
      </c>
      <c r="M75" s="23">
        <f>'LP PADI''20'!M70*'PV PADI''20'!M69/10</f>
        <v>0</v>
      </c>
      <c r="N75" s="23">
        <f>'LP PADI''20'!N70*'PV PADI''20'!N69/10</f>
        <v>0</v>
      </c>
      <c r="O75" s="23">
        <f>'LP PADI''20'!O70*'PV PADI''20'!O69/10</f>
        <v>0</v>
      </c>
      <c r="P75" s="23">
        <f>'LP PADI''20'!P70*'PV PADI''20'!P69/10</f>
        <v>0</v>
      </c>
      <c r="Q75" s="102">
        <f t="shared" si="10"/>
        <v>0</v>
      </c>
      <c r="R75" s="97">
        <f t="shared" si="7"/>
        <v>3.714</v>
      </c>
    </row>
    <row r="76" spans="1:18" x14ac:dyDescent="0.25">
      <c r="A76" s="47">
        <v>26</v>
      </c>
      <c r="B76" s="47" t="s">
        <v>47</v>
      </c>
      <c r="C76" s="23">
        <f>'LP PADI''20'!C71*'PV PADI''20'!C70/10</f>
        <v>0</v>
      </c>
      <c r="D76" s="23">
        <f>'LP PADI''20'!D71*'PV PADI''20'!D70/10</f>
        <v>0</v>
      </c>
      <c r="E76" s="23">
        <f>'LP PADI''20'!E71*'PV PADI''20'!E70/10</f>
        <v>82.301999999999992</v>
      </c>
      <c r="F76" s="23">
        <f>'LP PADI''20'!F71*'PV PADI''20'!F70/10</f>
        <v>273.09299999999996</v>
      </c>
      <c r="G76" s="23">
        <f t="shared" si="8"/>
        <v>355.39499999999998</v>
      </c>
      <c r="H76" s="23">
        <f>'LP PADI''20'!H71*'PV PADI''20'!H70/10</f>
        <v>355.39499999999998</v>
      </c>
      <c r="I76" s="23">
        <f>'LP PADI''20'!I71*'PV PADI''20'!I70/10</f>
        <v>37.409999999999997</v>
      </c>
      <c r="J76" s="23">
        <f>'LP PADI''20'!J71*'PV PADI''20'!J70/10</f>
        <v>0</v>
      </c>
      <c r="K76" s="23">
        <f>'LP PADI''20'!K71*'PV PADI''20'!K70/10</f>
        <v>0</v>
      </c>
      <c r="L76" s="23">
        <f t="shared" si="9"/>
        <v>392.80499999999995</v>
      </c>
      <c r="M76" s="23">
        <f>'LP PADI''20'!M71*'PV PADI''20'!M70/10</f>
        <v>0</v>
      </c>
      <c r="N76" s="23">
        <f>'LP PADI''20'!N71*'PV PADI''20'!N70/10</f>
        <v>0</v>
      </c>
      <c r="O76" s="23">
        <f>'LP PADI''20'!O71*'PV PADI''20'!O70/10</f>
        <v>0</v>
      </c>
      <c r="P76" s="23">
        <f>'LP PADI''20'!P71*'PV PADI''20'!P70/10</f>
        <v>0</v>
      </c>
      <c r="Q76" s="102">
        <f t="shared" si="10"/>
        <v>0</v>
      </c>
      <c r="R76" s="97">
        <f t="shared" si="7"/>
        <v>748.19999999999993</v>
      </c>
    </row>
    <row r="77" spans="1:18" x14ac:dyDescent="0.25">
      <c r="A77" s="47">
        <v>27</v>
      </c>
      <c r="B77" s="47" t="s">
        <v>48</v>
      </c>
      <c r="C77" s="23">
        <f>'LP PADI''20'!C72*'PV PADI''20'!C71/10</f>
        <v>0</v>
      </c>
      <c r="D77" s="23">
        <f>'LP PADI''20'!D72*'PV PADI''20'!D71/10</f>
        <v>0</v>
      </c>
      <c r="E77" s="23">
        <f>'LP PADI''20'!E72*'PV PADI''20'!E71/10</f>
        <v>0</v>
      </c>
      <c r="F77" s="23">
        <f>'LP PADI''20'!F72*'PV PADI''20'!F71/10</f>
        <v>0</v>
      </c>
      <c r="G77" s="23">
        <f t="shared" si="8"/>
        <v>0</v>
      </c>
      <c r="H77" s="23">
        <f>'LP PADI''20'!H72*'PV PADI''20'!H71/10</f>
        <v>0</v>
      </c>
      <c r="I77" s="23">
        <f>'LP PADI''20'!I72*'PV PADI''20'!I71/10</f>
        <v>0</v>
      </c>
      <c r="J77" s="23">
        <f>'LP PADI''20'!J72*'PV PADI''20'!J71/10</f>
        <v>0</v>
      </c>
      <c r="K77" s="23">
        <f>'LP PADI''20'!K72*'PV PADI''20'!K71/10</f>
        <v>0</v>
      </c>
      <c r="L77" s="23">
        <f t="shared" si="9"/>
        <v>0</v>
      </c>
      <c r="M77" s="23">
        <f>'LP PADI''20'!M72*'PV PADI''20'!M71/10</f>
        <v>0</v>
      </c>
      <c r="N77" s="23">
        <f>'LP PADI''20'!N72*'PV PADI''20'!N71/10</f>
        <v>0</v>
      </c>
      <c r="O77" s="23">
        <f>'LP PADI''20'!O72*'PV PADI''20'!O71/10</f>
        <v>0</v>
      </c>
      <c r="P77" s="23">
        <f>'LP PADI''20'!P72*'PV PADI''20'!P71/10</f>
        <v>0</v>
      </c>
      <c r="Q77" s="102">
        <f t="shared" si="10"/>
        <v>0</v>
      </c>
      <c r="R77" s="97">
        <f t="shared" si="7"/>
        <v>0</v>
      </c>
    </row>
    <row r="78" spans="1:18" x14ac:dyDescent="0.25">
      <c r="A78" s="94"/>
      <c r="B78" s="13" t="s">
        <v>49</v>
      </c>
      <c r="C78" s="96">
        <f>SUM(C51:C77)</f>
        <v>3601.3429999999998</v>
      </c>
      <c r="D78" s="96">
        <f t="shared" ref="D78:R78" si="11">SUM(D51:D77)</f>
        <v>34188.567999999999</v>
      </c>
      <c r="E78" s="96">
        <f t="shared" si="11"/>
        <v>119196.08200000001</v>
      </c>
      <c r="F78" s="96">
        <f t="shared" si="11"/>
        <v>176814.27100000001</v>
      </c>
      <c r="G78" s="96">
        <f t="shared" si="11"/>
        <v>333800.26399999997</v>
      </c>
      <c r="H78" s="96">
        <f t="shared" si="11"/>
        <v>34057.562999999995</v>
      </c>
      <c r="I78" s="96">
        <f t="shared" si="11"/>
        <v>7260.1419999999998</v>
      </c>
      <c r="J78" s="96">
        <f t="shared" ref="J78:K78" si="12">SUM(J51:J77)</f>
        <v>22976.343000000001</v>
      </c>
      <c r="K78" s="96">
        <f t="shared" si="12"/>
        <v>16727.023000000001</v>
      </c>
      <c r="L78" s="96">
        <f t="shared" si="11"/>
        <v>81021.071000000011</v>
      </c>
      <c r="M78" s="96">
        <f t="shared" si="11"/>
        <v>1572.4780000000001</v>
      </c>
      <c r="N78" s="96">
        <f t="shared" si="11"/>
        <v>0</v>
      </c>
      <c r="O78" s="96">
        <f t="shared" si="11"/>
        <v>0</v>
      </c>
      <c r="P78" s="96">
        <f t="shared" ref="P78" si="13">SUM(P51:P77)</f>
        <v>0</v>
      </c>
      <c r="Q78" s="102">
        <f t="shared" si="10"/>
        <v>1572.4780000000001</v>
      </c>
      <c r="R78" s="96">
        <f t="shared" si="11"/>
        <v>416393.81299999997</v>
      </c>
    </row>
    <row r="79" spans="1:18" x14ac:dyDescent="0.25">
      <c r="A79" s="1"/>
      <c r="B79" s="1"/>
      <c r="C79" s="1"/>
      <c r="D79" s="1"/>
      <c r="E79" s="1"/>
      <c r="F79" s="1"/>
      <c r="G79" s="3"/>
      <c r="H79" s="1"/>
      <c r="I79" s="1"/>
      <c r="J79" s="1"/>
      <c r="K79" s="1"/>
      <c r="L79" s="3"/>
      <c r="M79" s="1"/>
      <c r="N79" s="1"/>
      <c r="O79" s="1"/>
      <c r="P79" s="1"/>
      <c r="Q79" s="3"/>
      <c r="R79" s="3"/>
    </row>
    <row r="80" spans="1:18" x14ac:dyDescent="0.25">
      <c r="A80" s="1"/>
      <c r="B80" s="1"/>
      <c r="C80" s="1"/>
      <c r="D80" s="1"/>
      <c r="E80" s="1"/>
      <c r="F80" s="1"/>
      <c r="G80" s="3"/>
      <c r="H80" s="1"/>
      <c r="I80" s="1"/>
      <c r="J80" s="1"/>
      <c r="K80" s="1"/>
      <c r="L80" s="3"/>
      <c r="M80" s="1"/>
      <c r="N80" s="1"/>
      <c r="O80" s="1"/>
      <c r="P80" s="1"/>
      <c r="Q80" s="3"/>
      <c r="R80" s="28"/>
    </row>
    <row r="81" spans="1:18" x14ac:dyDescent="0.25">
      <c r="A81" s="1"/>
      <c r="B81" s="1"/>
      <c r="C81" s="1"/>
      <c r="D81" s="1"/>
      <c r="E81" s="1"/>
      <c r="F81" s="1"/>
      <c r="G81" s="3"/>
      <c r="H81" s="1"/>
      <c r="I81" s="1"/>
      <c r="J81" s="1"/>
      <c r="K81" s="1"/>
      <c r="L81" s="3"/>
      <c r="M81" s="1"/>
      <c r="N81" s="1"/>
      <c r="O81" s="1"/>
      <c r="P81" s="1"/>
      <c r="Q81" s="3"/>
      <c r="R81" s="3"/>
    </row>
    <row r="82" spans="1:18" x14ac:dyDescent="0.25">
      <c r="A82" s="1"/>
      <c r="B82" s="1"/>
      <c r="C82" s="1"/>
      <c r="D82" s="1"/>
      <c r="E82" s="1"/>
      <c r="F82" s="1"/>
      <c r="G82" s="3"/>
      <c r="H82" s="1"/>
      <c r="I82" s="1"/>
      <c r="J82" s="1"/>
      <c r="K82" s="1"/>
      <c r="L82" s="3"/>
      <c r="M82" s="1"/>
      <c r="N82" s="1"/>
      <c r="O82" s="1"/>
      <c r="P82" s="1"/>
      <c r="Q82" s="3"/>
      <c r="R82" s="3"/>
    </row>
    <row r="83" spans="1:18" x14ac:dyDescent="0.25">
      <c r="A83" s="1"/>
      <c r="B83" s="1"/>
      <c r="C83" s="1"/>
      <c r="D83" s="1"/>
      <c r="E83" s="1"/>
      <c r="F83" s="1"/>
      <c r="G83" s="3"/>
      <c r="H83" s="1"/>
      <c r="I83" s="1"/>
      <c r="J83" s="1"/>
      <c r="K83" s="1"/>
      <c r="L83" s="3"/>
      <c r="M83" s="1"/>
      <c r="N83" s="1"/>
      <c r="O83" s="1"/>
      <c r="P83" s="1"/>
      <c r="Q83" s="3"/>
      <c r="R83" s="3"/>
    </row>
    <row r="84" spans="1:18" x14ac:dyDescent="0.25">
      <c r="A84" s="1"/>
      <c r="B84" s="1"/>
      <c r="C84" s="1"/>
      <c r="D84" s="1"/>
      <c r="E84" s="1"/>
      <c r="F84" s="1"/>
      <c r="G84" s="3"/>
      <c r="H84" s="1"/>
      <c r="I84" s="1"/>
      <c r="J84" s="1"/>
      <c r="K84" s="1"/>
      <c r="L84" s="3"/>
      <c r="M84" s="1"/>
      <c r="N84" s="1"/>
      <c r="O84" s="1"/>
      <c r="P84" s="1"/>
      <c r="Q84" s="3"/>
      <c r="R84" s="3"/>
    </row>
    <row r="85" spans="1:18" s="155" customFormat="1" x14ac:dyDescent="0.25">
      <c r="A85" s="1"/>
      <c r="B85" s="1"/>
      <c r="C85" s="1"/>
      <c r="D85" s="1"/>
      <c r="E85" s="1"/>
      <c r="F85" s="1"/>
      <c r="G85" s="3"/>
      <c r="H85" s="1"/>
      <c r="I85" s="1"/>
      <c r="J85" s="1"/>
      <c r="K85" s="1"/>
      <c r="L85" s="3"/>
      <c r="M85" s="1"/>
      <c r="N85" s="1"/>
      <c r="O85" s="1"/>
      <c r="P85" s="1"/>
      <c r="Q85" s="3"/>
      <c r="R85" s="3"/>
    </row>
    <row r="86" spans="1:18" s="155" customFormat="1" x14ac:dyDescent="0.25">
      <c r="A86" s="1"/>
      <c r="B86" s="1"/>
      <c r="C86" s="1"/>
      <c r="D86" s="1"/>
      <c r="E86" s="1"/>
      <c r="F86" s="1"/>
      <c r="G86" s="3"/>
      <c r="H86" s="1"/>
      <c r="I86" s="1"/>
      <c r="J86" s="1"/>
      <c r="K86" s="1"/>
      <c r="L86" s="3"/>
      <c r="M86" s="1"/>
      <c r="N86" s="1"/>
      <c r="O86" s="1"/>
      <c r="P86" s="1"/>
      <c r="Q86" s="3"/>
      <c r="R86" s="3"/>
    </row>
    <row r="87" spans="1:18" s="155" customFormat="1" x14ac:dyDescent="0.25">
      <c r="A87" s="1"/>
      <c r="B87" s="1"/>
      <c r="C87" s="1"/>
      <c r="D87" s="1"/>
      <c r="E87" s="1"/>
      <c r="F87" s="1"/>
      <c r="G87" s="3"/>
      <c r="H87" s="1"/>
      <c r="I87" s="1"/>
      <c r="J87" s="1"/>
      <c r="K87" s="1"/>
      <c r="L87" s="3"/>
      <c r="M87" s="1"/>
      <c r="N87" s="1"/>
      <c r="O87" s="1"/>
      <c r="P87" s="1"/>
      <c r="Q87" s="3"/>
      <c r="R87" s="3"/>
    </row>
    <row r="88" spans="1:18" s="155" customFormat="1" x14ac:dyDescent="0.25">
      <c r="A88" s="1"/>
      <c r="B88" s="1"/>
      <c r="C88" s="1"/>
      <c r="D88" s="1"/>
      <c r="E88" s="1"/>
      <c r="F88" s="1"/>
      <c r="G88" s="3"/>
      <c r="H88" s="1"/>
      <c r="I88" s="1"/>
      <c r="J88" s="1"/>
      <c r="K88" s="1"/>
      <c r="L88" s="3"/>
      <c r="M88" s="1"/>
      <c r="N88" s="1"/>
      <c r="O88" s="1"/>
      <c r="P88" s="1"/>
      <c r="Q88" s="3"/>
      <c r="R88" s="3"/>
    </row>
    <row r="89" spans="1:18" x14ac:dyDescent="0.25">
      <c r="A89" s="282" t="s">
        <v>237</v>
      </c>
      <c r="B89" s="28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  <c r="N89" s="282"/>
      <c r="O89" s="282"/>
      <c r="P89" s="282"/>
      <c r="Q89" s="282"/>
      <c r="R89" s="282"/>
    </row>
    <row r="90" spans="1:18" x14ac:dyDescent="0.25">
      <c r="A90" s="282" t="s">
        <v>54</v>
      </c>
      <c r="B90" s="28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  <c r="N90" s="282"/>
      <c r="O90" s="282"/>
      <c r="P90" s="282"/>
      <c r="Q90" s="282"/>
      <c r="R90" s="282"/>
    </row>
    <row r="91" spans="1:18" x14ac:dyDescent="0.25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</row>
    <row r="92" spans="1:18" x14ac:dyDescent="0.25">
      <c r="A92" s="1"/>
      <c r="B92" s="150" t="s">
        <v>215</v>
      </c>
      <c r="C92" s="1"/>
      <c r="D92" s="1"/>
      <c r="E92" s="1"/>
      <c r="F92" s="1"/>
      <c r="G92" s="3"/>
      <c r="H92" s="1"/>
      <c r="I92" s="1"/>
      <c r="J92" s="1"/>
      <c r="K92" s="1"/>
      <c r="L92" s="3"/>
      <c r="M92" s="1"/>
      <c r="N92" s="1"/>
      <c r="O92" s="1"/>
      <c r="P92" s="1"/>
      <c r="Q92" s="3"/>
      <c r="R92" s="3"/>
    </row>
    <row r="93" spans="1:18" x14ac:dyDescent="0.25">
      <c r="A93" s="4" t="s">
        <v>2</v>
      </c>
      <c r="B93" s="4" t="s">
        <v>3</v>
      </c>
      <c r="C93" s="4" t="s">
        <v>56</v>
      </c>
      <c r="D93" s="34" t="s">
        <v>57</v>
      </c>
      <c r="E93" s="34" t="s">
        <v>12</v>
      </c>
      <c r="F93" s="34" t="s">
        <v>15</v>
      </c>
      <c r="G93" s="6" t="s">
        <v>58</v>
      </c>
      <c r="H93" s="34" t="s">
        <v>16</v>
      </c>
      <c r="I93" s="34" t="s">
        <v>17</v>
      </c>
      <c r="J93" s="34" t="s">
        <v>18</v>
      </c>
      <c r="K93" s="34" t="s">
        <v>19</v>
      </c>
      <c r="L93" s="6" t="s">
        <v>59</v>
      </c>
      <c r="M93" s="34" t="s">
        <v>20</v>
      </c>
      <c r="N93" s="34" t="s">
        <v>6</v>
      </c>
      <c r="O93" s="34" t="s">
        <v>7</v>
      </c>
      <c r="P93" s="34" t="s">
        <v>8</v>
      </c>
      <c r="Q93" s="7" t="s">
        <v>60</v>
      </c>
      <c r="R93" s="6" t="s">
        <v>4</v>
      </c>
    </row>
    <row r="94" spans="1:18" x14ac:dyDescent="0.25">
      <c r="A94" s="8"/>
      <c r="B94" s="8"/>
      <c r="C94" s="22"/>
      <c r="D94" s="21"/>
      <c r="E94" s="21"/>
      <c r="F94" s="21"/>
      <c r="G94" s="35"/>
      <c r="H94" s="21"/>
      <c r="I94" s="21"/>
      <c r="J94" s="21"/>
      <c r="K94" s="21"/>
      <c r="L94" s="35"/>
      <c r="M94" s="21"/>
      <c r="N94" s="21"/>
      <c r="O94" s="21"/>
      <c r="P94" s="21"/>
      <c r="Q94" s="30"/>
      <c r="R94" s="35"/>
    </row>
    <row r="95" spans="1:18" x14ac:dyDescent="0.25">
      <c r="A95" s="47">
        <v>1</v>
      </c>
      <c r="B95" s="47" t="s">
        <v>22</v>
      </c>
      <c r="C95" s="23">
        <f t="shared" ref="C95:P95" si="14">C7+C51</f>
        <v>17786.069759999998</v>
      </c>
      <c r="D95" s="23">
        <f t="shared" si="14"/>
        <v>27469.436399999999</v>
      </c>
      <c r="E95" s="23">
        <f t="shared" si="14"/>
        <v>75043.988639999996</v>
      </c>
      <c r="F95" s="23">
        <f t="shared" si="14"/>
        <v>70077.275760000004</v>
      </c>
      <c r="G95" s="97">
        <f t="shared" si="14"/>
        <v>190376.77056</v>
      </c>
      <c r="H95" s="23">
        <f t="shared" si="14"/>
        <v>29408.917799999999</v>
      </c>
      <c r="I95" s="23">
        <f t="shared" si="14"/>
        <v>20696.263999999999</v>
      </c>
      <c r="J95" s="23">
        <f t="shared" si="14"/>
        <v>25326.604799999997</v>
      </c>
      <c r="K95" s="23">
        <f t="shared" si="14"/>
        <v>60957.350399999996</v>
      </c>
      <c r="L95" s="97">
        <f t="shared" si="14"/>
        <v>136389.13700000002</v>
      </c>
      <c r="M95" s="23">
        <f t="shared" si="14"/>
        <v>54397.137599999995</v>
      </c>
      <c r="N95" s="23">
        <f t="shared" si="14"/>
        <v>0</v>
      </c>
      <c r="O95" s="23">
        <f t="shared" si="14"/>
        <v>0</v>
      </c>
      <c r="P95" s="23">
        <f t="shared" si="14"/>
        <v>0</v>
      </c>
      <c r="Q95" s="102">
        <f t="shared" ref="Q95:Q122" si="15">SUM(M95:P95)</f>
        <v>54397.137599999995</v>
      </c>
      <c r="R95" s="97">
        <f t="shared" ref="R95:R122" si="16">R7+R51</f>
        <v>381163.04515999998</v>
      </c>
    </row>
    <row r="96" spans="1:18" x14ac:dyDescent="0.25">
      <c r="A96" s="47">
        <v>2</v>
      </c>
      <c r="B96" s="47" t="s">
        <v>23</v>
      </c>
      <c r="C96" s="23">
        <f t="shared" ref="C96:K96" si="17">C8+C52</f>
        <v>34461.836159999999</v>
      </c>
      <c r="D96" s="23">
        <f t="shared" si="17"/>
        <v>56358.888039999998</v>
      </c>
      <c r="E96" s="23">
        <f t="shared" si="17"/>
        <v>121843.80492</v>
      </c>
      <c r="F96" s="23">
        <f t="shared" si="17"/>
        <v>168048.1292</v>
      </c>
      <c r="G96" s="97">
        <f t="shared" si="17"/>
        <v>380712.65831999993</v>
      </c>
      <c r="H96" s="23">
        <f t="shared" si="17"/>
        <v>95304.934200000003</v>
      </c>
      <c r="I96" s="23">
        <f t="shared" si="17"/>
        <v>50037.994080000004</v>
      </c>
      <c r="J96" s="23">
        <f t="shared" si="17"/>
        <v>76114.931280000004</v>
      </c>
      <c r="K96" s="23">
        <f t="shared" si="17"/>
        <v>110779.56191999999</v>
      </c>
      <c r="L96" s="97">
        <f t="shared" ref="L96:L121" si="18">SUM(H96:K96)</f>
        <v>332237.42148000002</v>
      </c>
      <c r="M96" s="23">
        <f t="shared" ref="M96:P122" si="19">M8+M52</f>
        <v>48160.638720000003</v>
      </c>
      <c r="N96" s="23">
        <f t="shared" si="19"/>
        <v>0</v>
      </c>
      <c r="O96" s="23">
        <f t="shared" si="19"/>
        <v>0</v>
      </c>
      <c r="P96" s="23">
        <f t="shared" si="19"/>
        <v>0</v>
      </c>
      <c r="Q96" s="102">
        <f t="shared" si="15"/>
        <v>48160.638720000003</v>
      </c>
      <c r="R96" s="97">
        <f t="shared" si="16"/>
        <v>761110.71851999999</v>
      </c>
    </row>
    <row r="97" spans="1:18" x14ac:dyDescent="0.25">
      <c r="A97" s="47">
        <v>3</v>
      </c>
      <c r="B97" s="47" t="s">
        <v>24</v>
      </c>
      <c r="C97" s="23">
        <f t="shared" ref="C97:K97" si="20">C9+C53</f>
        <v>35519.503026719998</v>
      </c>
      <c r="D97" s="23">
        <f t="shared" si="20"/>
        <v>58777.873160640003</v>
      </c>
      <c r="E97" s="23">
        <f t="shared" si="20"/>
        <v>101318.18057264001</v>
      </c>
      <c r="F97" s="23">
        <f t="shared" si="20"/>
        <v>164326.63583366398</v>
      </c>
      <c r="G97" s="97">
        <f t="shared" si="20"/>
        <v>359942.19259366399</v>
      </c>
      <c r="H97" s="23">
        <f t="shared" si="20"/>
        <v>78909.085472831983</v>
      </c>
      <c r="I97" s="23">
        <f t="shared" si="20"/>
        <v>67778.063143487991</v>
      </c>
      <c r="J97" s="23">
        <f t="shared" si="20"/>
        <v>71278.218616223996</v>
      </c>
      <c r="K97" s="23">
        <f t="shared" si="20"/>
        <v>116482.86197308799</v>
      </c>
      <c r="L97" s="97">
        <f t="shared" si="18"/>
        <v>334448.229205632</v>
      </c>
      <c r="M97" s="23">
        <f t="shared" si="19"/>
        <v>80163.297965567996</v>
      </c>
      <c r="N97" s="23">
        <f t="shared" si="19"/>
        <v>0</v>
      </c>
      <c r="O97" s="23">
        <f t="shared" si="19"/>
        <v>0</v>
      </c>
      <c r="P97" s="23">
        <f t="shared" si="19"/>
        <v>0</v>
      </c>
      <c r="Q97" s="102">
        <f t="shared" si="15"/>
        <v>80163.297965567996</v>
      </c>
      <c r="R97" s="97">
        <f t="shared" si="16"/>
        <v>774553.71976486396</v>
      </c>
    </row>
    <row r="98" spans="1:18" x14ac:dyDescent="0.25">
      <c r="A98" s="47">
        <v>4</v>
      </c>
      <c r="B98" s="47" t="s">
        <v>25</v>
      </c>
      <c r="C98" s="23">
        <f t="shared" ref="C98:K98" si="21">C10+C54</f>
        <v>45122.025600000001</v>
      </c>
      <c r="D98" s="23">
        <f t="shared" si="21"/>
        <v>38889.14880000001</v>
      </c>
      <c r="E98" s="23">
        <f t="shared" si="21"/>
        <v>44174.827200000007</v>
      </c>
      <c r="F98" s="23">
        <f t="shared" si="21"/>
        <v>63494.563200000004</v>
      </c>
      <c r="G98" s="97">
        <f t="shared" si="21"/>
        <v>191680.56480000002</v>
      </c>
      <c r="H98" s="23">
        <f t="shared" si="21"/>
        <v>46311.470399999998</v>
      </c>
      <c r="I98" s="23">
        <f t="shared" si="21"/>
        <v>44320.172799999993</v>
      </c>
      <c r="J98" s="23">
        <f t="shared" si="21"/>
        <v>50571.420799999993</v>
      </c>
      <c r="K98" s="23">
        <f t="shared" si="21"/>
        <v>53522.583999999995</v>
      </c>
      <c r="L98" s="97">
        <f t="shared" si="18"/>
        <v>194725.64799999999</v>
      </c>
      <c r="M98" s="23">
        <f t="shared" si="19"/>
        <v>42462.784399999997</v>
      </c>
      <c r="N98" s="23">
        <f t="shared" si="19"/>
        <v>0</v>
      </c>
      <c r="O98" s="23">
        <f t="shared" si="19"/>
        <v>0</v>
      </c>
      <c r="P98" s="23">
        <f t="shared" si="19"/>
        <v>0</v>
      </c>
      <c r="Q98" s="102">
        <f t="shared" si="15"/>
        <v>42462.784399999997</v>
      </c>
      <c r="R98" s="97">
        <f t="shared" si="16"/>
        <v>428868.99719999998</v>
      </c>
    </row>
    <row r="99" spans="1:18" x14ac:dyDescent="0.25">
      <c r="A99" s="47">
        <v>5</v>
      </c>
      <c r="B99" s="47" t="s">
        <v>26</v>
      </c>
      <c r="C99" s="23">
        <f t="shared" ref="C99:K99" si="22">C11+C55</f>
        <v>50008.612999999998</v>
      </c>
      <c r="D99" s="23">
        <f t="shared" si="22"/>
        <v>85552.600999999995</v>
      </c>
      <c r="E99" s="23">
        <f t="shared" si="22"/>
        <v>136903.766</v>
      </c>
      <c r="F99" s="23">
        <f t="shared" si="22"/>
        <v>84455.666000000012</v>
      </c>
      <c r="G99" s="97">
        <f t="shared" si="22"/>
        <v>356920.64600000001</v>
      </c>
      <c r="H99" s="23">
        <f t="shared" si="22"/>
        <v>97200.406479999991</v>
      </c>
      <c r="I99" s="23">
        <f t="shared" si="22"/>
        <v>62055.330999999991</v>
      </c>
      <c r="J99" s="23">
        <f t="shared" si="22"/>
        <v>68698.747999999992</v>
      </c>
      <c r="K99" s="23">
        <f t="shared" si="22"/>
        <v>77973.244000000006</v>
      </c>
      <c r="L99" s="97">
        <f t="shared" si="18"/>
        <v>305927.72947999998</v>
      </c>
      <c r="M99" s="23">
        <f t="shared" si="19"/>
        <v>59489.970000000008</v>
      </c>
      <c r="N99" s="23">
        <f t="shared" si="19"/>
        <v>0</v>
      </c>
      <c r="O99" s="23">
        <f t="shared" si="19"/>
        <v>0</v>
      </c>
      <c r="P99" s="23">
        <f t="shared" si="19"/>
        <v>0</v>
      </c>
      <c r="Q99" s="102">
        <f t="shared" si="15"/>
        <v>59489.970000000008</v>
      </c>
      <c r="R99" s="97">
        <f t="shared" si="16"/>
        <v>722338.3454799999</v>
      </c>
    </row>
    <row r="100" spans="1:18" x14ac:dyDescent="0.25">
      <c r="A100" s="47">
        <v>6</v>
      </c>
      <c r="B100" s="47" t="s">
        <v>27</v>
      </c>
      <c r="C100" s="23">
        <f t="shared" ref="C100:K100" si="23">C12+C56</f>
        <v>29649.991560000002</v>
      </c>
      <c r="D100" s="23">
        <f t="shared" si="23"/>
        <v>36264.446640000002</v>
      </c>
      <c r="E100" s="23">
        <f t="shared" si="23"/>
        <v>50300.634599999998</v>
      </c>
      <c r="F100" s="23">
        <f t="shared" si="23"/>
        <v>86361.069239999997</v>
      </c>
      <c r="G100" s="97">
        <f t="shared" si="23"/>
        <v>202576.14203999998</v>
      </c>
      <c r="H100" s="23">
        <f t="shared" si="23"/>
        <v>76549.121599999999</v>
      </c>
      <c r="I100" s="23">
        <f t="shared" si="23"/>
        <v>51669.709199999998</v>
      </c>
      <c r="J100" s="23">
        <f t="shared" si="23"/>
        <v>51072.453599999993</v>
      </c>
      <c r="K100" s="23">
        <f t="shared" si="23"/>
        <v>67453.62519999998</v>
      </c>
      <c r="L100" s="97">
        <f t="shared" si="18"/>
        <v>246744.90959999998</v>
      </c>
      <c r="M100" s="23">
        <f t="shared" si="19"/>
        <v>81901.406439999977</v>
      </c>
      <c r="N100" s="23">
        <f t="shared" si="19"/>
        <v>0</v>
      </c>
      <c r="O100" s="23">
        <f t="shared" si="19"/>
        <v>0</v>
      </c>
      <c r="P100" s="23">
        <f t="shared" si="19"/>
        <v>0</v>
      </c>
      <c r="Q100" s="102">
        <f t="shared" si="15"/>
        <v>81901.406439999977</v>
      </c>
      <c r="R100" s="97">
        <f t="shared" si="16"/>
        <v>531222.45808000001</v>
      </c>
    </row>
    <row r="101" spans="1:18" x14ac:dyDescent="0.25">
      <c r="A101" s="47">
        <v>7</v>
      </c>
      <c r="B101" s="47" t="s">
        <v>28</v>
      </c>
      <c r="C101" s="23">
        <f t="shared" ref="C101:K101" si="24">C13+C57</f>
        <v>6424.8575999999994</v>
      </c>
      <c r="D101" s="23">
        <f t="shared" si="24"/>
        <v>1127.9923200000001</v>
      </c>
      <c r="E101" s="23">
        <f t="shared" si="24"/>
        <v>9068.2558400000016</v>
      </c>
      <c r="F101" s="23">
        <f t="shared" si="24"/>
        <v>53700.53639999999</v>
      </c>
      <c r="G101" s="97">
        <f t="shared" si="24"/>
        <v>70321.642159999989</v>
      </c>
      <c r="H101" s="23">
        <f t="shared" si="24"/>
        <v>125636.28599999999</v>
      </c>
      <c r="I101" s="23">
        <f t="shared" si="24"/>
        <v>29015.741400000006</v>
      </c>
      <c r="J101" s="23">
        <f t="shared" si="24"/>
        <v>7475.7468800000006</v>
      </c>
      <c r="K101" s="23">
        <f t="shared" si="24"/>
        <v>13287.000959999999</v>
      </c>
      <c r="L101" s="97">
        <f t="shared" si="18"/>
        <v>175414.77523999999</v>
      </c>
      <c r="M101" s="23">
        <f t="shared" si="19"/>
        <v>102833.17439999999</v>
      </c>
      <c r="N101" s="23">
        <f t="shared" si="19"/>
        <v>0</v>
      </c>
      <c r="O101" s="23">
        <f t="shared" si="19"/>
        <v>0</v>
      </c>
      <c r="P101" s="23">
        <f t="shared" si="19"/>
        <v>0</v>
      </c>
      <c r="Q101" s="102">
        <f t="shared" si="15"/>
        <v>102833.17439999999</v>
      </c>
      <c r="R101" s="97">
        <f t="shared" si="16"/>
        <v>348569.59179999999</v>
      </c>
    </row>
    <row r="102" spans="1:18" x14ac:dyDescent="0.25">
      <c r="A102" s="47">
        <v>8</v>
      </c>
      <c r="B102" s="47" t="s">
        <v>29</v>
      </c>
      <c r="C102" s="23">
        <f t="shared" ref="C102:K102" si="25">C14+C58</f>
        <v>12509.630999999999</v>
      </c>
      <c r="D102" s="23">
        <f t="shared" si="25"/>
        <v>6026.6100000000006</v>
      </c>
      <c r="E102" s="23">
        <f t="shared" si="25"/>
        <v>27269.435999999998</v>
      </c>
      <c r="F102" s="23">
        <f t="shared" si="25"/>
        <v>86043.580999999991</v>
      </c>
      <c r="G102" s="97">
        <f t="shared" si="25"/>
        <v>131849.258</v>
      </c>
      <c r="H102" s="23">
        <f t="shared" si="25"/>
        <v>34010.602559999999</v>
      </c>
      <c r="I102" s="23">
        <f t="shared" si="25"/>
        <v>11313.316999999999</v>
      </c>
      <c r="J102" s="23">
        <f t="shared" si="25"/>
        <v>32571.78</v>
      </c>
      <c r="K102" s="23">
        <f t="shared" si="25"/>
        <v>68447.104000000007</v>
      </c>
      <c r="L102" s="97">
        <f t="shared" si="18"/>
        <v>146342.80356</v>
      </c>
      <c r="M102" s="23">
        <f t="shared" si="19"/>
        <v>37134.027000000002</v>
      </c>
      <c r="N102" s="23">
        <f t="shared" si="19"/>
        <v>0</v>
      </c>
      <c r="O102" s="23">
        <f t="shared" si="19"/>
        <v>0</v>
      </c>
      <c r="P102" s="23">
        <f t="shared" si="19"/>
        <v>0</v>
      </c>
      <c r="Q102" s="102">
        <f t="shared" si="15"/>
        <v>37134.027000000002</v>
      </c>
      <c r="R102" s="97">
        <f t="shared" si="16"/>
        <v>315326.08856000006</v>
      </c>
    </row>
    <row r="103" spans="1:18" x14ac:dyDescent="0.25">
      <c r="A103" s="47">
        <v>9</v>
      </c>
      <c r="B103" s="47" t="s">
        <v>30</v>
      </c>
      <c r="C103" s="23">
        <f t="shared" ref="C103:K103" si="26">C15+C59</f>
        <v>4710.6393599999992</v>
      </c>
      <c r="D103" s="23">
        <f t="shared" si="26"/>
        <v>1933.5071999999996</v>
      </c>
      <c r="E103" s="23">
        <f t="shared" si="26"/>
        <v>10873.900799999999</v>
      </c>
      <c r="F103" s="23">
        <f t="shared" si="26"/>
        <v>111866.23668</v>
      </c>
      <c r="G103" s="97">
        <f t="shared" si="26"/>
        <v>129384.28404</v>
      </c>
      <c r="H103" s="23">
        <f t="shared" si="26"/>
        <v>111744.37247999998</v>
      </c>
      <c r="I103" s="23">
        <f t="shared" si="26"/>
        <v>35702.669760000004</v>
      </c>
      <c r="J103" s="23">
        <f t="shared" si="26"/>
        <v>30157.173119999999</v>
      </c>
      <c r="K103" s="23">
        <f t="shared" si="26"/>
        <v>71155.455359999993</v>
      </c>
      <c r="L103" s="97">
        <f t="shared" si="18"/>
        <v>248759.67071999997</v>
      </c>
      <c r="M103" s="23">
        <f t="shared" si="19"/>
        <v>68473.616639999993</v>
      </c>
      <c r="N103" s="23">
        <f t="shared" si="19"/>
        <v>0</v>
      </c>
      <c r="O103" s="23">
        <f t="shared" si="19"/>
        <v>0</v>
      </c>
      <c r="P103" s="23">
        <f t="shared" si="19"/>
        <v>0</v>
      </c>
      <c r="Q103" s="102">
        <f t="shared" si="15"/>
        <v>68473.616639999993</v>
      </c>
      <c r="R103" s="97">
        <f t="shared" si="16"/>
        <v>446617.57140000002</v>
      </c>
    </row>
    <row r="104" spans="1:18" x14ac:dyDescent="0.25">
      <c r="A104" s="47">
        <v>10</v>
      </c>
      <c r="B104" s="47" t="s">
        <v>31</v>
      </c>
      <c r="C104" s="23">
        <f t="shared" ref="C104:K104" si="27">C16+C60</f>
        <v>15170.69376</v>
      </c>
      <c r="D104" s="23">
        <f t="shared" si="27"/>
        <v>25379.177600000003</v>
      </c>
      <c r="E104" s="23">
        <f t="shared" si="27"/>
        <v>132556.17191999999</v>
      </c>
      <c r="F104" s="23">
        <f t="shared" si="27"/>
        <v>148654.52099999998</v>
      </c>
      <c r="G104" s="97">
        <f t="shared" si="27"/>
        <v>321760.56427999999</v>
      </c>
      <c r="H104" s="23">
        <f t="shared" si="27"/>
        <v>17215.968000000001</v>
      </c>
      <c r="I104" s="23">
        <f t="shared" si="27"/>
        <v>8081.8483200000001</v>
      </c>
      <c r="J104" s="23">
        <f t="shared" si="27"/>
        <v>97414.807360000006</v>
      </c>
      <c r="K104" s="23">
        <f t="shared" si="27"/>
        <v>148273.64799999999</v>
      </c>
      <c r="L104" s="97">
        <f t="shared" si="18"/>
        <v>270986.27168000001</v>
      </c>
      <c r="M104" s="23">
        <f t="shared" si="19"/>
        <v>45498.309119999998</v>
      </c>
      <c r="N104" s="23">
        <f t="shared" si="19"/>
        <v>0</v>
      </c>
      <c r="O104" s="23">
        <f t="shared" si="19"/>
        <v>0</v>
      </c>
      <c r="P104" s="23">
        <f t="shared" si="19"/>
        <v>0</v>
      </c>
      <c r="Q104" s="102">
        <f t="shared" si="15"/>
        <v>45498.309119999998</v>
      </c>
      <c r="R104" s="97">
        <f t="shared" si="16"/>
        <v>638245.14508000005</v>
      </c>
    </row>
    <row r="105" spans="1:18" x14ac:dyDescent="0.25">
      <c r="A105" s="47">
        <v>11</v>
      </c>
      <c r="B105" s="47" t="s">
        <v>32</v>
      </c>
      <c r="C105" s="23">
        <f t="shared" ref="C105:K105" si="28">C17+C61</f>
        <v>23144.186272319999</v>
      </c>
      <c r="D105" s="23">
        <f t="shared" si="28"/>
        <v>20924.538325535999</v>
      </c>
      <c r="E105" s="23">
        <f t="shared" si="28"/>
        <v>51611.128133567996</v>
      </c>
      <c r="F105" s="23">
        <f t="shared" si="28"/>
        <v>64993.746182687995</v>
      </c>
      <c r="G105" s="97">
        <f t="shared" si="28"/>
        <v>160673.59891411199</v>
      </c>
      <c r="H105" s="23">
        <f t="shared" si="28"/>
        <v>37919.162303231999</v>
      </c>
      <c r="I105" s="23">
        <f t="shared" si="28"/>
        <v>15336.071772063999</v>
      </c>
      <c r="J105" s="23">
        <f t="shared" si="28"/>
        <v>56201.804152703997</v>
      </c>
      <c r="K105" s="23">
        <f t="shared" si="28"/>
        <v>61206.844216320002</v>
      </c>
      <c r="L105" s="97">
        <f t="shared" si="18"/>
        <v>170663.88244431998</v>
      </c>
      <c r="M105" s="23">
        <f t="shared" si="19"/>
        <v>34622.820633023999</v>
      </c>
      <c r="N105" s="23">
        <f t="shared" si="19"/>
        <v>0</v>
      </c>
      <c r="O105" s="23">
        <f t="shared" si="19"/>
        <v>0</v>
      </c>
      <c r="P105" s="23">
        <f t="shared" si="19"/>
        <v>0</v>
      </c>
      <c r="Q105" s="102">
        <f t="shared" si="15"/>
        <v>34622.820633023999</v>
      </c>
      <c r="R105" s="97">
        <f t="shared" si="16"/>
        <v>365960.30199145596</v>
      </c>
    </row>
    <row r="106" spans="1:18" x14ac:dyDescent="0.25">
      <c r="A106" s="47">
        <v>12</v>
      </c>
      <c r="B106" s="47" t="s">
        <v>33</v>
      </c>
      <c r="C106" s="23">
        <f t="shared" ref="C106:K106" si="29">C18+C62</f>
        <v>15642.964715904</v>
      </c>
      <c r="D106" s="23">
        <f t="shared" si="29"/>
        <v>3201.6171464639992</v>
      </c>
      <c r="E106" s="23">
        <f t="shared" si="29"/>
        <v>26142.746442240001</v>
      </c>
      <c r="F106" s="23">
        <f t="shared" si="29"/>
        <v>382300.47678643197</v>
      </c>
      <c r="G106" s="97">
        <f t="shared" si="29"/>
        <v>427287.80509103998</v>
      </c>
      <c r="H106" s="23">
        <f t="shared" si="29"/>
        <v>273941.24873126403</v>
      </c>
      <c r="I106" s="23">
        <f t="shared" si="29"/>
        <v>52619.965399583991</v>
      </c>
      <c r="J106" s="23">
        <f t="shared" si="29"/>
        <v>67882.110544447991</v>
      </c>
      <c r="K106" s="23">
        <f t="shared" si="29"/>
        <v>186102.00992668798</v>
      </c>
      <c r="L106" s="97">
        <f t="shared" si="18"/>
        <v>580545.33460198389</v>
      </c>
      <c r="M106" s="23">
        <f t="shared" si="19"/>
        <v>313046.60617958399</v>
      </c>
      <c r="N106" s="23">
        <f t="shared" si="19"/>
        <v>0</v>
      </c>
      <c r="O106" s="23">
        <f t="shared" si="19"/>
        <v>0</v>
      </c>
      <c r="P106" s="23">
        <f t="shared" si="19"/>
        <v>0</v>
      </c>
      <c r="Q106" s="102">
        <f t="shared" si="15"/>
        <v>313046.60617958399</v>
      </c>
      <c r="R106" s="97">
        <f t="shared" si="16"/>
        <v>1320879.7458726079</v>
      </c>
    </row>
    <row r="107" spans="1:18" x14ac:dyDescent="0.25">
      <c r="A107" s="47">
        <v>13</v>
      </c>
      <c r="B107" s="47" t="s">
        <v>34</v>
      </c>
      <c r="C107" s="23">
        <f t="shared" ref="C107:K107" si="30">C19+C63</f>
        <v>61633.323840000005</v>
      </c>
      <c r="D107" s="23">
        <f t="shared" si="30"/>
        <v>93723.328320000001</v>
      </c>
      <c r="E107" s="23">
        <f t="shared" si="30"/>
        <v>82116.140400000004</v>
      </c>
      <c r="F107" s="23">
        <f t="shared" si="30"/>
        <v>133150.88399999999</v>
      </c>
      <c r="G107" s="97">
        <f t="shared" si="30"/>
        <v>370623.67655999993</v>
      </c>
      <c r="H107" s="23">
        <f t="shared" si="30"/>
        <v>139709.74752</v>
      </c>
      <c r="I107" s="23">
        <f t="shared" si="30"/>
        <v>92420.671040000001</v>
      </c>
      <c r="J107" s="23">
        <f t="shared" si="30"/>
        <v>50442.692279999996</v>
      </c>
      <c r="K107" s="23">
        <f t="shared" si="30"/>
        <v>121352.90579999998</v>
      </c>
      <c r="L107" s="97">
        <f t="shared" si="18"/>
        <v>403926.01664000005</v>
      </c>
      <c r="M107" s="23">
        <f t="shared" si="19"/>
        <v>121432.27151999999</v>
      </c>
      <c r="N107" s="23">
        <f t="shared" si="19"/>
        <v>0</v>
      </c>
      <c r="O107" s="23">
        <f t="shared" si="19"/>
        <v>0</v>
      </c>
      <c r="P107" s="23">
        <f t="shared" si="19"/>
        <v>0</v>
      </c>
      <c r="Q107" s="102">
        <f t="shared" si="15"/>
        <v>121432.27151999999</v>
      </c>
      <c r="R107" s="97">
        <f t="shared" si="16"/>
        <v>895981.96471999993</v>
      </c>
    </row>
    <row r="108" spans="1:18" x14ac:dyDescent="0.25">
      <c r="A108" s="47">
        <v>14</v>
      </c>
      <c r="B108" s="47" t="s">
        <v>35</v>
      </c>
      <c r="C108" s="23">
        <f t="shared" ref="C108:K108" si="31">C20+C64</f>
        <v>7848.524159999999</v>
      </c>
      <c r="D108" s="23">
        <f t="shared" si="31"/>
        <v>12452.006959999997</v>
      </c>
      <c r="E108" s="23">
        <f t="shared" si="31"/>
        <v>23415.761119999999</v>
      </c>
      <c r="F108" s="23">
        <f t="shared" si="31"/>
        <v>32853.688999999998</v>
      </c>
      <c r="G108" s="97">
        <f t="shared" si="31"/>
        <v>76569.981239999994</v>
      </c>
      <c r="H108" s="23">
        <f t="shared" si="31"/>
        <v>23380.579119999999</v>
      </c>
      <c r="I108" s="23">
        <f t="shared" si="31"/>
        <v>11222.120800000001</v>
      </c>
      <c r="J108" s="23">
        <f t="shared" si="31"/>
        <v>23008.52736</v>
      </c>
      <c r="K108" s="23">
        <f t="shared" si="31"/>
        <v>38309.631359999999</v>
      </c>
      <c r="L108" s="97">
        <f t="shared" si="18"/>
        <v>95920.858639999991</v>
      </c>
      <c r="M108" s="23">
        <f t="shared" si="19"/>
        <v>18569.485439999997</v>
      </c>
      <c r="N108" s="23">
        <f t="shared" si="19"/>
        <v>0</v>
      </c>
      <c r="O108" s="23">
        <f t="shared" si="19"/>
        <v>0</v>
      </c>
      <c r="P108" s="23">
        <f t="shared" si="19"/>
        <v>0</v>
      </c>
      <c r="Q108" s="102">
        <f t="shared" si="15"/>
        <v>18569.485439999997</v>
      </c>
      <c r="R108" s="97">
        <f t="shared" si="16"/>
        <v>191060.32532</v>
      </c>
    </row>
    <row r="109" spans="1:18" x14ac:dyDescent="0.25">
      <c r="A109" s="47">
        <v>15</v>
      </c>
      <c r="B109" s="47" t="s">
        <v>36</v>
      </c>
      <c r="C109" s="23">
        <f t="shared" ref="C109:K109" si="32">C21+C65</f>
        <v>26287.142400000001</v>
      </c>
      <c r="D109" s="23">
        <f t="shared" si="32"/>
        <v>7533.3887999999988</v>
      </c>
      <c r="E109" s="23">
        <f t="shared" si="32"/>
        <v>23746.257600000001</v>
      </c>
      <c r="F109" s="23">
        <f t="shared" si="32"/>
        <v>56643.360000000008</v>
      </c>
      <c r="G109" s="97">
        <f t="shared" si="32"/>
        <v>114210.1488</v>
      </c>
      <c r="H109" s="23">
        <f t="shared" si="32"/>
        <v>116759.89439999999</v>
      </c>
      <c r="I109" s="23">
        <f t="shared" si="32"/>
        <v>155907.2592</v>
      </c>
      <c r="J109" s="23">
        <f t="shared" si="32"/>
        <v>159110.87040000001</v>
      </c>
      <c r="K109" s="23">
        <f t="shared" si="32"/>
        <v>26016.379199999999</v>
      </c>
      <c r="L109" s="97">
        <f t="shared" si="18"/>
        <v>457794.4032</v>
      </c>
      <c r="M109" s="23">
        <f t="shared" si="19"/>
        <v>43414.021439999997</v>
      </c>
      <c r="N109" s="23">
        <f t="shared" si="19"/>
        <v>0</v>
      </c>
      <c r="O109" s="23">
        <f t="shared" si="19"/>
        <v>0</v>
      </c>
      <c r="P109" s="23">
        <f t="shared" si="19"/>
        <v>0</v>
      </c>
      <c r="Q109" s="102">
        <f t="shared" si="15"/>
        <v>43414.021439999997</v>
      </c>
      <c r="R109" s="97">
        <f t="shared" si="16"/>
        <v>615418.57344000007</v>
      </c>
    </row>
    <row r="110" spans="1:18" x14ac:dyDescent="0.25">
      <c r="A110" s="47">
        <v>16</v>
      </c>
      <c r="B110" s="47" t="s">
        <v>37</v>
      </c>
      <c r="C110" s="23">
        <f t="shared" ref="C110:K110" si="33">C22+C66</f>
        <v>21328.158719999999</v>
      </c>
      <c r="D110" s="23">
        <f t="shared" si="33"/>
        <v>28435.799040000002</v>
      </c>
      <c r="E110" s="23">
        <f t="shared" si="33"/>
        <v>14866.32908</v>
      </c>
      <c r="F110" s="23">
        <f t="shared" si="33"/>
        <v>31023.252480000003</v>
      </c>
      <c r="G110" s="97">
        <f t="shared" si="33"/>
        <v>95653.539320000011</v>
      </c>
      <c r="H110" s="23">
        <f t="shared" si="33"/>
        <v>47416.878719999993</v>
      </c>
      <c r="I110" s="23">
        <f t="shared" si="33"/>
        <v>55139.437439999994</v>
      </c>
      <c r="J110" s="23">
        <f t="shared" si="33"/>
        <v>18551.629439999997</v>
      </c>
      <c r="K110" s="23">
        <f t="shared" si="33"/>
        <v>29385.302399999997</v>
      </c>
      <c r="L110" s="97">
        <f t="shared" si="18"/>
        <v>150493.24799999996</v>
      </c>
      <c r="M110" s="23">
        <f t="shared" si="19"/>
        <v>20282.693759999998</v>
      </c>
      <c r="N110" s="23">
        <f t="shared" si="19"/>
        <v>0</v>
      </c>
      <c r="O110" s="23">
        <f t="shared" si="19"/>
        <v>0</v>
      </c>
      <c r="P110" s="23">
        <f t="shared" si="19"/>
        <v>0</v>
      </c>
      <c r="Q110" s="102">
        <f t="shared" si="15"/>
        <v>20282.693759999998</v>
      </c>
      <c r="R110" s="97">
        <f t="shared" si="16"/>
        <v>266429.48108</v>
      </c>
    </row>
    <row r="111" spans="1:18" x14ac:dyDescent="0.25">
      <c r="A111" s="47">
        <v>17</v>
      </c>
      <c r="B111" s="47" t="s">
        <v>38</v>
      </c>
      <c r="C111" s="23">
        <f t="shared" ref="C111:K111" si="34">C23+C67</f>
        <v>14515.276800000001</v>
      </c>
      <c r="D111" s="23">
        <f t="shared" si="34"/>
        <v>21268.6976</v>
      </c>
      <c r="E111" s="23">
        <f t="shared" si="34"/>
        <v>25365.699199999999</v>
      </c>
      <c r="F111" s="23">
        <f t="shared" si="34"/>
        <v>46193.257599999997</v>
      </c>
      <c r="G111" s="97">
        <f t="shared" si="34"/>
        <v>107342.93119999999</v>
      </c>
      <c r="H111" s="23">
        <f t="shared" si="34"/>
        <v>17228.86232</v>
      </c>
      <c r="I111" s="23">
        <f t="shared" si="34"/>
        <v>19183.911600000003</v>
      </c>
      <c r="J111" s="23">
        <f t="shared" si="34"/>
        <v>37759.792999999998</v>
      </c>
      <c r="K111" s="23">
        <f t="shared" si="34"/>
        <v>22259.674000000003</v>
      </c>
      <c r="L111" s="97">
        <f t="shared" si="18"/>
        <v>96432.240920000011</v>
      </c>
      <c r="M111" s="23">
        <f t="shared" si="19"/>
        <v>15824.784999999998</v>
      </c>
      <c r="N111" s="23">
        <f t="shared" si="19"/>
        <v>0</v>
      </c>
      <c r="O111" s="23">
        <f t="shared" si="19"/>
        <v>0</v>
      </c>
      <c r="P111" s="23">
        <f t="shared" si="19"/>
        <v>0</v>
      </c>
      <c r="Q111" s="102">
        <f t="shared" si="15"/>
        <v>15824.784999999998</v>
      </c>
      <c r="R111" s="97">
        <f t="shared" si="16"/>
        <v>219599.95711999998</v>
      </c>
    </row>
    <row r="112" spans="1:18" x14ac:dyDescent="0.25">
      <c r="A112" s="47">
        <v>18</v>
      </c>
      <c r="B112" s="53" t="s">
        <v>39</v>
      </c>
      <c r="C112" s="23">
        <f t="shared" ref="C112:K112" si="35">C24+C68</f>
        <v>679.18464000000006</v>
      </c>
      <c r="D112" s="23">
        <f t="shared" si="35"/>
        <v>425.37600000000003</v>
      </c>
      <c r="E112" s="23">
        <f t="shared" si="35"/>
        <v>4412.92868</v>
      </c>
      <c r="F112" s="23">
        <f t="shared" si="35"/>
        <v>35178.936159999997</v>
      </c>
      <c r="G112" s="97">
        <f t="shared" si="35"/>
        <v>40696.425479999998</v>
      </c>
      <c r="H112" s="23">
        <f t="shared" si="35"/>
        <v>48370.468800000002</v>
      </c>
      <c r="I112" s="23">
        <f t="shared" si="35"/>
        <v>9704.6208000000006</v>
      </c>
      <c r="J112" s="23">
        <f t="shared" si="35"/>
        <v>2160.7560000000003</v>
      </c>
      <c r="K112" s="23">
        <f t="shared" si="35"/>
        <v>8532.5439999999999</v>
      </c>
      <c r="L112" s="97">
        <f t="shared" si="18"/>
        <v>68768.38960000001</v>
      </c>
      <c r="M112" s="23">
        <f t="shared" si="19"/>
        <v>67974.851999999999</v>
      </c>
      <c r="N112" s="23">
        <f t="shared" si="19"/>
        <v>0</v>
      </c>
      <c r="O112" s="23">
        <f t="shared" si="19"/>
        <v>0</v>
      </c>
      <c r="P112" s="23">
        <f t="shared" si="19"/>
        <v>0</v>
      </c>
      <c r="Q112" s="102">
        <f t="shared" si="15"/>
        <v>67974.851999999999</v>
      </c>
      <c r="R112" s="97">
        <f t="shared" si="16"/>
        <v>177439.66708000001</v>
      </c>
    </row>
    <row r="113" spans="1:18" x14ac:dyDescent="0.25">
      <c r="A113" s="47">
        <v>19</v>
      </c>
      <c r="B113" s="47" t="s">
        <v>40</v>
      </c>
      <c r="C113" s="23">
        <f t="shared" ref="C113:K113" si="36">C25+C69</f>
        <v>278.06592000000001</v>
      </c>
      <c r="D113" s="23">
        <f t="shared" si="36"/>
        <v>340.39103999999998</v>
      </c>
      <c r="E113" s="23">
        <f t="shared" si="36"/>
        <v>321.21407999999997</v>
      </c>
      <c r="F113" s="23">
        <f t="shared" si="36"/>
        <v>215.74079999999998</v>
      </c>
      <c r="G113" s="97">
        <f t="shared" si="36"/>
        <v>1155.41184</v>
      </c>
      <c r="H113" s="23">
        <f t="shared" si="36"/>
        <v>305.91359999999997</v>
      </c>
      <c r="I113" s="23">
        <f t="shared" si="36"/>
        <v>270.22367999999994</v>
      </c>
      <c r="J113" s="23">
        <f t="shared" si="36"/>
        <v>203.94239999999999</v>
      </c>
      <c r="K113" s="23">
        <f t="shared" si="36"/>
        <v>275.32223999999997</v>
      </c>
      <c r="L113" s="97">
        <f t="shared" si="18"/>
        <v>1055.4019199999998</v>
      </c>
      <c r="M113" s="23">
        <f t="shared" si="19"/>
        <v>109.10016</v>
      </c>
      <c r="N113" s="23">
        <f t="shared" si="19"/>
        <v>0</v>
      </c>
      <c r="O113" s="23">
        <f t="shared" si="19"/>
        <v>0</v>
      </c>
      <c r="P113" s="23">
        <f t="shared" si="19"/>
        <v>0</v>
      </c>
      <c r="Q113" s="102">
        <f t="shared" si="15"/>
        <v>109.10016</v>
      </c>
      <c r="R113" s="97">
        <f t="shared" si="16"/>
        <v>2319.91392</v>
      </c>
    </row>
    <row r="114" spans="1:18" x14ac:dyDescent="0.25">
      <c r="A114" s="47">
        <v>20</v>
      </c>
      <c r="B114" s="47" t="s">
        <v>41</v>
      </c>
      <c r="C114" s="23">
        <f t="shared" ref="C114:K114" si="37">C26+C70</f>
        <v>1687.7951999999998</v>
      </c>
      <c r="D114" s="23">
        <f t="shared" si="37"/>
        <v>1309.5935999999999</v>
      </c>
      <c r="E114" s="23">
        <f t="shared" si="37"/>
        <v>1484.5823999999998</v>
      </c>
      <c r="F114" s="23">
        <f t="shared" si="37"/>
        <v>2009.5487999999998</v>
      </c>
      <c r="G114" s="97">
        <f t="shared" si="37"/>
        <v>6491.5199999999995</v>
      </c>
      <c r="H114" s="23">
        <f t="shared" si="37"/>
        <v>1756.5791999999997</v>
      </c>
      <c r="I114" s="23">
        <f t="shared" si="37"/>
        <v>1672.6828799999998</v>
      </c>
      <c r="J114" s="23">
        <f t="shared" si="37"/>
        <v>1022.4864</v>
      </c>
      <c r="K114" s="23">
        <f t="shared" si="37"/>
        <v>1573.056</v>
      </c>
      <c r="L114" s="97">
        <f t="shared" si="18"/>
        <v>6024.8044799999989</v>
      </c>
      <c r="M114" s="23">
        <f t="shared" si="19"/>
        <v>2125.3948799999998</v>
      </c>
      <c r="N114" s="23">
        <f t="shared" si="19"/>
        <v>0</v>
      </c>
      <c r="O114" s="23">
        <f t="shared" si="19"/>
        <v>0</v>
      </c>
      <c r="P114" s="23">
        <f t="shared" si="19"/>
        <v>0</v>
      </c>
      <c r="Q114" s="102">
        <f t="shared" si="15"/>
        <v>2125.3948799999998</v>
      </c>
      <c r="R114" s="97">
        <f t="shared" si="16"/>
        <v>14641.719359999999</v>
      </c>
    </row>
    <row r="115" spans="1:18" x14ac:dyDescent="0.25">
      <c r="A115" s="47">
        <v>21</v>
      </c>
      <c r="B115" s="47" t="s">
        <v>42</v>
      </c>
      <c r="C115" s="23">
        <f t="shared" ref="C115:K115" si="38">C27+C71</f>
        <v>1203.9110400000002</v>
      </c>
      <c r="D115" s="23">
        <f t="shared" si="38"/>
        <v>1291.34592</v>
      </c>
      <c r="E115" s="23">
        <f t="shared" si="38"/>
        <v>921.42912000000001</v>
      </c>
      <c r="F115" s="23">
        <f t="shared" si="38"/>
        <v>800.36544000000004</v>
      </c>
      <c r="G115" s="97">
        <f t="shared" si="38"/>
        <v>4217.0515200000009</v>
      </c>
      <c r="H115" s="23">
        <f t="shared" si="38"/>
        <v>676.60991999999999</v>
      </c>
      <c r="I115" s="23">
        <f t="shared" si="38"/>
        <v>578.83391999999992</v>
      </c>
      <c r="J115" s="23">
        <f t="shared" si="38"/>
        <v>438.03648000000004</v>
      </c>
      <c r="K115" s="23">
        <f t="shared" si="38"/>
        <v>355.90464000000003</v>
      </c>
      <c r="L115" s="97">
        <f t="shared" si="18"/>
        <v>2049.3849599999999</v>
      </c>
      <c r="M115" s="23">
        <f t="shared" si="19"/>
        <v>961.96608000000015</v>
      </c>
      <c r="N115" s="23">
        <f t="shared" si="19"/>
        <v>0</v>
      </c>
      <c r="O115" s="23">
        <f t="shared" si="19"/>
        <v>0</v>
      </c>
      <c r="P115" s="23">
        <f t="shared" si="19"/>
        <v>0</v>
      </c>
      <c r="Q115" s="102">
        <f t="shared" si="15"/>
        <v>961.96608000000015</v>
      </c>
      <c r="R115" s="97">
        <f t="shared" si="16"/>
        <v>7228.4025600000004</v>
      </c>
    </row>
    <row r="116" spans="1:18" x14ac:dyDescent="0.25">
      <c r="A116" s="47">
        <v>22</v>
      </c>
      <c r="B116" s="47" t="s">
        <v>43</v>
      </c>
      <c r="C116" s="23">
        <f t="shared" ref="C116:K116" si="39">C28+C72</f>
        <v>34.944000000000003</v>
      </c>
      <c r="D116" s="23">
        <f t="shared" si="39"/>
        <v>27.071999999999996</v>
      </c>
      <c r="E116" s="23">
        <f t="shared" si="39"/>
        <v>0</v>
      </c>
      <c r="F116" s="23">
        <f t="shared" si="39"/>
        <v>214.98048</v>
      </c>
      <c r="G116" s="97">
        <f t="shared" si="39"/>
        <v>276.99648000000002</v>
      </c>
      <c r="H116" s="23">
        <f t="shared" si="39"/>
        <v>396</v>
      </c>
      <c r="I116" s="23">
        <f t="shared" si="39"/>
        <v>115.2</v>
      </c>
      <c r="J116" s="23">
        <f t="shared" si="39"/>
        <v>0</v>
      </c>
      <c r="K116" s="23">
        <f t="shared" si="39"/>
        <v>84.864000000000004</v>
      </c>
      <c r="L116" s="97">
        <f t="shared" si="18"/>
        <v>596.06399999999996</v>
      </c>
      <c r="M116" s="23">
        <f t="shared" si="19"/>
        <v>209.66399999999999</v>
      </c>
      <c r="N116" s="23">
        <f t="shared" si="19"/>
        <v>0</v>
      </c>
      <c r="O116" s="23">
        <f t="shared" si="19"/>
        <v>0</v>
      </c>
      <c r="P116" s="23">
        <f t="shared" si="19"/>
        <v>0</v>
      </c>
      <c r="Q116" s="102">
        <f t="shared" si="15"/>
        <v>209.66399999999999</v>
      </c>
      <c r="R116" s="97">
        <f t="shared" si="16"/>
        <v>1082.7244799999999</v>
      </c>
    </row>
    <row r="117" spans="1:18" x14ac:dyDescent="0.25">
      <c r="A117" s="47">
        <v>23</v>
      </c>
      <c r="B117" s="47" t="s">
        <v>44</v>
      </c>
      <c r="C117" s="23">
        <f t="shared" ref="C117:K117" si="40">C29+C73</f>
        <v>0</v>
      </c>
      <c r="D117" s="23">
        <f t="shared" si="40"/>
        <v>0</v>
      </c>
      <c r="E117" s="23">
        <f t="shared" si="40"/>
        <v>85.201920000000001</v>
      </c>
      <c r="F117" s="23">
        <f t="shared" si="40"/>
        <v>117.15263999999998</v>
      </c>
      <c r="G117" s="97">
        <f t="shared" si="40"/>
        <v>202.35455999999999</v>
      </c>
      <c r="H117" s="23">
        <f t="shared" si="40"/>
        <v>13.973760000000002</v>
      </c>
      <c r="I117" s="23">
        <f t="shared" si="40"/>
        <v>708.00383999999997</v>
      </c>
      <c r="J117" s="23">
        <f t="shared" si="40"/>
        <v>139.73759999999999</v>
      </c>
      <c r="K117" s="23">
        <f t="shared" si="40"/>
        <v>288.79104000000001</v>
      </c>
      <c r="L117" s="97">
        <f t="shared" si="18"/>
        <v>1150.5062399999999</v>
      </c>
      <c r="M117" s="23">
        <f t="shared" si="19"/>
        <v>322.19711999999998</v>
      </c>
      <c r="N117" s="23">
        <f t="shared" si="19"/>
        <v>0</v>
      </c>
      <c r="O117" s="23">
        <f t="shared" si="19"/>
        <v>0</v>
      </c>
      <c r="P117" s="23">
        <f t="shared" si="19"/>
        <v>0</v>
      </c>
      <c r="Q117" s="102">
        <f t="shared" si="15"/>
        <v>322.19711999999998</v>
      </c>
      <c r="R117" s="97">
        <f t="shared" si="16"/>
        <v>1675.05792</v>
      </c>
    </row>
    <row r="118" spans="1:18" x14ac:dyDescent="0.25">
      <c r="A118" s="47">
        <v>24</v>
      </c>
      <c r="B118" s="47" t="s">
        <v>45</v>
      </c>
      <c r="C118" s="23">
        <f t="shared" ref="C118:K118" si="41">C30+C74</f>
        <v>17.468160000000001</v>
      </c>
      <c r="D118" s="23">
        <f t="shared" si="41"/>
        <v>13.10112</v>
      </c>
      <c r="E118" s="23">
        <f t="shared" si="41"/>
        <v>48.037439999999997</v>
      </c>
      <c r="F118" s="23">
        <f t="shared" si="41"/>
        <v>100.44192</v>
      </c>
      <c r="G118" s="97">
        <f t="shared" si="41"/>
        <v>179.04863999999998</v>
      </c>
      <c r="H118" s="23">
        <f t="shared" si="41"/>
        <v>0</v>
      </c>
      <c r="I118" s="23">
        <f t="shared" si="41"/>
        <v>18.967679999999998</v>
      </c>
      <c r="J118" s="23">
        <f t="shared" si="41"/>
        <v>107.48352</v>
      </c>
      <c r="K118" s="23">
        <f t="shared" si="41"/>
        <v>0</v>
      </c>
      <c r="L118" s="97">
        <f t="shared" si="18"/>
        <v>126.4512</v>
      </c>
      <c r="M118" s="23">
        <f t="shared" si="19"/>
        <v>36.402239999999999</v>
      </c>
      <c r="N118" s="23">
        <f t="shared" si="19"/>
        <v>0</v>
      </c>
      <c r="O118" s="23">
        <f t="shared" si="19"/>
        <v>0</v>
      </c>
      <c r="P118" s="23">
        <f t="shared" si="19"/>
        <v>0</v>
      </c>
      <c r="Q118" s="102">
        <f t="shared" si="15"/>
        <v>36.402239999999999</v>
      </c>
      <c r="R118" s="97">
        <f t="shared" si="16"/>
        <v>341.90207999999996</v>
      </c>
    </row>
    <row r="119" spans="1:18" x14ac:dyDescent="0.25">
      <c r="A119" s="47">
        <v>25</v>
      </c>
      <c r="B119" s="47" t="s">
        <v>46</v>
      </c>
      <c r="C119" s="23">
        <f t="shared" ref="C119:K119" si="42">C31+C75</f>
        <v>100.77599999999998</v>
      </c>
      <c r="D119" s="23">
        <f t="shared" si="42"/>
        <v>53.04</v>
      </c>
      <c r="E119" s="23">
        <f t="shared" si="42"/>
        <v>10.608000000000001</v>
      </c>
      <c r="F119" s="23">
        <f t="shared" si="42"/>
        <v>194.65800000000002</v>
      </c>
      <c r="G119" s="97">
        <f t="shared" si="42"/>
        <v>359.08199999999999</v>
      </c>
      <c r="H119" s="23">
        <f t="shared" si="42"/>
        <v>36.375360000000001</v>
      </c>
      <c r="I119" s="23">
        <f t="shared" si="42"/>
        <v>207.85920000000002</v>
      </c>
      <c r="J119" s="23">
        <f t="shared" si="42"/>
        <v>36.375360000000001</v>
      </c>
      <c r="K119" s="23">
        <f t="shared" si="42"/>
        <v>239.03807999999998</v>
      </c>
      <c r="L119" s="97">
        <f t="shared" si="18"/>
        <v>519.64799999999991</v>
      </c>
      <c r="M119" s="23">
        <f t="shared" si="19"/>
        <v>40.865279999999998</v>
      </c>
      <c r="N119" s="23">
        <f t="shared" si="19"/>
        <v>0</v>
      </c>
      <c r="O119" s="23">
        <f t="shared" si="19"/>
        <v>0</v>
      </c>
      <c r="P119" s="23">
        <f t="shared" si="19"/>
        <v>0</v>
      </c>
      <c r="Q119" s="102">
        <f t="shared" si="15"/>
        <v>40.865279999999998</v>
      </c>
      <c r="R119" s="97">
        <f t="shared" si="16"/>
        <v>919.59527999999989</v>
      </c>
    </row>
    <row r="120" spans="1:18" x14ac:dyDescent="0.25">
      <c r="A120" s="47">
        <v>26</v>
      </c>
      <c r="B120" s="47" t="s">
        <v>47</v>
      </c>
      <c r="C120" s="23">
        <f t="shared" ref="C120:K120" si="43">C32+C76</f>
        <v>492.12576000000001</v>
      </c>
      <c r="D120" s="23">
        <f t="shared" si="43"/>
        <v>845.69184000000007</v>
      </c>
      <c r="E120" s="23">
        <f t="shared" si="43"/>
        <v>1864.4661599999997</v>
      </c>
      <c r="F120" s="23">
        <f t="shared" si="43"/>
        <v>10908.742920000001</v>
      </c>
      <c r="G120" s="97">
        <f t="shared" si="43"/>
        <v>14111.026679999999</v>
      </c>
      <c r="H120" s="23">
        <f t="shared" si="43"/>
        <v>10970.654519999998</v>
      </c>
      <c r="I120" s="23">
        <f t="shared" si="43"/>
        <v>3610.0883999999992</v>
      </c>
      <c r="J120" s="23">
        <f t="shared" si="43"/>
        <v>802.62911999999994</v>
      </c>
      <c r="K120" s="23">
        <f t="shared" si="43"/>
        <v>4252.9555199999995</v>
      </c>
      <c r="L120" s="97">
        <f t="shared" si="18"/>
        <v>19636.327559999998</v>
      </c>
      <c r="M120" s="23">
        <f t="shared" si="19"/>
        <v>14043.436800000001</v>
      </c>
      <c r="N120" s="23">
        <f t="shared" si="19"/>
        <v>0</v>
      </c>
      <c r="O120" s="23">
        <f t="shared" si="19"/>
        <v>0</v>
      </c>
      <c r="P120" s="23">
        <f t="shared" si="19"/>
        <v>0</v>
      </c>
      <c r="Q120" s="102">
        <f t="shared" si="15"/>
        <v>14043.436800000001</v>
      </c>
      <c r="R120" s="97">
        <f t="shared" si="16"/>
        <v>47790.791039999996</v>
      </c>
    </row>
    <row r="121" spans="1:18" x14ac:dyDescent="0.25">
      <c r="A121" s="47">
        <v>27</v>
      </c>
      <c r="B121" s="47" t="s">
        <v>48</v>
      </c>
      <c r="C121" s="23">
        <f t="shared" ref="C121:K121" si="44">C33+C77</f>
        <v>453.93695999999989</v>
      </c>
      <c r="D121" s="23">
        <f t="shared" si="44"/>
        <v>21.876479999999997</v>
      </c>
      <c r="E121" s="23">
        <f t="shared" si="44"/>
        <v>1115.70048</v>
      </c>
      <c r="F121" s="23">
        <f t="shared" si="44"/>
        <v>10484.303039999999</v>
      </c>
      <c r="G121" s="97">
        <f t="shared" si="44"/>
        <v>12075.816959999998</v>
      </c>
      <c r="H121" s="23">
        <f t="shared" si="44"/>
        <v>6183.5193600000002</v>
      </c>
      <c r="I121" s="23">
        <f t="shared" si="44"/>
        <v>0</v>
      </c>
      <c r="J121" s="23">
        <f t="shared" si="44"/>
        <v>385.81823999999995</v>
      </c>
      <c r="K121" s="23">
        <f t="shared" si="44"/>
        <v>1042.752</v>
      </c>
      <c r="L121" s="97">
        <f t="shared" si="18"/>
        <v>7612.0895999999993</v>
      </c>
      <c r="M121" s="23">
        <f t="shared" si="19"/>
        <v>8684.5967999999993</v>
      </c>
      <c r="N121" s="23">
        <f t="shared" si="19"/>
        <v>0</v>
      </c>
      <c r="O121" s="23">
        <f t="shared" si="19"/>
        <v>0</v>
      </c>
      <c r="P121" s="23">
        <f t="shared" si="19"/>
        <v>0</v>
      </c>
      <c r="Q121" s="102">
        <f t="shared" si="15"/>
        <v>8684.5967999999993</v>
      </c>
      <c r="R121" s="97">
        <f t="shared" si="16"/>
        <v>28372.503359999995</v>
      </c>
    </row>
    <row r="122" spans="1:18" x14ac:dyDescent="0.25">
      <c r="A122" s="94"/>
      <c r="B122" s="13" t="s">
        <v>49</v>
      </c>
      <c r="C122" s="97">
        <f t="shared" ref="C122:K122" si="45">C34+C78</f>
        <v>426711.64541494398</v>
      </c>
      <c r="D122" s="97">
        <f t="shared" si="45"/>
        <v>529646.54535263998</v>
      </c>
      <c r="E122" s="97">
        <f t="shared" si="45"/>
        <v>966881.19674844807</v>
      </c>
      <c r="F122" s="97">
        <f t="shared" si="45"/>
        <v>1844411.7505627836</v>
      </c>
      <c r="G122" s="97">
        <f t="shared" si="45"/>
        <v>3767651.1380788162</v>
      </c>
      <c r="H122" s="97">
        <f t="shared" si="45"/>
        <v>1437357.6326273279</v>
      </c>
      <c r="I122" s="97">
        <f t="shared" si="45"/>
        <v>799387.02835513593</v>
      </c>
      <c r="J122" s="97">
        <f t="shared" si="45"/>
        <v>928936.57675337605</v>
      </c>
      <c r="K122" s="97">
        <f t="shared" si="45"/>
        <v>1289610.4102360965</v>
      </c>
      <c r="L122" s="97">
        <f>L34+L78</f>
        <v>4455291.6479719374</v>
      </c>
      <c r="M122" s="97">
        <f t="shared" si="19"/>
        <v>1282215.5216181758</v>
      </c>
      <c r="N122" s="97">
        <f t="shared" si="19"/>
        <v>0</v>
      </c>
      <c r="O122" s="97">
        <f t="shared" si="19"/>
        <v>0</v>
      </c>
      <c r="P122" s="97">
        <f t="shared" si="19"/>
        <v>0</v>
      </c>
      <c r="Q122" s="102">
        <f t="shared" si="15"/>
        <v>1282215.5216181758</v>
      </c>
      <c r="R122" s="97">
        <f t="shared" si="16"/>
        <v>9505158.3076689243</v>
      </c>
    </row>
    <row r="123" spans="1:18" x14ac:dyDescent="0.25">
      <c r="A123" s="1"/>
      <c r="B123" s="1"/>
      <c r="C123" s="1"/>
      <c r="D123" s="1"/>
      <c r="E123" s="1"/>
      <c r="F123" s="1"/>
      <c r="G123" s="3"/>
      <c r="H123" s="1"/>
      <c r="I123" s="1"/>
      <c r="J123" s="1"/>
      <c r="K123" s="1"/>
      <c r="L123" s="3"/>
      <c r="M123" s="1"/>
      <c r="N123" s="1"/>
      <c r="O123" s="1"/>
      <c r="P123" s="1"/>
      <c r="Q123" s="3"/>
      <c r="R123" s="3"/>
    </row>
    <row r="124" spans="1:18" x14ac:dyDescent="0.25">
      <c r="A124" s="1"/>
      <c r="B124" s="1"/>
      <c r="C124" s="1"/>
      <c r="D124" s="1"/>
      <c r="E124" s="1"/>
      <c r="F124" s="1"/>
      <c r="G124" s="56"/>
      <c r="H124" s="1"/>
      <c r="I124" s="1"/>
      <c r="J124" s="1"/>
      <c r="K124" s="1"/>
      <c r="L124" s="3"/>
      <c r="M124" s="1"/>
      <c r="N124" s="1"/>
      <c r="O124" s="1"/>
      <c r="P124" s="1"/>
      <c r="Q124" s="28"/>
      <c r="R124" s="28"/>
    </row>
  </sheetData>
  <mergeCells count="6">
    <mergeCell ref="A90:R90"/>
    <mergeCell ref="A1:R1"/>
    <mergeCell ref="A2:R2"/>
    <mergeCell ref="A45:R45"/>
    <mergeCell ref="A46:R46"/>
    <mergeCell ref="A89:R89"/>
  </mergeCells>
  <pageMargins left="0.70866141732283472" right="1.1811023622047245" top="0.74803149606299213" bottom="0.74803149606299213" header="0.31496062992125984" footer="0.31496062992125984"/>
  <pageSetup paperSize="5" scale="78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9" zoomScaleNormal="100" workbookViewId="0">
      <selection activeCell="T14" sqref="T14"/>
    </sheetView>
  </sheetViews>
  <sheetFormatPr defaultRowHeight="15" x14ac:dyDescent="0.25"/>
  <cols>
    <col min="1" max="1" width="5.7109375" customWidth="1"/>
  </cols>
  <sheetData>
    <row r="1" spans="1:16" x14ac:dyDescent="0.25">
      <c r="A1" s="276" t="s">
        <v>238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</row>
    <row r="2" spans="1:16" x14ac:dyDescent="0.25">
      <c r="A2" s="276" t="s">
        <v>54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</row>
    <row r="4" spans="1:16" s="66" customFormat="1" x14ac:dyDescent="0.25">
      <c r="A4" s="69" t="s">
        <v>125</v>
      </c>
      <c r="B4" s="287" t="s">
        <v>199</v>
      </c>
      <c r="C4" s="287"/>
      <c r="D4" s="69" t="s">
        <v>74</v>
      </c>
      <c r="E4" s="69" t="s">
        <v>200</v>
      </c>
      <c r="F4" s="69" t="s">
        <v>76</v>
      </c>
      <c r="G4" s="69" t="s">
        <v>91</v>
      </c>
      <c r="H4" s="69" t="s">
        <v>77</v>
      </c>
      <c r="I4" s="69" t="s">
        <v>201</v>
      </c>
      <c r="J4" s="69" t="s">
        <v>202</v>
      </c>
      <c r="K4" s="69" t="s">
        <v>62</v>
      </c>
      <c r="L4" s="69" t="s">
        <v>80</v>
      </c>
      <c r="M4" s="69" t="s">
        <v>71</v>
      </c>
      <c r="N4" s="69" t="s">
        <v>203</v>
      </c>
      <c r="O4" s="69" t="s">
        <v>73</v>
      </c>
      <c r="P4" s="6" t="s">
        <v>4</v>
      </c>
    </row>
    <row r="5" spans="1:16" x14ac:dyDescent="0.25">
      <c r="A5" s="68"/>
      <c r="B5" s="287"/>
      <c r="C5" s="287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74"/>
    </row>
    <row r="6" spans="1:16" x14ac:dyDescent="0.25">
      <c r="A6" s="78">
        <v>1</v>
      </c>
      <c r="B6" s="78" t="s">
        <v>140</v>
      </c>
      <c r="C6" s="67"/>
      <c r="D6" s="67">
        <f>'[5]%'!E4</f>
        <v>100</v>
      </c>
      <c r="E6" s="67">
        <f>'[5]%'!F4</f>
        <v>100</v>
      </c>
      <c r="F6" s="67">
        <f>'[5]%'!G4</f>
        <v>100</v>
      </c>
      <c r="G6" s="67">
        <f>'[5]%'!H4</f>
        <v>100</v>
      </c>
      <c r="H6" s="67">
        <f>'[5]%'!I4</f>
        <v>100</v>
      </c>
      <c r="I6" s="67">
        <f>'[5]%'!J4</f>
        <v>100</v>
      </c>
      <c r="J6" s="67">
        <f>'[6]%'!K4</f>
        <v>100</v>
      </c>
      <c r="K6" s="67">
        <f>'[6]%'!L4</f>
        <v>100</v>
      </c>
      <c r="L6" s="67">
        <f>'[9]%'!M4</f>
        <v>100</v>
      </c>
      <c r="M6" s="67"/>
      <c r="N6" s="67"/>
      <c r="O6" s="67"/>
      <c r="P6" s="75">
        <f>AVERAGE(D6:O6)</f>
        <v>100</v>
      </c>
    </row>
    <row r="7" spans="1:16" x14ac:dyDescent="0.25">
      <c r="A7" s="78">
        <v>2</v>
      </c>
      <c r="B7" s="78" t="s">
        <v>141</v>
      </c>
      <c r="C7" s="67"/>
      <c r="D7" s="67">
        <f>'[5]%'!E5</f>
        <v>100</v>
      </c>
      <c r="E7" s="67">
        <f>'[5]%'!F5</f>
        <v>100</v>
      </c>
      <c r="F7" s="67">
        <f>'[5]%'!G5</f>
        <v>100</v>
      </c>
      <c r="G7" s="67">
        <f>'[5]%'!H5</f>
        <v>100</v>
      </c>
      <c r="H7" s="67">
        <f>'[5]%'!I5</f>
        <v>100</v>
      </c>
      <c r="I7" s="67">
        <f>'[5]%'!J5</f>
        <v>100</v>
      </c>
      <c r="J7" s="67">
        <f>'[6]%'!K5</f>
        <v>100</v>
      </c>
      <c r="K7" s="67">
        <f>'[6]%'!L5</f>
        <v>100</v>
      </c>
      <c r="L7" s="67">
        <f>'[9]%'!M5</f>
        <v>100</v>
      </c>
      <c r="M7" s="67"/>
      <c r="N7" s="67"/>
      <c r="O7" s="67"/>
      <c r="P7" s="75">
        <f t="shared" ref="P7:P32" si="0">AVERAGE(D7:O7)</f>
        <v>100</v>
      </c>
    </row>
    <row r="8" spans="1:16" x14ac:dyDescent="0.25">
      <c r="A8" s="78">
        <v>3</v>
      </c>
      <c r="B8" s="78" t="s">
        <v>142</v>
      </c>
      <c r="C8" s="67"/>
      <c r="D8" s="67">
        <f>'[5]%'!E6</f>
        <v>100</v>
      </c>
      <c r="E8" s="67">
        <f>'[5]%'!F6</f>
        <v>100</v>
      </c>
      <c r="F8" s="67">
        <f>'[5]%'!G6</f>
        <v>100</v>
      </c>
      <c r="G8" s="67">
        <f>'[5]%'!H6</f>
        <v>100</v>
      </c>
      <c r="H8" s="67">
        <f>'[5]%'!I6</f>
        <v>100</v>
      </c>
      <c r="I8" s="67">
        <f>'[5]%'!J6</f>
        <v>100</v>
      </c>
      <c r="J8" s="67">
        <f>'[6]%'!K6</f>
        <v>100</v>
      </c>
      <c r="K8" s="67">
        <f>'[6]%'!L6</f>
        <v>100</v>
      </c>
      <c r="L8" s="67">
        <f>'[9]%'!M6</f>
        <v>100</v>
      </c>
      <c r="M8" s="67"/>
      <c r="N8" s="67"/>
      <c r="O8" s="67"/>
      <c r="P8" s="75">
        <f t="shared" si="0"/>
        <v>100</v>
      </c>
    </row>
    <row r="9" spans="1:16" x14ac:dyDescent="0.25">
      <c r="A9" s="78">
        <v>4</v>
      </c>
      <c r="B9" s="79" t="s">
        <v>143</v>
      </c>
      <c r="C9" s="67"/>
      <c r="D9" s="67">
        <f>'[5]%'!E7</f>
        <v>100</v>
      </c>
      <c r="E9" s="67">
        <f>'[5]%'!F7</f>
        <v>100</v>
      </c>
      <c r="F9" s="67">
        <f>'[5]%'!G7</f>
        <v>100</v>
      </c>
      <c r="G9" s="67">
        <f>'[5]%'!H7</f>
        <v>100</v>
      </c>
      <c r="H9" s="67">
        <f>'[5]%'!I7</f>
        <v>100</v>
      </c>
      <c r="I9" s="67">
        <f>'[5]%'!J7</f>
        <v>100</v>
      </c>
      <c r="J9" s="67">
        <f>'[6]%'!K7</f>
        <v>100</v>
      </c>
      <c r="K9" s="67">
        <f>'[6]%'!L7</f>
        <v>100</v>
      </c>
      <c r="L9" s="67">
        <f>'[9]%'!M7</f>
        <v>100</v>
      </c>
      <c r="M9" s="67"/>
      <c r="N9" s="67"/>
      <c r="O9" s="67"/>
      <c r="P9" s="75">
        <f t="shared" si="0"/>
        <v>100</v>
      </c>
    </row>
    <row r="10" spans="1:16" x14ac:dyDescent="0.25">
      <c r="A10" s="78">
        <v>5</v>
      </c>
      <c r="B10" s="78" t="s">
        <v>144</v>
      </c>
      <c r="C10" s="67"/>
      <c r="D10" s="67">
        <f>'[5]%'!E8</f>
        <v>100</v>
      </c>
      <c r="E10" s="67">
        <f>'[5]%'!F8</f>
        <v>100</v>
      </c>
      <c r="F10" s="67">
        <f>'[5]%'!G8</f>
        <v>100</v>
      </c>
      <c r="G10" s="67">
        <f>'[5]%'!H8</f>
        <v>100</v>
      </c>
      <c r="H10" s="67">
        <f>'[5]%'!I8</f>
        <v>100</v>
      </c>
      <c r="I10" s="67">
        <f>'[5]%'!J8</f>
        <v>100</v>
      </c>
      <c r="J10" s="67">
        <f>'[6]%'!K8</f>
        <v>100</v>
      </c>
      <c r="K10" s="67">
        <f>'[6]%'!L8</f>
        <v>100</v>
      </c>
      <c r="L10" s="67">
        <f>'[9]%'!M8</f>
        <v>100</v>
      </c>
      <c r="M10" s="67"/>
      <c r="N10" s="67"/>
      <c r="O10" s="67"/>
      <c r="P10" s="75">
        <f t="shared" si="0"/>
        <v>100</v>
      </c>
    </row>
    <row r="11" spans="1:16" x14ac:dyDescent="0.25">
      <c r="A11" s="78">
        <v>6</v>
      </c>
      <c r="B11" s="78" t="s">
        <v>145</v>
      </c>
      <c r="C11" s="67"/>
      <c r="D11" s="67">
        <f>'[5]%'!E9</f>
        <v>100</v>
      </c>
      <c r="E11" s="67">
        <f>'[5]%'!F9</f>
        <v>100</v>
      </c>
      <c r="F11" s="67">
        <f>'[5]%'!G9</f>
        <v>100</v>
      </c>
      <c r="G11" s="67">
        <f>'[5]%'!H9</f>
        <v>100</v>
      </c>
      <c r="H11" s="67">
        <f>'[5]%'!I9</f>
        <v>100</v>
      </c>
      <c r="I11" s="67">
        <f>'[5]%'!J9</f>
        <v>100</v>
      </c>
      <c r="J11" s="67">
        <f>'[6]%'!K9</f>
        <v>100</v>
      </c>
      <c r="K11" s="67">
        <f>'[6]%'!L9</f>
        <v>100</v>
      </c>
      <c r="L11" s="67">
        <f>'[9]%'!M9</f>
        <v>100</v>
      </c>
      <c r="M11" s="67"/>
      <c r="N11" s="67"/>
      <c r="O11" s="67"/>
      <c r="P11" s="75">
        <f t="shared" si="0"/>
        <v>100</v>
      </c>
    </row>
    <row r="12" spans="1:16" x14ac:dyDescent="0.25">
      <c r="A12" s="78">
        <v>7</v>
      </c>
      <c r="B12" s="78" t="s">
        <v>146</v>
      </c>
      <c r="C12" s="67"/>
      <c r="D12" s="67">
        <f>'[5]%'!E10</f>
        <v>100</v>
      </c>
      <c r="E12" s="67">
        <f>'[5]%'!F10</f>
        <v>100</v>
      </c>
      <c r="F12" s="67">
        <f>'[5]%'!G10</f>
        <v>100</v>
      </c>
      <c r="G12" s="67">
        <f>'[5]%'!H10</f>
        <v>100</v>
      </c>
      <c r="H12" s="67">
        <f>'[5]%'!I10</f>
        <v>100</v>
      </c>
      <c r="I12" s="67">
        <f>'[5]%'!J10</f>
        <v>100</v>
      </c>
      <c r="J12" s="67">
        <f>'[6]%'!K10</f>
        <v>100</v>
      </c>
      <c r="K12" s="67">
        <f>'[6]%'!L10</f>
        <v>100</v>
      </c>
      <c r="L12" s="67">
        <f>'[9]%'!M10</f>
        <v>100</v>
      </c>
      <c r="M12" s="67"/>
      <c r="N12" s="67"/>
      <c r="O12" s="67"/>
      <c r="P12" s="75">
        <f>AVERAGE(D12:O12)</f>
        <v>100</v>
      </c>
    </row>
    <row r="13" spans="1:16" x14ac:dyDescent="0.25">
      <c r="A13" s="78">
        <v>8</v>
      </c>
      <c r="B13" s="78" t="s">
        <v>147</v>
      </c>
      <c r="C13" s="67"/>
      <c r="D13" s="67">
        <f>'[5]%'!E11</f>
        <v>100</v>
      </c>
      <c r="E13" s="67">
        <f>'[5]%'!F11</f>
        <v>100</v>
      </c>
      <c r="F13" s="67">
        <f>'[5]%'!G11</f>
        <v>100</v>
      </c>
      <c r="G13" s="67">
        <f>'[5]%'!H11</f>
        <v>100</v>
      </c>
      <c r="H13" s="67">
        <f>'[5]%'!I11</f>
        <v>100</v>
      </c>
      <c r="I13" s="67">
        <f>'[5]%'!J11</f>
        <v>100</v>
      </c>
      <c r="J13" s="67">
        <f>'[6]%'!K11</f>
        <v>100</v>
      </c>
      <c r="K13" s="67">
        <f>'[6]%'!L11</f>
        <v>100</v>
      </c>
      <c r="L13" s="67">
        <f>'[9]%'!M11</f>
        <v>100</v>
      </c>
      <c r="M13" s="67"/>
      <c r="N13" s="67"/>
      <c r="O13" s="67"/>
      <c r="P13" s="75">
        <f t="shared" si="0"/>
        <v>100</v>
      </c>
    </row>
    <row r="14" spans="1:16" x14ac:dyDescent="0.25">
      <c r="A14" s="78">
        <v>9</v>
      </c>
      <c r="B14" s="78" t="s">
        <v>148</v>
      </c>
      <c r="C14" s="67"/>
      <c r="D14" s="67">
        <f>'[5]%'!E12</f>
        <v>100</v>
      </c>
      <c r="E14" s="67">
        <f>'[5]%'!F12</f>
        <v>100</v>
      </c>
      <c r="F14" s="67">
        <f>'[5]%'!G12</f>
        <v>100</v>
      </c>
      <c r="G14" s="67">
        <f>'[5]%'!H12</f>
        <v>100</v>
      </c>
      <c r="H14" s="67">
        <f>'[5]%'!I12</f>
        <v>100</v>
      </c>
      <c r="I14" s="67">
        <f>'[5]%'!J12</f>
        <v>100</v>
      </c>
      <c r="J14" s="67">
        <f>'[6]%'!K12</f>
        <v>100</v>
      </c>
      <c r="K14" s="67">
        <f>'[6]%'!L12</f>
        <v>100</v>
      </c>
      <c r="L14" s="67">
        <f>'[9]%'!M12</f>
        <v>100</v>
      </c>
      <c r="M14" s="67"/>
      <c r="N14" s="67"/>
      <c r="O14" s="67"/>
      <c r="P14" s="75">
        <f t="shared" si="0"/>
        <v>100</v>
      </c>
    </row>
    <row r="15" spans="1:16" x14ac:dyDescent="0.25">
      <c r="A15" s="78">
        <v>10</v>
      </c>
      <c r="B15" s="78" t="s">
        <v>149</v>
      </c>
      <c r="C15" s="67"/>
      <c r="D15" s="67">
        <f>'[5]%'!E13</f>
        <v>100</v>
      </c>
      <c r="E15" s="67">
        <f>'[5]%'!F13</f>
        <v>100</v>
      </c>
      <c r="F15" s="67">
        <f>'[5]%'!G13</f>
        <v>100</v>
      </c>
      <c r="G15" s="67">
        <f>'[5]%'!H13</f>
        <v>100</v>
      </c>
      <c r="H15" s="67">
        <f>'[5]%'!I13</f>
        <v>100</v>
      </c>
      <c r="I15" s="67">
        <f>'[5]%'!J13</f>
        <v>100</v>
      </c>
      <c r="J15" s="67">
        <f>'[6]%'!K13</f>
        <v>100</v>
      </c>
      <c r="K15" s="67">
        <f>'[6]%'!L13</f>
        <v>100</v>
      </c>
      <c r="L15" s="67">
        <f>'[9]%'!M13</f>
        <v>100</v>
      </c>
      <c r="M15" s="67"/>
      <c r="N15" s="67"/>
      <c r="O15" s="67"/>
      <c r="P15" s="75">
        <f t="shared" si="0"/>
        <v>100</v>
      </c>
    </row>
    <row r="16" spans="1:16" x14ac:dyDescent="0.25">
      <c r="A16" s="78">
        <v>11</v>
      </c>
      <c r="B16" s="78" t="s">
        <v>150</v>
      </c>
      <c r="C16" s="67"/>
      <c r="D16" s="67">
        <f>'[5]%'!E14</f>
        <v>100</v>
      </c>
      <c r="E16" s="67">
        <f>'[5]%'!F14</f>
        <v>100</v>
      </c>
      <c r="F16" s="67">
        <f>'[5]%'!G14</f>
        <v>100</v>
      </c>
      <c r="G16" s="67">
        <f>'[5]%'!H14</f>
        <v>100</v>
      </c>
      <c r="H16" s="67">
        <f>'[5]%'!I14</f>
        <v>100</v>
      </c>
      <c r="I16" s="67">
        <f>'[5]%'!J14</f>
        <v>100</v>
      </c>
      <c r="J16" s="67">
        <f>'[6]%'!K14</f>
        <v>100</v>
      </c>
      <c r="K16" s="67">
        <f>'[6]%'!L14</f>
        <v>100</v>
      </c>
      <c r="L16" s="67">
        <f>'[9]%'!M14</f>
        <v>100</v>
      </c>
      <c r="M16" s="67"/>
      <c r="N16" s="67"/>
      <c r="O16" s="67"/>
      <c r="P16" s="75">
        <f t="shared" si="0"/>
        <v>100</v>
      </c>
    </row>
    <row r="17" spans="1:16" x14ac:dyDescent="0.25">
      <c r="A17" s="78">
        <v>12</v>
      </c>
      <c r="B17" s="78" t="s">
        <v>151</v>
      </c>
      <c r="C17" s="67"/>
      <c r="D17" s="67">
        <f>'[5]%'!E15</f>
        <v>100</v>
      </c>
      <c r="E17" s="67">
        <f>'[5]%'!F15</f>
        <v>100</v>
      </c>
      <c r="F17" s="67">
        <f>'[5]%'!G15</f>
        <v>100</v>
      </c>
      <c r="G17" s="67">
        <f>'[5]%'!H15</f>
        <v>100</v>
      </c>
      <c r="H17" s="67">
        <f>'[5]%'!I15</f>
        <v>100</v>
      </c>
      <c r="I17" s="67">
        <f>'[5]%'!J15</f>
        <v>100</v>
      </c>
      <c r="J17" s="67">
        <f>'[6]%'!K15</f>
        <v>100</v>
      </c>
      <c r="K17" s="67">
        <f>'[6]%'!L15</f>
        <v>100</v>
      </c>
      <c r="L17" s="67">
        <f>'[9]%'!M15</f>
        <v>100</v>
      </c>
      <c r="M17" s="67"/>
      <c r="N17" s="67"/>
      <c r="O17" s="67"/>
      <c r="P17" s="75">
        <f t="shared" si="0"/>
        <v>100</v>
      </c>
    </row>
    <row r="18" spans="1:16" x14ac:dyDescent="0.25">
      <c r="A18" s="78">
        <v>13</v>
      </c>
      <c r="B18" s="78" t="s">
        <v>152</v>
      </c>
      <c r="C18" s="67"/>
      <c r="D18" s="67">
        <f>'[5]%'!E16</f>
        <v>100</v>
      </c>
      <c r="E18" s="67">
        <f>'[5]%'!F16</f>
        <v>100</v>
      </c>
      <c r="F18" s="67">
        <f>'[5]%'!G16</f>
        <v>100</v>
      </c>
      <c r="G18" s="67">
        <f>'[5]%'!H16</f>
        <v>100</v>
      </c>
      <c r="H18" s="67">
        <f>'[5]%'!I16</f>
        <v>100</v>
      </c>
      <c r="I18" s="67">
        <f>'[5]%'!J16</f>
        <v>100</v>
      </c>
      <c r="J18" s="67">
        <f>'[6]%'!K16</f>
        <v>100</v>
      </c>
      <c r="K18" s="67">
        <f>'[6]%'!L16</f>
        <v>100</v>
      </c>
      <c r="L18" s="67">
        <f>'[9]%'!M16</f>
        <v>100</v>
      </c>
      <c r="M18" s="67"/>
      <c r="N18" s="67"/>
      <c r="O18" s="67"/>
      <c r="P18" s="75">
        <f t="shared" si="0"/>
        <v>100</v>
      </c>
    </row>
    <row r="19" spans="1:16" x14ac:dyDescent="0.25">
      <c r="A19" s="78">
        <v>14</v>
      </c>
      <c r="B19" s="78" t="s">
        <v>153</v>
      </c>
      <c r="C19" s="67"/>
      <c r="D19" s="67">
        <f>'[5]%'!E17</f>
        <v>100</v>
      </c>
      <c r="E19" s="67">
        <f>'[5]%'!F17</f>
        <v>100</v>
      </c>
      <c r="F19" s="67">
        <f>'[5]%'!G17</f>
        <v>100</v>
      </c>
      <c r="G19" s="67">
        <f>'[5]%'!H17</f>
        <v>100</v>
      </c>
      <c r="H19" s="67">
        <f>'[5]%'!I17</f>
        <v>100</v>
      </c>
      <c r="I19" s="67">
        <f>'[5]%'!J17</f>
        <v>100</v>
      </c>
      <c r="J19" s="67">
        <f>'[6]%'!K17</f>
        <v>100</v>
      </c>
      <c r="K19" s="67">
        <f>'[6]%'!L17</f>
        <v>100</v>
      </c>
      <c r="L19" s="67">
        <f>'[9]%'!M17</f>
        <v>100</v>
      </c>
      <c r="M19" s="67"/>
      <c r="N19" s="67"/>
      <c r="O19" s="67"/>
      <c r="P19" s="75">
        <f t="shared" si="0"/>
        <v>100</v>
      </c>
    </row>
    <row r="20" spans="1:16" x14ac:dyDescent="0.25">
      <c r="A20" s="78">
        <v>15</v>
      </c>
      <c r="B20" s="78" t="s">
        <v>154</v>
      </c>
      <c r="C20" s="67"/>
      <c r="D20" s="67">
        <f>'[5]%'!E18</f>
        <v>100</v>
      </c>
      <c r="E20" s="67">
        <f>'[5]%'!F18</f>
        <v>100</v>
      </c>
      <c r="F20" s="67">
        <f>'[5]%'!G18</f>
        <v>100</v>
      </c>
      <c r="G20" s="67">
        <f>'[5]%'!H18</f>
        <v>100</v>
      </c>
      <c r="H20" s="67">
        <f>'[5]%'!I18</f>
        <v>100</v>
      </c>
      <c r="I20" s="67">
        <f>'[5]%'!J18</f>
        <v>100</v>
      </c>
      <c r="J20" s="67">
        <f>'[6]%'!K18</f>
        <v>100</v>
      </c>
      <c r="K20" s="67">
        <f>'[6]%'!L18</f>
        <v>100</v>
      </c>
      <c r="L20" s="67">
        <f>'[9]%'!M18</f>
        <v>100</v>
      </c>
      <c r="M20" s="67"/>
      <c r="N20" s="67"/>
      <c r="O20" s="67"/>
      <c r="P20" s="75">
        <f t="shared" si="0"/>
        <v>100</v>
      </c>
    </row>
    <row r="21" spans="1:16" x14ac:dyDescent="0.25">
      <c r="A21" s="78">
        <v>16</v>
      </c>
      <c r="B21" s="78" t="s">
        <v>155</v>
      </c>
      <c r="C21" s="67"/>
      <c r="D21" s="67">
        <f>'[5]%'!E19</f>
        <v>100</v>
      </c>
      <c r="E21" s="67">
        <f>'[5]%'!F19</f>
        <v>100</v>
      </c>
      <c r="F21" s="67">
        <f>'[5]%'!G19</f>
        <v>100</v>
      </c>
      <c r="G21" s="67">
        <f>'[5]%'!H19</f>
        <v>100</v>
      </c>
      <c r="H21" s="67">
        <f>'[5]%'!I19</f>
        <v>100</v>
      </c>
      <c r="I21" s="67">
        <f>'[5]%'!J19</f>
        <v>100</v>
      </c>
      <c r="J21" s="67">
        <f>'[6]%'!K19</f>
        <v>100</v>
      </c>
      <c r="K21" s="67">
        <v>100</v>
      </c>
      <c r="L21" s="67">
        <f>'[9]%'!M19</f>
        <v>100</v>
      </c>
      <c r="M21" s="67"/>
      <c r="N21" s="67"/>
      <c r="O21" s="67"/>
      <c r="P21" s="75">
        <f t="shared" si="0"/>
        <v>100</v>
      </c>
    </row>
    <row r="22" spans="1:16" x14ac:dyDescent="0.25">
      <c r="A22" s="78">
        <v>17</v>
      </c>
      <c r="B22" s="79" t="s">
        <v>156</v>
      </c>
      <c r="C22" s="67"/>
      <c r="D22" s="67">
        <f>'[5]%'!E20</f>
        <v>100</v>
      </c>
      <c r="E22" s="67">
        <f>'[5]%'!F20</f>
        <v>100</v>
      </c>
      <c r="F22" s="67">
        <f>'[5]%'!G20</f>
        <v>100</v>
      </c>
      <c r="G22" s="67">
        <f>'[5]%'!H20</f>
        <v>100</v>
      </c>
      <c r="H22" s="67">
        <f>'[5]%'!I20</f>
        <v>100</v>
      </c>
      <c r="I22" s="67">
        <f>'[5]%'!J20</f>
        <v>100</v>
      </c>
      <c r="J22" s="67">
        <f>'[6]%'!K20</f>
        <v>100</v>
      </c>
      <c r="K22" s="67">
        <f>'[6]%'!L20</f>
        <v>100</v>
      </c>
      <c r="L22" s="67">
        <f>'[9]%'!M20</f>
        <v>100</v>
      </c>
      <c r="M22" s="67"/>
      <c r="N22" s="67"/>
      <c r="O22" s="67"/>
      <c r="P22" s="75">
        <f t="shared" si="0"/>
        <v>100</v>
      </c>
    </row>
    <row r="23" spans="1:16" x14ac:dyDescent="0.25">
      <c r="A23" s="78">
        <v>18</v>
      </c>
      <c r="B23" s="79" t="s">
        <v>204</v>
      </c>
      <c r="C23" s="67"/>
      <c r="D23" s="67">
        <f>'[5]%'!E21</f>
        <v>100</v>
      </c>
      <c r="E23" s="67">
        <f>'[5]%'!F21</f>
        <v>100</v>
      </c>
      <c r="F23" s="67">
        <f>'[5]%'!G21</f>
        <v>100</v>
      </c>
      <c r="G23" s="67">
        <f>'[5]%'!H21</f>
        <v>100</v>
      </c>
      <c r="H23" s="67">
        <f>'[5]%'!I21</f>
        <v>100</v>
      </c>
      <c r="I23" s="67">
        <f>'[5]%'!J21</f>
        <v>100</v>
      </c>
      <c r="J23" s="67">
        <f>'[6]%'!K21</f>
        <v>100</v>
      </c>
      <c r="K23" s="67">
        <f>'[6]%'!L21</f>
        <v>100</v>
      </c>
      <c r="L23" s="67">
        <f>'[9]%'!M21</f>
        <v>100</v>
      </c>
      <c r="M23" s="67"/>
      <c r="N23" s="67"/>
      <c r="O23" s="67"/>
      <c r="P23" s="75">
        <f t="shared" si="0"/>
        <v>100</v>
      </c>
    </row>
    <row r="24" spans="1:16" x14ac:dyDescent="0.25">
      <c r="A24" s="78">
        <v>19</v>
      </c>
      <c r="B24" s="78" t="s">
        <v>158</v>
      </c>
      <c r="C24" s="67"/>
      <c r="D24" s="67">
        <f>'[5]%'!E22</f>
        <v>100</v>
      </c>
      <c r="E24" s="67">
        <f>'[5]%'!F22</f>
        <v>100</v>
      </c>
      <c r="F24" s="67">
        <f>'[5]%'!G22</f>
        <v>100</v>
      </c>
      <c r="G24" s="67">
        <f>'[5]%'!H22</f>
        <v>100</v>
      </c>
      <c r="H24" s="67">
        <f>'[5]%'!I22</f>
        <v>100</v>
      </c>
      <c r="I24" s="67">
        <f>'[5]%'!J22</f>
        <v>100</v>
      </c>
      <c r="J24" s="67">
        <f>'[6]%'!K22</f>
        <v>100</v>
      </c>
      <c r="K24" s="67">
        <f>'[6]%'!L22</f>
        <v>100</v>
      </c>
      <c r="L24" s="67">
        <f>'[9]%'!M22</f>
        <v>100</v>
      </c>
      <c r="M24" s="67"/>
      <c r="N24" s="67"/>
      <c r="O24" s="67"/>
      <c r="P24" s="75">
        <f t="shared" si="0"/>
        <v>100</v>
      </c>
    </row>
    <row r="25" spans="1:16" x14ac:dyDescent="0.25">
      <c r="A25" s="78">
        <v>20</v>
      </c>
      <c r="B25" s="78" t="s">
        <v>159</v>
      </c>
      <c r="C25" s="67"/>
      <c r="D25" s="67">
        <f>'[5]%'!E23</f>
        <v>100</v>
      </c>
      <c r="E25" s="67">
        <f>'[5]%'!F23</f>
        <v>100</v>
      </c>
      <c r="F25" s="67">
        <f>'[5]%'!G23</f>
        <v>100</v>
      </c>
      <c r="G25" s="67">
        <f>'[5]%'!H23</f>
        <v>100</v>
      </c>
      <c r="H25" s="67">
        <f>'[5]%'!I23</f>
        <v>100</v>
      </c>
      <c r="I25" s="67">
        <f>'[5]%'!J23</f>
        <v>100</v>
      </c>
      <c r="J25" s="67">
        <f>'[6]%'!K23</f>
        <v>100</v>
      </c>
      <c r="K25" s="67">
        <f>'[6]%'!L23</f>
        <v>100</v>
      </c>
      <c r="L25" s="67">
        <f>'[9]%'!M23</f>
        <v>100</v>
      </c>
      <c r="M25" s="67"/>
      <c r="N25" s="67"/>
      <c r="O25" s="67"/>
      <c r="P25" s="75">
        <f t="shared" si="0"/>
        <v>100</v>
      </c>
    </row>
    <row r="26" spans="1:16" x14ac:dyDescent="0.25">
      <c r="A26" s="78">
        <v>21</v>
      </c>
      <c r="B26" s="79" t="s">
        <v>160</v>
      </c>
      <c r="C26" s="67"/>
      <c r="D26" s="67">
        <f>'[5]%'!E24</f>
        <v>100</v>
      </c>
      <c r="E26" s="67">
        <f>'[5]%'!F24</f>
        <v>100</v>
      </c>
      <c r="F26" s="67">
        <f>'[5]%'!G24</f>
        <v>100</v>
      </c>
      <c r="G26" s="67">
        <f>'[5]%'!H24</f>
        <v>100</v>
      </c>
      <c r="H26" s="67">
        <f>'[5]%'!I24</f>
        <v>100</v>
      </c>
      <c r="I26" s="67">
        <f>'[5]%'!J24</f>
        <v>100</v>
      </c>
      <c r="J26" s="67">
        <f>'[6]%'!K24</f>
        <v>100</v>
      </c>
      <c r="K26" s="67">
        <f>'[6]%'!L24</f>
        <v>100</v>
      </c>
      <c r="L26" s="67">
        <f>'[9]%'!M24</f>
        <v>100</v>
      </c>
      <c r="M26" s="67"/>
      <c r="N26" s="67"/>
      <c r="O26" s="67"/>
      <c r="P26" s="75">
        <f t="shared" si="0"/>
        <v>100</v>
      </c>
    </row>
    <row r="27" spans="1:16" x14ac:dyDescent="0.25">
      <c r="A27" s="78">
        <v>22</v>
      </c>
      <c r="B27" s="78" t="s">
        <v>161</v>
      </c>
      <c r="C27" s="67"/>
      <c r="D27" s="67">
        <f>'[5]%'!E25</f>
        <v>100</v>
      </c>
      <c r="E27" s="67">
        <f>'[5]%'!F25</f>
        <v>100</v>
      </c>
      <c r="F27" s="67">
        <f>'[5]%'!G25</f>
        <v>100</v>
      </c>
      <c r="G27" s="67">
        <f>'[5]%'!H25</f>
        <v>100</v>
      </c>
      <c r="H27" s="67">
        <f>'[5]%'!I25</f>
        <v>100</v>
      </c>
      <c r="I27" s="67">
        <f>'[5]%'!J25</f>
        <v>100</v>
      </c>
      <c r="J27" s="67">
        <f>'[6]%'!K25</f>
        <v>100</v>
      </c>
      <c r="K27" s="67">
        <f>'[6]%'!L25</f>
        <v>100</v>
      </c>
      <c r="L27" s="67">
        <f>'[9]%'!M25</f>
        <v>100</v>
      </c>
      <c r="M27" s="67"/>
      <c r="N27" s="67"/>
      <c r="O27" s="67"/>
      <c r="P27" s="75">
        <f t="shared" si="0"/>
        <v>100</v>
      </c>
    </row>
    <row r="28" spans="1:16" x14ac:dyDescent="0.25">
      <c r="A28" s="78">
        <v>23</v>
      </c>
      <c r="B28" s="78" t="s">
        <v>162</v>
      </c>
      <c r="C28" s="67"/>
      <c r="D28" s="67">
        <f>'[5]%'!E26</f>
        <v>100</v>
      </c>
      <c r="E28" s="67">
        <f>'[5]%'!F26</f>
        <v>100</v>
      </c>
      <c r="F28" s="67">
        <f>'[5]%'!G26</f>
        <v>100</v>
      </c>
      <c r="G28" s="67">
        <f>'[5]%'!H26</f>
        <v>100</v>
      </c>
      <c r="H28" s="67">
        <f>'[5]%'!I26</f>
        <v>100</v>
      </c>
      <c r="I28" s="67">
        <f>'[5]%'!J26</f>
        <v>100</v>
      </c>
      <c r="J28" s="67">
        <f>'[6]%'!K26</f>
        <v>100</v>
      </c>
      <c r="K28" s="67">
        <f>'[6]%'!L26</f>
        <v>100</v>
      </c>
      <c r="L28" s="67">
        <f>'[9]%'!M26</f>
        <v>100</v>
      </c>
      <c r="M28" s="67"/>
      <c r="N28" s="67"/>
      <c r="O28" s="67"/>
      <c r="P28" s="75">
        <f t="shared" si="0"/>
        <v>100</v>
      </c>
    </row>
    <row r="29" spans="1:16" x14ac:dyDescent="0.25">
      <c r="A29" s="78">
        <v>24</v>
      </c>
      <c r="B29" s="78" t="s">
        <v>163</v>
      </c>
      <c r="C29" s="67"/>
      <c r="D29" s="67">
        <f>'[5]%'!E27</f>
        <v>100</v>
      </c>
      <c r="E29" s="67">
        <f>'[5]%'!F27</f>
        <v>100</v>
      </c>
      <c r="F29" s="67">
        <f>'[5]%'!G27</f>
        <v>100</v>
      </c>
      <c r="G29" s="67">
        <f>'[5]%'!H27</f>
        <v>100</v>
      </c>
      <c r="H29" s="67">
        <f>'[5]%'!I27</f>
        <v>100</v>
      </c>
      <c r="I29" s="67">
        <f>'[5]%'!J27</f>
        <v>100</v>
      </c>
      <c r="J29" s="67">
        <f>'[6]%'!K27</f>
        <v>100</v>
      </c>
      <c r="K29" s="67">
        <f>'[6]%'!L27</f>
        <v>100</v>
      </c>
      <c r="L29" s="67">
        <f>'[9]%'!M27</f>
        <v>100</v>
      </c>
      <c r="M29" s="67"/>
      <c r="N29" s="67"/>
      <c r="O29" s="67"/>
      <c r="P29" s="75">
        <f t="shared" si="0"/>
        <v>100</v>
      </c>
    </row>
    <row r="30" spans="1:16" x14ac:dyDescent="0.25">
      <c r="A30" s="78">
        <v>25</v>
      </c>
      <c r="B30" s="78" t="s">
        <v>164</v>
      </c>
      <c r="C30" s="67"/>
      <c r="D30" s="67">
        <f>'[5]%'!E28</f>
        <v>100</v>
      </c>
      <c r="E30" s="67">
        <f>'[5]%'!F28</f>
        <v>100</v>
      </c>
      <c r="F30" s="67">
        <f>'[5]%'!G28</f>
        <v>100</v>
      </c>
      <c r="G30" s="67">
        <f>'[5]%'!H28</f>
        <v>100</v>
      </c>
      <c r="H30" s="67">
        <f>'[5]%'!I28</f>
        <v>100</v>
      </c>
      <c r="I30" s="67">
        <f>'[5]%'!J28</f>
        <v>100</v>
      </c>
      <c r="J30" s="67">
        <f>'[6]%'!K28</f>
        <v>100</v>
      </c>
      <c r="K30" s="67">
        <f>'[6]%'!L28</f>
        <v>100</v>
      </c>
      <c r="L30" s="67">
        <f>'[9]%'!M28</f>
        <v>100</v>
      </c>
      <c r="M30" s="67"/>
      <c r="N30" s="67"/>
      <c r="O30" s="67"/>
      <c r="P30" s="75">
        <f t="shared" si="0"/>
        <v>100</v>
      </c>
    </row>
    <row r="31" spans="1:16" x14ac:dyDescent="0.25">
      <c r="A31" s="78">
        <v>26</v>
      </c>
      <c r="B31" s="78" t="s">
        <v>165</v>
      </c>
      <c r="C31" s="67"/>
      <c r="D31" s="67">
        <f>'[5]%'!E29</f>
        <v>100</v>
      </c>
      <c r="E31" s="67">
        <f>'[5]%'!F29</f>
        <v>100</v>
      </c>
      <c r="F31" s="67">
        <f>'[5]%'!G29</f>
        <v>100</v>
      </c>
      <c r="G31" s="67">
        <f>'[5]%'!H29</f>
        <v>100</v>
      </c>
      <c r="H31" s="67">
        <f>'[5]%'!I29</f>
        <v>100</v>
      </c>
      <c r="I31" s="67">
        <f>'[5]%'!J29</f>
        <v>100</v>
      </c>
      <c r="J31" s="67">
        <f>'[6]%'!K29</f>
        <v>100</v>
      </c>
      <c r="K31" s="67">
        <f>'[6]%'!L29</f>
        <v>100</v>
      </c>
      <c r="L31" s="67">
        <f>'[9]%'!M29</f>
        <v>100</v>
      </c>
      <c r="M31" s="67"/>
      <c r="N31" s="67"/>
      <c r="O31" s="67"/>
      <c r="P31" s="75">
        <f t="shared" si="0"/>
        <v>100</v>
      </c>
    </row>
    <row r="32" spans="1:16" x14ac:dyDescent="0.25">
      <c r="A32" s="78">
        <v>27</v>
      </c>
      <c r="B32" s="78" t="s">
        <v>166</v>
      </c>
      <c r="C32" s="67"/>
      <c r="D32" s="67">
        <f>'[5]%'!E30</f>
        <v>100</v>
      </c>
      <c r="E32" s="67">
        <f>'[5]%'!F30</f>
        <v>100</v>
      </c>
      <c r="F32" s="67">
        <f>'[5]%'!G30</f>
        <v>100</v>
      </c>
      <c r="G32" s="67">
        <f>'[5]%'!H30</f>
        <v>100</v>
      </c>
      <c r="H32" s="67">
        <f>'[5]%'!I30</f>
        <v>100</v>
      </c>
      <c r="I32" s="67">
        <f>'[5]%'!J30</f>
        <v>100</v>
      </c>
      <c r="J32" s="67">
        <f>'[6]%'!K30</f>
        <v>100</v>
      </c>
      <c r="K32" s="67">
        <f>'[6]%'!L30</f>
        <v>100</v>
      </c>
      <c r="L32" s="67">
        <f>'[9]%'!M30</f>
        <v>100</v>
      </c>
      <c r="M32" s="67"/>
      <c r="N32" s="67"/>
      <c r="O32" s="67"/>
      <c r="P32" s="75">
        <f t="shared" si="0"/>
        <v>100</v>
      </c>
    </row>
    <row r="33" spans="1:16" x14ac:dyDescent="0.25">
      <c r="A33" s="288" t="s">
        <v>49</v>
      </c>
      <c r="B33" s="289"/>
      <c r="C33" s="290"/>
      <c r="D33" s="67">
        <f>'[5]%'!E31</f>
        <v>100</v>
      </c>
      <c r="E33" s="67">
        <f>'[5]%'!F31</f>
        <v>100</v>
      </c>
      <c r="F33" s="67">
        <f>'[5]%'!G31</f>
        <v>100</v>
      </c>
      <c r="G33" s="67">
        <f>'[5]%'!H31</f>
        <v>100</v>
      </c>
      <c r="H33" s="67">
        <f>'[5]%'!I31</f>
        <v>100</v>
      </c>
      <c r="I33" s="67">
        <f>'[5]%'!J31</f>
        <v>100</v>
      </c>
      <c r="J33" s="67">
        <f>'[6]%'!K31</f>
        <v>100</v>
      </c>
      <c r="K33" s="269">
        <v>100</v>
      </c>
      <c r="L33" s="269">
        <f>AVERAGE(L6:L32)</f>
        <v>100</v>
      </c>
      <c r="M33" s="154"/>
      <c r="N33" s="154"/>
      <c r="O33" s="154"/>
      <c r="P33" s="75">
        <f>AVERAGE(D33:O33)</f>
        <v>100</v>
      </c>
    </row>
  </sheetData>
  <sortState ref="A4:P33">
    <sortCondition ref="P6"/>
  </sortState>
  <mergeCells count="4">
    <mergeCell ref="B4:C5"/>
    <mergeCell ref="A33:C33"/>
    <mergeCell ref="A1:P1"/>
    <mergeCell ref="A2:P2"/>
  </mergeCells>
  <pageMargins left="1.2" right="0" top="0.75" bottom="0.75" header="0.3" footer="0.3"/>
  <pageSetup paperSize="5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8"/>
  <sheetViews>
    <sheetView zoomScaleNormal="100" workbookViewId="0">
      <selection sqref="A1:P241"/>
    </sheetView>
  </sheetViews>
  <sheetFormatPr defaultRowHeight="15" x14ac:dyDescent="0.25"/>
  <cols>
    <col min="1" max="1" width="4.5703125" customWidth="1"/>
    <col min="2" max="2" width="17.7109375" customWidth="1"/>
    <col min="3" max="3" width="10.28515625" customWidth="1"/>
    <col min="9" max="9" width="10.42578125" customWidth="1"/>
    <col min="10" max="10" width="11.5703125" customWidth="1"/>
    <col min="16" max="16" width="10.85546875" customWidth="1"/>
  </cols>
  <sheetData>
    <row r="1" spans="1:16" x14ac:dyDescent="0.25">
      <c r="A1" s="291" t="s">
        <v>124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</row>
    <row r="2" spans="1:16" x14ac:dyDescent="0.25">
      <c r="A2" s="292" t="s">
        <v>102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</row>
    <row r="3" spans="1:16" x14ac:dyDescent="0.25">
      <c r="A3" s="301" t="s">
        <v>245</v>
      </c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</row>
    <row r="4" spans="1:16" x14ac:dyDescent="0.25">
      <c r="A4" s="15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271"/>
    </row>
    <row r="5" spans="1:16" x14ac:dyDescent="0.25">
      <c r="A5" s="302" t="s">
        <v>125</v>
      </c>
      <c r="B5" s="302" t="s">
        <v>3</v>
      </c>
      <c r="C5" s="305" t="s">
        <v>126</v>
      </c>
      <c r="D5" s="305"/>
      <c r="E5" s="305"/>
      <c r="F5" s="305"/>
      <c r="G5" s="305"/>
      <c r="H5" s="305"/>
      <c r="I5" s="306"/>
      <c r="J5" s="305" t="s">
        <v>127</v>
      </c>
      <c r="K5" s="305"/>
      <c r="L5" s="305"/>
      <c r="M5" s="305"/>
      <c r="N5" s="305"/>
      <c r="O5" s="305"/>
      <c r="P5" s="307"/>
    </row>
    <row r="6" spans="1:16" x14ac:dyDescent="0.25">
      <c r="A6" s="303"/>
      <c r="B6" s="303"/>
      <c r="C6" s="157"/>
      <c r="D6" s="298" t="s">
        <v>128</v>
      </c>
      <c r="E6" s="157"/>
      <c r="F6" s="157" t="s">
        <v>128</v>
      </c>
      <c r="G6" s="298" t="s">
        <v>129</v>
      </c>
      <c r="H6" s="298" t="s">
        <v>130</v>
      </c>
      <c r="I6" s="158"/>
      <c r="J6" s="157"/>
      <c r="K6" s="298" t="s">
        <v>128</v>
      </c>
      <c r="L6" s="157"/>
      <c r="M6" s="157" t="s">
        <v>128</v>
      </c>
      <c r="N6" s="298" t="s">
        <v>129</v>
      </c>
      <c r="O6" s="298" t="s">
        <v>130</v>
      </c>
      <c r="P6" s="157"/>
    </row>
    <row r="7" spans="1:16" x14ac:dyDescent="0.25">
      <c r="A7" s="303"/>
      <c r="B7" s="303"/>
      <c r="C7" s="157" t="s">
        <v>131</v>
      </c>
      <c r="D7" s="299"/>
      <c r="E7" s="157" t="s">
        <v>128</v>
      </c>
      <c r="F7" s="157" t="s">
        <v>132</v>
      </c>
      <c r="G7" s="299"/>
      <c r="H7" s="299"/>
      <c r="I7" s="158" t="s">
        <v>131</v>
      </c>
      <c r="J7" s="157" t="s">
        <v>131</v>
      </c>
      <c r="K7" s="299"/>
      <c r="L7" s="157" t="s">
        <v>128</v>
      </c>
      <c r="M7" s="157" t="s">
        <v>132</v>
      </c>
      <c r="N7" s="299"/>
      <c r="O7" s="299"/>
      <c r="P7" s="157" t="s">
        <v>131</v>
      </c>
    </row>
    <row r="8" spans="1:16" x14ac:dyDescent="0.25">
      <c r="A8" s="303"/>
      <c r="B8" s="303"/>
      <c r="C8" s="157" t="s">
        <v>133</v>
      </c>
      <c r="D8" s="299"/>
      <c r="E8" s="157" t="s">
        <v>134</v>
      </c>
      <c r="F8" s="157" t="s">
        <v>135</v>
      </c>
      <c r="G8" s="299"/>
      <c r="H8" s="299"/>
      <c r="I8" s="158" t="s">
        <v>133</v>
      </c>
      <c r="J8" s="157" t="s">
        <v>133</v>
      </c>
      <c r="K8" s="299"/>
      <c r="L8" s="157" t="s">
        <v>134</v>
      </c>
      <c r="M8" s="157" t="s">
        <v>135</v>
      </c>
      <c r="N8" s="299"/>
      <c r="O8" s="299"/>
      <c r="P8" s="157" t="s">
        <v>133</v>
      </c>
    </row>
    <row r="9" spans="1:16" x14ac:dyDescent="0.25">
      <c r="A9" s="303"/>
      <c r="B9" s="303"/>
      <c r="C9" s="157" t="s">
        <v>136</v>
      </c>
      <c r="D9" s="299"/>
      <c r="E9" s="157"/>
      <c r="F9" s="157" t="s">
        <v>137</v>
      </c>
      <c r="G9" s="299"/>
      <c r="H9" s="299"/>
      <c r="I9" s="158" t="s">
        <v>138</v>
      </c>
      <c r="J9" s="157" t="s">
        <v>136</v>
      </c>
      <c r="K9" s="299"/>
      <c r="L9" s="157"/>
      <c r="M9" s="157" t="s">
        <v>137</v>
      </c>
      <c r="N9" s="299"/>
      <c r="O9" s="299"/>
      <c r="P9" s="157" t="s">
        <v>138</v>
      </c>
    </row>
    <row r="10" spans="1:16" x14ac:dyDescent="0.25">
      <c r="A10" s="304"/>
      <c r="B10" s="304"/>
      <c r="C10" s="159"/>
      <c r="D10" s="300"/>
      <c r="E10" s="159"/>
      <c r="F10" s="159" t="s">
        <v>139</v>
      </c>
      <c r="G10" s="300"/>
      <c r="H10" s="300"/>
      <c r="I10" s="160"/>
      <c r="J10" s="159"/>
      <c r="K10" s="300"/>
      <c r="L10" s="159"/>
      <c r="M10" s="159" t="s">
        <v>139</v>
      </c>
      <c r="N10" s="300"/>
      <c r="O10" s="300"/>
      <c r="P10" s="159"/>
    </row>
    <row r="11" spans="1:16" x14ac:dyDescent="0.25">
      <c r="A11" s="161">
        <v>1</v>
      </c>
      <c r="B11" s="161" t="s">
        <v>140</v>
      </c>
      <c r="C11" s="162">
        <v>18</v>
      </c>
      <c r="D11" s="270">
        <v>2</v>
      </c>
      <c r="E11" s="163">
        <v>0</v>
      </c>
      <c r="F11" s="163">
        <v>0</v>
      </c>
      <c r="G11" s="163">
        <v>0</v>
      </c>
      <c r="H11" s="163">
        <v>0</v>
      </c>
      <c r="I11" s="164">
        <v>16</v>
      </c>
      <c r="J11" s="165">
        <v>87</v>
      </c>
      <c r="K11" s="162">
        <v>38</v>
      </c>
      <c r="L11" s="163">
        <v>12</v>
      </c>
      <c r="M11" s="163">
        <v>0</v>
      </c>
      <c r="N11" s="163">
        <v>14</v>
      </c>
      <c r="O11" s="163">
        <v>0</v>
      </c>
      <c r="P11" s="163">
        <v>51</v>
      </c>
    </row>
    <row r="12" spans="1:16" x14ac:dyDescent="0.25">
      <c r="A12" s="166">
        <v>2</v>
      </c>
      <c r="B12" s="166" t="s">
        <v>141</v>
      </c>
      <c r="C12" s="162">
        <v>236</v>
      </c>
      <c r="D12" s="270">
        <v>35</v>
      </c>
      <c r="E12" s="163">
        <v>3</v>
      </c>
      <c r="F12" s="163">
        <v>0</v>
      </c>
      <c r="G12" s="163">
        <v>159</v>
      </c>
      <c r="H12" s="163">
        <v>0</v>
      </c>
      <c r="I12" s="164">
        <v>357</v>
      </c>
      <c r="J12" s="165">
        <v>1723</v>
      </c>
      <c r="K12" s="162">
        <v>415</v>
      </c>
      <c r="L12" s="163">
        <v>55</v>
      </c>
      <c r="M12" s="163">
        <v>0</v>
      </c>
      <c r="N12" s="163">
        <v>1160</v>
      </c>
      <c r="O12" s="163">
        <v>0</v>
      </c>
      <c r="P12" s="163">
        <v>2413</v>
      </c>
    </row>
    <row r="13" spans="1:16" x14ac:dyDescent="0.25">
      <c r="A13" s="166">
        <v>3</v>
      </c>
      <c r="B13" s="166" t="s">
        <v>142</v>
      </c>
      <c r="C13" s="162">
        <v>523</v>
      </c>
      <c r="D13" s="270">
        <v>111</v>
      </c>
      <c r="E13" s="163">
        <v>8</v>
      </c>
      <c r="F13" s="163">
        <v>0</v>
      </c>
      <c r="G13" s="163">
        <v>4</v>
      </c>
      <c r="H13" s="163">
        <v>0</v>
      </c>
      <c r="I13" s="164">
        <v>408</v>
      </c>
      <c r="J13" s="165">
        <v>1074</v>
      </c>
      <c r="K13" s="162">
        <v>662</v>
      </c>
      <c r="L13" s="163">
        <v>14</v>
      </c>
      <c r="M13" s="163">
        <v>0</v>
      </c>
      <c r="N13" s="163">
        <v>66</v>
      </c>
      <c r="O13" s="163">
        <v>0</v>
      </c>
      <c r="P13" s="163">
        <v>464</v>
      </c>
    </row>
    <row r="14" spans="1:16" x14ac:dyDescent="0.25">
      <c r="A14" s="166">
        <v>4</v>
      </c>
      <c r="B14" s="166" t="s">
        <v>143</v>
      </c>
      <c r="C14" s="162">
        <v>0</v>
      </c>
      <c r="D14" s="270">
        <v>0</v>
      </c>
      <c r="E14" s="163">
        <v>0</v>
      </c>
      <c r="F14" s="163">
        <v>0</v>
      </c>
      <c r="G14" s="163">
        <v>0</v>
      </c>
      <c r="H14" s="163">
        <v>0</v>
      </c>
      <c r="I14" s="164">
        <v>0</v>
      </c>
      <c r="J14" s="165">
        <v>1017</v>
      </c>
      <c r="K14" s="162">
        <v>149</v>
      </c>
      <c r="L14" s="163">
        <v>0</v>
      </c>
      <c r="M14" s="163">
        <v>0</v>
      </c>
      <c r="N14" s="163">
        <v>86</v>
      </c>
      <c r="O14" s="163">
        <v>0</v>
      </c>
      <c r="P14" s="163">
        <v>954</v>
      </c>
    </row>
    <row r="15" spans="1:16" x14ac:dyDescent="0.25">
      <c r="A15" s="166">
        <v>5</v>
      </c>
      <c r="B15" s="166" t="s">
        <v>144</v>
      </c>
      <c r="C15" s="162">
        <v>131</v>
      </c>
      <c r="D15" s="270">
        <v>104</v>
      </c>
      <c r="E15" s="163">
        <v>0</v>
      </c>
      <c r="F15" s="163">
        <v>0</v>
      </c>
      <c r="G15" s="163">
        <v>0</v>
      </c>
      <c r="H15" s="163">
        <v>0</v>
      </c>
      <c r="I15" s="164">
        <v>27</v>
      </c>
      <c r="J15" s="165">
        <v>6715</v>
      </c>
      <c r="K15" s="162">
        <v>5012</v>
      </c>
      <c r="L15" s="163">
        <v>0</v>
      </c>
      <c r="M15" s="163">
        <v>2</v>
      </c>
      <c r="N15" s="163">
        <v>139</v>
      </c>
      <c r="O15" s="163">
        <v>0</v>
      </c>
      <c r="P15" s="163">
        <v>1840</v>
      </c>
    </row>
    <row r="16" spans="1:16" x14ac:dyDescent="0.25">
      <c r="A16" s="166">
        <v>6</v>
      </c>
      <c r="B16" s="166" t="s">
        <v>145</v>
      </c>
      <c r="C16" s="162">
        <v>60</v>
      </c>
      <c r="D16" s="270">
        <v>31</v>
      </c>
      <c r="E16" s="163">
        <v>0</v>
      </c>
      <c r="F16" s="163">
        <v>0</v>
      </c>
      <c r="G16" s="163">
        <v>115</v>
      </c>
      <c r="H16" s="163">
        <v>0</v>
      </c>
      <c r="I16" s="164">
        <v>144</v>
      </c>
      <c r="J16" s="165">
        <v>2593</v>
      </c>
      <c r="K16" s="162">
        <v>1294</v>
      </c>
      <c r="L16" s="163">
        <v>1</v>
      </c>
      <c r="M16" s="163">
        <v>0</v>
      </c>
      <c r="N16" s="163">
        <v>457</v>
      </c>
      <c r="O16" s="163">
        <v>0</v>
      </c>
      <c r="P16" s="163">
        <v>1755</v>
      </c>
    </row>
    <row r="17" spans="1:16" x14ac:dyDescent="0.25">
      <c r="A17" s="166">
        <v>7</v>
      </c>
      <c r="B17" s="166" t="s">
        <v>146</v>
      </c>
      <c r="C17" s="162">
        <v>268</v>
      </c>
      <c r="D17" s="270">
        <v>152</v>
      </c>
      <c r="E17" s="163">
        <v>0</v>
      </c>
      <c r="F17" s="163">
        <v>0</v>
      </c>
      <c r="G17" s="163">
        <v>5</v>
      </c>
      <c r="H17" s="163">
        <v>0</v>
      </c>
      <c r="I17" s="164">
        <v>121</v>
      </c>
      <c r="J17" s="165">
        <v>1308</v>
      </c>
      <c r="K17" s="162">
        <v>790</v>
      </c>
      <c r="L17" s="163">
        <v>0</v>
      </c>
      <c r="M17" s="163">
        <v>0</v>
      </c>
      <c r="N17" s="163">
        <v>28</v>
      </c>
      <c r="O17" s="163">
        <v>1</v>
      </c>
      <c r="P17" s="163">
        <v>545</v>
      </c>
    </row>
    <row r="18" spans="1:16" x14ac:dyDescent="0.25">
      <c r="A18" s="166">
        <v>8</v>
      </c>
      <c r="B18" s="166" t="s">
        <v>147</v>
      </c>
      <c r="C18" s="162">
        <v>109</v>
      </c>
      <c r="D18" s="270">
        <v>33</v>
      </c>
      <c r="E18" s="163">
        <v>1</v>
      </c>
      <c r="F18" s="163">
        <v>0</v>
      </c>
      <c r="G18" s="163">
        <v>59</v>
      </c>
      <c r="H18" s="163">
        <v>0</v>
      </c>
      <c r="I18" s="164">
        <v>134</v>
      </c>
      <c r="J18" s="165">
        <v>97</v>
      </c>
      <c r="K18" s="162">
        <v>89</v>
      </c>
      <c r="L18" s="163">
        <v>0</v>
      </c>
      <c r="M18" s="163">
        <v>0</v>
      </c>
      <c r="N18" s="163">
        <v>0</v>
      </c>
      <c r="O18" s="163">
        <v>0</v>
      </c>
      <c r="P18" s="163">
        <v>8</v>
      </c>
    </row>
    <row r="19" spans="1:16" x14ac:dyDescent="0.25">
      <c r="A19" s="166">
        <v>9</v>
      </c>
      <c r="B19" s="166" t="s">
        <v>148</v>
      </c>
      <c r="C19" s="162">
        <v>1366</v>
      </c>
      <c r="D19" s="270">
        <v>0</v>
      </c>
      <c r="E19" s="163">
        <v>677</v>
      </c>
      <c r="F19" s="163">
        <v>0</v>
      </c>
      <c r="G19" s="163">
        <v>617</v>
      </c>
      <c r="H19" s="163">
        <v>0</v>
      </c>
      <c r="I19" s="164">
        <v>1306</v>
      </c>
      <c r="J19" s="165">
        <v>2</v>
      </c>
      <c r="K19" s="162">
        <v>2</v>
      </c>
      <c r="L19" s="163">
        <v>0</v>
      </c>
      <c r="M19" s="163">
        <v>0</v>
      </c>
      <c r="N19" s="163">
        <v>0</v>
      </c>
      <c r="O19" s="163">
        <v>0</v>
      </c>
      <c r="P19" s="163">
        <v>0</v>
      </c>
    </row>
    <row r="20" spans="1:16" x14ac:dyDescent="0.25">
      <c r="A20" s="166">
        <v>10</v>
      </c>
      <c r="B20" s="166" t="s">
        <v>149</v>
      </c>
      <c r="C20" s="162">
        <v>1592</v>
      </c>
      <c r="D20" s="270">
        <v>97</v>
      </c>
      <c r="E20" s="163">
        <v>0</v>
      </c>
      <c r="F20" s="163">
        <v>0</v>
      </c>
      <c r="G20" s="163">
        <v>42</v>
      </c>
      <c r="H20" s="163">
        <v>0</v>
      </c>
      <c r="I20" s="164">
        <v>1537</v>
      </c>
      <c r="J20" s="165">
        <v>1141</v>
      </c>
      <c r="K20" s="162">
        <v>216</v>
      </c>
      <c r="L20" s="163">
        <v>0</v>
      </c>
      <c r="M20" s="163">
        <v>0</v>
      </c>
      <c r="N20" s="163">
        <v>0</v>
      </c>
      <c r="O20" s="163">
        <v>0</v>
      </c>
      <c r="P20" s="163">
        <v>925</v>
      </c>
    </row>
    <row r="21" spans="1:16" x14ac:dyDescent="0.25">
      <c r="A21" s="166">
        <v>11</v>
      </c>
      <c r="B21" s="166" t="s">
        <v>150</v>
      </c>
      <c r="C21" s="162">
        <v>315</v>
      </c>
      <c r="D21" s="270">
        <v>182</v>
      </c>
      <c r="E21" s="163">
        <v>0</v>
      </c>
      <c r="F21" s="163">
        <v>0</v>
      </c>
      <c r="G21" s="163">
        <v>0</v>
      </c>
      <c r="H21" s="163">
        <v>0</v>
      </c>
      <c r="I21" s="164">
        <v>133</v>
      </c>
      <c r="J21" s="165">
        <v>276</v>
      </c>
      <c r="K21" s="162">
        <v>237</v>
      </c>
      <c r="L21" s="163">
        <v>14</v>
      </c>
      <c r="M21" s="163">
        <v>0</v>
      </c>
      <c r="N21" s="163">
        <v>8</v>
      </c>
      <c r="O21" s="163">
        <v>0</v>
      </c>
      <c r="P21" s="163">
        <v>33</v>
      </c>
    </row>
    <row r="22" spans="1:16" x14ac:dyDescent="0.25">
      <c r="A22" s="166">
        <v>12</v>
      </c>
      <c r="B22" s="166" t="s">
        <v>151</v>
      </c>
      <c r="C22" s="162">
        <v>34</v>
      </c>
      <c r="D22" s="270">
        <v>0</v>
      </c>
      <c r="E22" s="163">
        <v>0</v>
      </c>
      <c r="F22" s="163">
        <v>0</v>
      </c>
      <c r="G22" s="163">
        <v>0</v>
      </c>
      <c r="H22" s="163">
        <v>0</v>
      </c>
      <c r="I22" s="164">
        <v>34</v>
      </c>
      <c r="J22" s="165">
        <v>750</v>
      </c>
      <c r="K22" s="162">
        <v>0</v>
      </c>
      <c r="L22" s="163">
        <v>0</v>
      </c>
      <c r="M22" s="163">
        <v>0</v>
      </c>
      <c r="N22" s="163">
        <v>0</v>
      </c>
      <c r="O22" s="163">
        <v>0</v>
      </c>
      <c r="P22" s="163">
        <v>750</v>
      </c>
    </row>
    <row r="23" spans="1:16" x14ac:dyDescent="0.25">
      <c r="A23" s="166">
        <v>13</v>
      </c>
      <c r="B23" s="166" t="s">
        <v>152</v>
      </c>
      <c r="C23" s="162">
        <v>85</v>
      </c>
      <c r="D23" s="270">
        <v>10</v>
      </c>
      <c r="E23" s="163">
        <v>7</v>
      </c>
      <c r="F23" s="163">
        <v>1</v>
      </c>
      <c r="G23" s="163">
        <v>62</v>
      </c>
      <c r="H23" s="163">
        <v>0</v>
      </c>
      <c r="I23" s="164">
        <v>129</v>
      </c>
      <c r="J23" s="165">
        <v>124</v>
      </c>
      <c r="K23" s="162">
        <v>85</v>
      </c>
      <c r="L23" s="163">
        <v>7</v>
      </c>
      <c r="M23" s="163">
        <v>0</v>
      </c>
      <c r="N23" s="163">
        <v>6</v>
      </c>
      <c r="O23" s="163">
        <v>0</v>
      </c>
      <c r="P23" s="163">
        <v>38</v>
      </c>
    </row>
    <row r="24" spans="1:16" x14ac:dyDescent="0.25">
      <c r="A24" s="166">
        <v>14</v>
      </c>
      <c r="B24" s="166" t="s">
        <v>153</v>
      </c>
      <c r="C24" s="162">
        <v>85</v>
      </c>
      <c r="D24" s="270">
        <v>24</v>
      </c>
      <c r="E24" s="163">
        <v>0</v>
      </c>
      <c r="F24" s="163">
        <v>0</v>
      </c>
      <c r="G24" s="163">
        <v>68</v>
      </c>
      <c r="H24" s="163">
        <v>0</v>
      </c>
      <c r="I24" s="164">
        <v>129</v>
      </c>
      <c r="J24" s="165">
        <v>176</v>
      </c>
      <c r="K24" s="162">
        <v>88</v>
      </c>
      <c r="L24" s="163">
        <v>0</v>
      </c>
      <c r="M24" s="163">
        <v>0</v>
      </c>
      <c r="N24" s="163">
        <v>238</v>
      </c>
      <c r="O24" s="163">
        <v>0</v>
      </c>
      <c r="P24" s="163">
        <v>326</v>
      </c>
    </row>
    <row r="25" spans="1:16" x14ac:dyDescent="0.25">
      <c r="A25" s="166">
        <v>15</v>
      </c>
      <c r="B25" s="166" t="s">
        <v>154</v>
      </c>
      <c r="C25" s="162">
        <v>100</v>
      </c>
      <c r="D25" s="270">
        <v>36</v>
      </c>
      <c r="E25" s="163">
        <v>0</v>
      </c>
      <c r="F25" s="163">
        <v>0</v>
      </c>
      <c r="G25" s="163">
        <v>0</v>
      </c>
      <c r="H25" s="163">
        <v>0</v>
      </c>
      <c r="I25" s="164">
        <v>64</v>
      </c>
      <c r="J25" s="165">
        <v>75</v>
      </c>
      <c r="K25" s="162">
        <v>65</v>
      </c>
      <c r="L25" s="163">
        <v>0</v>
      </c>
      <c r="M25" s="163">
        <v>0</v>
      </c>
      <c r="N25" s="163">
        <v>50</v>
      </c>
      <c r="O25" s="163">
        <v>0</v>
      </c>
      <c r="P25" s="163">
        <v>60</v>
      </c>
    </row>
    <row r="26" spans="1:16" x14ac:dyDescent="0.25">
      <c r="A26" s="166">
        <v>16</v>
      </c>
      <c r="B26" s="166" t="s">
        <v>155</v>
      </c>
      <c r="C26" s="162">
        <v>0</v>
      </c>
      <c r="D26" s="270">
        <v>0</v>
      </c>
      <c r="E26" s="163">
        <v>0</v>
      </c>
      <c r="F26" s="163">
        <v>0</v>
      </c>
      <c r="G26" s="163">
        <v>0</v>
      </c>
      <c r="H26" s="163">
        <v>0</v>
      </c>
      <c r="I26" s="164">
        <v>0</v>
      </c>
      <c r="J26" s="165">
        <v>0</v>
      </c>
      <c r="K26" s="162">
        <v>0</v>
      </c>
      <c r="L26" s="163">
        <v>0</v>
      </c>
      <c r="M26" s="163">
        <v>0</v>
      </c>
      <c r="N26" s="163">
        <v>0</v>
      </c>
      <c r="O26" s="163">
        <v>0</v>
      </c>
      <c r="P26" s="163">
        <v>0</v>
      </c>
    </row>
    <row r="27" spans="1:16" x14ac:dyDescent="0.25">
      <c r="A27" s="166">
        <v>17</v>
      </c>
      <c r="B27" s="166" t="s">
        <v>156</v>
      </c>
      <c r="C27" s="162">
        <v>140</v>
      </c>
      <c r="D27" s="270">
        <v>99</v>
      </c>
      <c r="E27" s="163">
        <v>0</v>
      </c>
      <c r="F27" s="163">
        <v>0</v>
      </c>
      <c r="G27" s="163">
        <v>0</v>
      </c>
      <c r="H27" s="163">
        <v>0</v>
      </c>
      <c r="I27" s="164">
        <v>41</v>
      </c>
      <c r="J27" s="165">
        <v>632</v>
      </c>
      <c r="K27" s="162">
        <v>281</v>
      </c>
      <c r="L27" s="163">
        <v>4</v>
      </c>
      <c r="M27" s="163">
        <v>0</v>
      </c>
      <c r="N27" s="163">
        <v>768</v>
      </c>
      <c r="O27" s="163">
        <v>0</v>
      </c>
      <c r="P27" s="163">
        <v>1115</v>
      </c>
    </row>
    <row r="28" spans="1:16" x14ac:dyDescent="0.25">
      <c r="A28" s="166">
        <v>18</v>
      </c>
      <c r="B28" s="166" t="s">
        <v>157</v>
      </c>
      <c r="C28" s="162">
        <v>0</v>
      </c>
      <c r="D28" s="270">
        <v>0</v>
      </c>
      <c r="E28" s="163">
        <v>0</v>
      </c>
      <c r="F28" s="163">
        <v>0</v>
      </c>
      <c r="G28" s="163">
        <v>45</v>
      </c>
      <c r="H28" s="163">
        <v>0</v>
      </c>
      <c r="I28" s="164">
        <v>45</v>
      </c>
      <c r="J28" s="165">
        <v>1090</v>
      </c>
      <c r="K28" s="162">
        <v>514</v>
      </c>
      <c r="L28" s="163">
        <v>0</v>
      </c>
      <c r="M28" s="163">
        <v>0</v>
      </c>
      <c r="N28" s="163">
        <v>58</v>
      </c>
      <c r="O28" s="163">
        <v>0</v>
      </c>
      <c r="P28" s="163">
        <v>634</v>
      </c>
    </row>
    <row r="29" spans="1:16" x14ac:dyDescent="0.25">
      <c r="A29" s="166">
        <v>19</v>
      </c>
      <c r="B29" s="166" t="s">
        <v>158</v>
      </c>
      <c r="C29" s="162">
        <v>0</v>
      </c>
      <c r="D29" s="270">
        <v>0</v>
      </c>
      <c r="E29" s="163">
        <v>0</v>
      </c>
      <c r="F29" s="163">
        <v>0</v>
      </c>
      <c r="G29" s="163">
        <v>0</v>
      </c>
      <c r="H29" s="163">
        <v>0</v>
      </c>
      <c r="I29" s="164">
        <v>0</v>
      </c>
      <c r="J29" s="165">
        <v>0</v>
      </c>
      <c r="K29" s="162">
        <v>0</v>
      </c>
      <c r="L29" s="163">
        <v>0</v>
      </c>
      <c r="M29" s="163">
        <v>0</v>
      </c>
      <c r="N29" s="163">
        <v>0</v>
      </c>
      <c r="O29" s="163">
        <v>0</v>
      </c>
      <c r="P29" s="163">
        <v>0</v>
      </c>
    </row>
    <row r="30" spans="1:16" x14ac:dyDescent="0.25">
      <c r="A30" s="166">
        <v>20</v>
      </c>
      <c r="B30" s="166" t="s">
        <v>159</v>
      </c>
      <c r="C30" s="162">
        <v>0</v>
      </c>
      <c r="D30" s="270">
        <v>0</v>
      </c>
      <c r="E30" s="163">
        <v>0</v>
      </c>
      <c r="F30" s="163">
        <v>0</v>
      </c>
      <c r="G30" s="163">
        <v>0</v>
      </c>
      <c r="H30" s="163">
        <v>0</v>
      </c>
      <c r="I30" s="164">
        <v>0</v>
      </c>
      <c r="J30" s="165">
        <v>6</v>
      </c>
      <c r="K30" s="162">
        <v>2</v>
      </c>
      <c r="L30" s="163">
        <v>0</v>
      </c>
      <c r="M30" s="163">
        <v>0</v>
      </c>
      <c r="N30" s="163">
        <v>0</v>
      </c>
      <c r="O30" s="163">
        <v>0</v>
      </c>
      <c r="P30" s="163">
        <v>4</v>
      </c>
    </row>
    <row r="31" spans="1:16" x14ac:dyDescent="0.25">
      <c r="A31" s="166">
        <v>21</v>
      </c>
      <c r="B31" s="166" t="s">
        <v>160</v>
      </c>
      <c r="C31" s="162">
        <v>0</v>
      </c>
      <c r="D31" s="270">
        <v>0</v>
      </c>
      <c r="E31" s="163">
        <v>0</v>
      </c>
      <c r="F31" s="163">
        <v>0</v>
      </c>
      <c r="G31" s="163">
        <v>0</v>
      </c>
      <c r="H31" s="163">
        <v>0</v>
      </c>
      <c r="I31" s="164">
        <v>0</v>
      </c>
      <c r="J31" s="165">
        <v>0</v>
      </c>
      <c r="K31" s="162">
        <v>0</v>
      </c>
      <c r="L31" s="163">
        <v>0</v>
      </c>
      <c r="M31" s="163">
        <v>0</v>
      </c>
      <c r="N31" s="163">
        <v>0</v>
      </c>
      <c r="O31" s="163">
        <v>0</v>
      </c>
      <c r="P31" s="163">
        <v>0</v>
      </c>
    </row>
    <row r="32" spans="1:16" x14ac:dyDescent="0.25">
      <c r="A32" s="166">
        <v>22</v>
      </c>
      <c r="B32" s="166" t="s">
        <v>161</v>
      </c>
      <c r="C32" s="162">
        <v>0</v>
      </c>
      <c r="D32" s="270">
        <v>0</v>
      </c>
      <c r="E32" s="163">
        <v>0</v>
      </c>
      <c r="F32" s="163">
        <v>0</v>
      </c>
      <c r="G32" s="163">
        <v>0</v>
      </c>
      <c r="H32" s="163">
        <v>0</v>
      </c>
      <c r="I32" s="164">
        <v>0</v>
      </c>
      <c r="J32" s="165">
        <v>0</v>
      </c>
      <c r="K32" s="162">
        <v>0</v>
      </c>
      <c r="L32" s="163">
        <v>0</v>
      </c>
      <c r="M32" s="163">
        <v>0</v>
      </c>
      <c r="N32" s="163">
        <v>0</v>
      </c>
      <c r="O32" s="163">
        <v>0</v>
      </c>
      <c r="P32" s="163">
        <v>0</v>
      </c>
    </row>
    <row r="33" spans="1:16" x14ac:dyDescent="0.25">
      <c r="A33" s="166">
        <v>23</v>
      </c>
      <c r="B33" s="166" t="s">
        <v>162</v>
      </c>
      <c r="C33" s="162">
        <v>0</v>
      </c>
      <c r="D33" s="270">
        <v>0</v>
      </c>
      <c r="E33" s="163">
        <v>0</v>
      </c>
      <c r="F33" s="163">
        <v>0</v>
      </c>
      <c r="G33" s="163">
        <v>0</v>
      </c>
      <c r="H33" s="163">
        <v>0</v>
      </c>
      <c r="I33" s="164">
        <v>0</v>
      </c>
      <c r="J33" s="165">
        <v>5</v>
      </c>
      <c r="K33" s="162">
        <v>4</v>
      </c>
      <c r="L33" s="163">
        <v>0</v>
      </c>
      <c r="M33" s="163">
        <v>0</v>
      </c>
      <c r="N33" s="163">
        <v>4</v>
      </c>
      <c r="O33" s="163">
        <v>0</v>
      </c>
      <c r="P33" s="163">
        <v>5</v>
      </c>
    </row>
    <row r="34" spans="1:16" x14ac:dyDescent="0.25">
      <c r="A34" s="166">
        <v>24</v>
      </c>
      <c r="B34" s="166" t="s">
        <v>163</v>
      </c>
      <c r="C34" s="162">
        <v>0</v>
      </c>
      <c r="D34" s="270">
        <v>0</v>
      </c>
      <c r="E34" s="163">
        <v>0</v>
      </c>
      <c r="F34" s="163">
        <v>0</v>
      </c>
      <c r="G34" s="163">
        <v>0</v>
      </c>
      <c r="H34" s="163">
        <v>0</v>
      </c>
      <c r="I34" s="164">
        <v>0</v>
      </c>
      <c r="J34" s="165">
        <v>3</v>
      </c>
      <c r="K34" s="162">
        <v>0</v>
      </c>
      <c r="L34" s="163">
        <v>0</v>
      </c>
      <c r="M34" s="163">
        <v>0</v>
      </c>
      <c r="N34" s="163">
        <v>1</v>
      </c>
      <c r="O34" s="163">
        <v>0</v>
      </c>
      <c r="P34" s="163">
        <v>4</v>
      </c>
    </row>
    <row r="35" spans="1:16" x14ac:dyDescent="0.25">
      <c r="A35" s="166">
        <v>25</v>
      </c>
      <c r="B35" s="166" t="s">
        <v>164</v>
      </c>
      <c r="C35" s="162">
        <v>0</v>
      </c>
      <c r="D35" s="270">
        <v>0</v>
      </c>
      <c r="E35" s="163">
        <v>0</v>
      </c>
      <c r="F35" s="163">
        <v>0</v>
      </c>
      <c r="G35" s="163">
        <v>0</v>
      </c>
      <c r="H35" s="163">
        <v>0</v>
      </c>
      <c r="I35" s="164">
        <v>0</v>
      </c>
      <c r="J35" s="165">
        <v>4</v>
      </c>
      <c r="K35" s="162">
        <v>0</v>
      </c>
      <c r="L35" s="163">
        <v>3</v>
      </c>
      <c r="M35" s="163">
        <v>0</v>
      </c>
      <c r="N35" s="163">
        <v>2</v>
      </c>
      <c r="O35" s="163">
        <v>0</v>
      </c>
      <c r="P35" s="163">
        <v>3</v>
      </c>
    </row>
    <row r="36" spans="1:16" x14ac:dyDescent="0.25">
      <c r="A36" s="166">
        <v>26</v>
      </c>
      <c r="B36" s="166" t="s">
        <v>165</v>
      </c>
      <c r="C36" s="162">
        <v>0</v>
      </c>
      <c r="D36" s="270">
        <v>0</v>
      </c>
      <c r="E36" s="163">
        <v>0</v>
      </c>
      <c r="F36" s="163">
        <v>0</v>
      </c>
      <c r="G36" s="163">
        <v>0</v>
      </c>
      <c r="H36" s="163">
        <v>0</v>
      </c>
      <c r="I36" s="164">
        <v>0</v>
      </c>
      <c r="J36" s="165">
        <v>7</v>
      </c>
      <c r="K36" s="162">
        <v>5</v>
      </c>
      <c r="L36" s="163">
        <v>0</v>
      </c>
      <c r="M36" s="163">
        <v>0</v>
      </c>
      <c r="N36" s="163">
        <v>0</v>
      </c>
      <c r="O36" s="163">
        <v>0</v>
      </c>
      <c r="P36" s="163">
        <v>2</v>
      </c>
    </row>
    <row r="37" spans="1:16" x14ac:dyDescent="0.25">
      <c r="A37" s="166">
        <v>27</v>
      </c>
      <c r="B37" s="167" t="s">
        <v>166</v>
      </c>
      <c r="C37" s="162">
        <v>0</v>
      </c>
      <c r="D37" s="270">
        <v>0</v>
      </c>
      <c r="E37" s="163">
        <v>0</v>
      </c>
      <c r="F37" s="163">
        <v>0</v>
      </c>
      <c r="G37" s="163">
        <v>0</v>
      </c>
      <c r="H37" s="163">
        <v>0</v>
      </c>
      <c r="I37" s="164">
        <v>0</v>
      </c>
      <c r="J37" s="165">
        <v>43</v>
      </c>
      <c r="K37" s="162">
        <v>19</v>
      </c>
      <c r="L37" s="163">
        <v>0</v>
      </c>
      <c r="M37" s="163">
        <v>0</v>
      </c>
      <c r="N37" s="163">
        <v>7</v>
      </c>
      <c r="O37" s="163">
        <v>0</v>
      </c>
      <c r="P37" s="163">
        <v>31</v>
      </c>
    </row>
    <row r="38" spans="1:16" x14ac:dyDescent="0.25">
      <c r="A38" s="170"/>
      <c r="B38" s="170" t="s">
        <v>49</v>
      </c>
      <c r="C38" s="168">
        <v>5062</v>
      </c>
      <c r="D38" s="171">
        <v>916</v>
      </c>
      <c r="E38" s="171">
        <v>696</v>
      </c>
      <c r="F38" s="171">
        <v>1</v>
      </c>
      <c r="G38" s="171">
        <v>1176</v>
      </c>
      <c r="H38" s="171">
        <v>0</v>
      </c>
      <c r="I38" s="171">
        <v>4625</v>
      </c>
      <c r="J38" s="171">
        <v>18948</v>
      </c>
      <c r="K38" s="171">
        <v>9967</v>
      </c>
      <c r="L38" s="171">
        <v>110</v>
      </c>
      <c r="M38" s="171">
        <v>2</v>
      </c>
      <c r="N38" s="171">
        <v>3092</v>
      </c>
      <c r="O38" s="171">
        <v>1</v>
      </c>
      <c r="P38" s="171">
        <v>11960</v>
      </c>
    </row>
    <row r="39" spans="1:16" x14ac:dyDescent="0.25">
      <c r="A39" s="155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</row>
    <row r="40" spans="1:16" x14ac:dyDescent="0.25">
      <c r="A40" s="155"/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</row>
    <row r="41" spans="1:16" x14ac:dyDescent="0.25">
      <c r="A41" s="291" t="s">
        <v>167</v>
      </c>
      <c r="B41" s="291"/>
      <c r="C41" s="291"/>
      <c r="D41" s="291"/>
      <c r="E41" s="291"/>
      <c r="F41" s="291"/>
      <c r="G41" s="291"/>
      <c r="H41" s="291"/>
      <c r="I41" s="291"/>
      <c r="J41" s="291"/>
      <c r="K41" s="291"/>
      <c r="L41" s="291"/>
      <c r="M41" s="291"/>
      <c r="N41" s="291"/>
      <c r="O41" s="291"/>
      <c r="P41" s="291"/>
    </row>
    <row r="42" spans="1:16" x14ac:dyDescent="0.25">
      <c r="A42" s="292" t="s">
        <v>102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</row>
    <row r="43" spans="1:16" x14ac:dyDescent="0.25">
      <c r="A43" s="293" t="s">
        <v>245</v>
      </c>
      <c r="B43" s="293"/>
      <c r="C43" s="293"/>
      <c r="D43" s="293"/>
      <c r="E43" s="293"/>
      <c r="F43" s="293"/>
      <c r="G43" s="293"/>
      <c r="H43" s="293"/>
      <c r="I43" s="293"/>
      <c r="J43" s="293"/>
      <c r="K43" s="293"/>
      <c r="L43" s="293"/>
      <c r="M43" s="293"/>
      <c r="N43" s="293"/>
      <c r="O43" s="293"/>
      <c r="P43" s="293"/>
    </row>
    <row r="44" spans="1:16" x14ac:dyDescent="0.25">
      <c r="A44" s="156"/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271"/>
    </row>
    <row r="45" spans="1:16" x14ac:dyDescent="0.25">
      <c r="A45" s="294" t="s">
        <v>125</v>
      </c>
      <c r="B45" s="294" t="s">
        <v>3</v>
      </c>
      <c r="C45" s="295" t="s">
        <v>126</v>
      </c>
      <c r="D45" s="295"/>
      <c r="E45" s="295"/>
      <c r="F45" s="295"/>
      <c r="G45" s="295"/>
      <c r="H45" s="295"/>
      <c r="I45" s="296"/>
      <c r="J45" s="297" t="s">
        <v>127</v>
      </c>
      <c r="K45" s="295"/>
      <c r="L45" s="295"/>
      <c r="M45" s="295"/>
      <c r="N45" s="295"/>
      <c r="O45" s="295"/>
      <c r="P45" s="295"/>
    </row>
    <row r="46" spans="1:16" x14ac:dyDescent="0.25">
      <c r="A46" s="294"/>
      <c r="B46" s="294"/>
      <c r="C46" s="172"/>
      <c r="D46" s="298" t="s">
        <v>128</v>
      </c>
      <c r="E46" s="172"/>
      <c r="F46" s="172" t="s">
        <v>128</v>
      </c>
      <c r="G46" s="298" t="s">
        <v>129</v>
      </c>
      <c r="H46" s="298" t="s">
        <v>130</v>
      </c>
      <c r="I46" s="173"/>
      <c r="J46" s="174"/>
      <c r="K46" s="298" t="s">
        <v>128</v>
      </c>
      <c r="L46" s="172"/>
      <c r="M46" s="172" t="s">
        <v>128</v>
      </c>
      <c r="N46" s="298" t="s">
        <v>129</v>
      </c>
      <c r="O46" s="298" t="s">
        <v>130</v>
      </c>
      <c r="P46" s="172"/>
    </row>
    <row r="47" spans="1:16" x14ac:dyDescent="0.25">
      <c r="A47" s="294"/>
      <c r="B47" s="294"/>
      <c r="C47" s="175" t="s">
        <v>131</v>
      </c>
      <c r="D47" s="299"/>
      <c r="E47" s="175" t="s">
        <v>128</v>
      </c>
      <c r="F47" s="175" t="s">
        <v>132</v>
      </c>
      <c r="G47" s="299"/>
      <c r="H47" s="299"/>
      <c r="I47" s="176" t="s">
        <v>131</v>
      </c>
      <c r="J47" s="177" t="s">
        <v>131</v>
      </c>
      <c r="K47" s="299"/>
      <c r="L47" s="175" t="s">
        <v>128</v>
      </c>
      <c r="M47" s="175" t="s">
        <v>132</v>
      </c>
      <c r="N47" s="299"/>
      <c r="O47" s="299"/>
      <c r="P47" s="175" t="s">
        <v>131</v>
      </c>
    </row>
    <row r="48" spans="1:16" x14ac:dyDescent="0.25">
      <c r="A48" s="294"/>
      <c r="B48" s="294"/>
      <c r="C48" s="175" t="s">
        <v>133</v>
      </c>
      <c r="D48" s="299"/>
      <c r="E48" s="175" t="s">
        <v>134</v>
      </c>
      <c r="F48" s="175" t="s">
        <v>135</v>
      </c>
      <c r="G48" s="299"/>
      <c r="H48" s="299"/>
      <c r="I48" s="176" t="s">
        <v>133</v>
      </c>
      <c r="J48" s="177" t="s">
        <v>133</v>
      </c>
      <c r="K48" s="299"/>
      <c r="L48" s="175" t="s">
        <v>134</v>
      </c>
      <c r="M48" s="175" t="s">
        <v>135</v>
      </c>
      <c r="N48" s="299"/>
      <c r="O48" s="299"/>
      <c r="P48" s="175" t="s">
        <v>133</v>
      </c>
    </row>
    <row r="49" spans="1:16" x14ac:dyDescent="0.25">
      <c r="A49" s="294"/>
      <c r="B49" s="294"/>
      <c r="C49" s="175" t="s">
        <v>136</v>
      </c>
      <c r="D49" s="299"/>
      <c r="E49" s="175"/>
      <c r="F49" s="175" t="s">
        <v>137</v>
      </c>
      <c r="G49" s="299"/>
      <c r="H49" s="299"/>
      <c r="I49" s="176" t="s">
        <v>138</v>
      </c>
      <c r="J49" s="177" t="s">
        <v>136</v>
      </c>
      <c r="K49" s="299"/>
      <c r="L49" s="175"/>
      <c r="M49" s="175" t="s">
        <v>137</v>
      </c>
      <c r="N49" s="299"/>
      <c r="O49" s="299"/>
      <c r="P49" s="175" t="s">
        <v>138</v>
      </c>
    </row>
    <row r="50" spans="1:16" x14ac:dyDescent="0.25">
      <c r="A50" s="294"/>
      <c r="B50" s="294"/>
      <c r="C50" s="178"/>
      <c r="D50" s="300"/>
      <c r="E50" s="178"/>
      <c r="F50" s="178" t="s">
        <v>139</v>
      </c>
      <c r="G50" s="300"/>
      <c r="H50" s="300"/>
      <c r="I50" s="179"/>
      <c r="J50" s="180"/>
      <c r="K50" s="300"/>
      <c r="L50" s="178"/>
      <c r="M50" s="178" t="s">
        <v>139</v>
      </c>
      <c r="N50" s="300"/>
      <c r="O50" s="300"/>
      <c r="P50" s="178"/>
    </row>
    <row r="51" spans="1:16" x14ac:dyDescent="0.25">
      <c r="A51" s="161">
        <v>1</v>
      </c>
      <c r="B51" s="161" t="s">
        <v>140</v>
      </c>
      <c r="C51" s="162">
        <v>0</v>
      </c>
      <c r="D51" s="171">
        <v>0</v>
      </c>
      <c r="E51" s="171">
        <v>0</v>
      </c>
      <c r="F51" s="181"/>
      <c r="G51" s="171">
        <v>0</v>
      </c>
      <c r="H51" s="171">
        <v>0</v>
      </c>
      <c r="I51" s="164">
        <v>0</v>
      </c>
      <c r="J51" s="165">
        <v>3</v>
      </c>
      <c r="K51" s="171">
        <v>0</v>
      </c>
      <c r="L51" s="171">
        <v>0</v>
      </c>
      <c r="M51" s="181"/>
      <c r="N51" s="171">
        <v>1</v>
      </c>
      <c r="O51" s="171">
        <v>0</v>
      </c>
      <c r="P51" s="163">
        <v>4</v>
      </c>
    </row>
    <row r="52" spans="1:16" x14ac:dyDescent="0.25">
      <c r="A52" s="166">
        <v>2</v>
      </c>
      <c r="B52" s="166" t="s">
        <v>141</v>
      </c>
      <c r="C52" s="162">
        <v>5697</v>
      </c>
      <c r="D52" s="171">
        <v>346</v>
      </c>
      <c r="E52" s="171">
        <v>0</v>
      </c>
      <c r="F52" s="181"/>
      <c r="G52" s="171">
        <v>1217</v>
      </c>
      <c r="H52" s="171">
        <v>40</v>
      </c>
      <c r="I52" s="164">
        <v>6528</v>
      </c>
      <c r="J52" s="165">
        <v>2232</v>
      </c>
      <c r="K52" s="171">
        <v>100</v>
      </c>
      <c r="L52" s="171">
        <v>0</v>
      </c>
      <c r="M52" s="181"/>
      <c r="N52" s="171">
        <v>1082</v>
      </c>
      <c r="O52" s="171">
        <v>30</v>
      </c>
      <c r="P52" s="163">
        <v>3184</v>
      </c>
    </row>
    <row r="53" spans="1:16" x14ac:dyDescent="0.25">
      <c r="A53" s="166">
        <v>3</v>
      </c>
      <c r="B53" s="166" t="s">
        <v>142</v>
      </c>
      <c r="C53" s="162">
        <v>4021</v>
      </c>
      <c r="D53" s="171">
        <v>407</v>
      </c>
      <c r="E53" s="171">
        <v>3</v>
      </c>
      <c r="F53" s="181"/>
      <c r="G53" s="171">
        <v>100</v>
      </c>
      <c r="H53" s="171">
        <v>0</v>
      </c>
      <c r="I53" s="164">
        <v>3711</v>
      </c>
      <c r="J53" s="165">
        <v>752</v>
      </c>
      <c r="K53" s="171">
        <v>0</v>
      </c>
      <c r="L53" s="171">
        <v>0</v>
      </c>
      <c r="M53" s="181"/>
      <c r="N53" s="171">
        <v>140</v>
      </c>
      <c r="O53" s="171">
        <v>0</v>
      </c>
      <c r="P53" s="163">
        <v>892</v>
      </c>
    </row>
    <row r="54" spans="1:16" x14ac:dyDescent="0.25">
      <c r="A54" s="166">
        <v>4</v>
      </c>
      <c r="B54" s="166" t="s">
        <v>143</v>
      </c>
      <c r="C54" s="162">
        <v>0</v>
      </c>
      <c r="D54" s="171">
        <v>0</v>
      </c>
      <c r="E54" s="171">
        <v>0</v>
      </c>
      <c r="F54" s="181"/>
      <c r="G54" s="171">
        <v>0</v>
      </c>
      <c r="H54" s="171">
        <v>0</v>
      </c>
      <c r="I54" s="164">
        <v>0</v>
      </c>
      <c r="J54" s="165">
        <v>0</v>
      </c>
      <c r="K54" s="171">
        <v>0</v>
      </c>
      <c r="L54" s="171">
        <v>0</v>
      </c>
      <c r="M54" s="181"/>
      <c r="N54" s="171">
        <v>0</v>
      </c>
      <c r="O54" s="171">
        <v>0</v>
      </c>
      <c r="P54" s="163">
        <v>0</v>
      </c>
    </row>
    <row r="55" spans="1:16" x14ac:dyDescent="0.25">
      <c r="A55" s="166">
        <v>5</v>
      </c>
      <c r="B55" s="166" t="s">
        <v>144</v>
      </c>
      <c r="C55" s="162">
        <v>21</v>
      </c>
      <c r="D55" s="171">
        <v>6</v>
      </c>
      <c r="E55" s="171">
        <v>0</v>
      </c>
      <c r="F55" s="181"/>
      <c r="G55" s="171">
        <v>0</v>
      </c>
      <c r="H55" s="171">
        <v>0</v>
      </c>
      <c r="I55" s="164">
        <v>15</v>
      </c>
      <c r="J55" s="165">
        <v>1981</v>
      </c>
      <c r="K55" s="171">
        <v>1975</v>
      </c>
      <c r="L55" s="171">
        <v>0</v>
      </c>
      <c r="M55" s="181"/>
      <c r="N55" s="171">
        <v>0</v>
      </c>
      <c r="O55" s="171">
        <v>0</v>
      </c>
      <c r="P55" s="163">
        <v>6</v>
      </c>
    </row>
    <row r="56" spans="1:16" x14ac:dyDescent="0.25">
      <c r="A56" s="166">
        <v>6</v>
      </c>
      <c r="B56" s="166" t="s">
        <v>145</v>
      </c>
      <c r="C56" s="162">
        <v>236</v>
      </c>
      <c r="D56" s="171">
        <v>76</v>
      </c>
      <c r="E56" s="171">
        <v>0</v>
      </c>
      <c r="F56" s="181"/>
      <c r="G56" s="171">
        <v>0</v>
      </c>
      <c r="H56" s="171">
        <v>0</v>
      </c>
      <c r="I56" s="164">
        <v>160</v>
      </c>
      <c r="J56" s="165">
        <v>707</v>
      </c>
      <c r="K56" s="171">
        <v>391</v>
      </c>
      <c r="L56" s="171">
        <v>0</v>
      </c>
      <c r="M56" s="181"/>
      <c r="N56" s="171">
        <v>2</v>
      </c>
      <c r="O56" s="171">
        <v>0</v>
      </c>
      <c r="P56" s="163">
        <v>318</v>
      </c>
    </row>
    <row r="57" spans="1:16" x14ac:dyDescent="0.25">
      <c r="A57" s="166">
        <v>7</v>
      </c>
      <c r="B57" s="166" t="s">
        <v>146</v>
      </c>
      <c r="C57" s="162">
        <v>29</v>
      </c>
      <c r="D57" s="171">
        <v>0</v>
      </c>
      <c r="E57" s="171">
        <v>0</v>
      </c>
      <c r="F57" s="181"/>
      <c r="G57" s="171">
        <v>0</v>
      </c>
      <c r="H57" s="171">
        <v>0</v>
      </c>
      <c r="I57" s="164">
        <v>29</v>
      </c>
      <c r="J57" s="165">
        <v>2</v>
      </c>
      <c r="K57" s="171">
        <v>1</v>
      </c>
      <c r="L57" s="171">
        <v>0</v>
      </c>
      <c r="M57" s="181"/>
      <c r="N57" s="171">
        <v>5</v>
      </c>
      <c r="O57" s="171">
        <v>0</v>
      </c>
      <c r="P57" s="163">
        <v>6</v>
      </c>
    </row>
    <row r="58" spans="1:16" x14ac:dyDescent="0.25">
      <c r="A58" s="166">
        <v>8</v>
      </c>
      <c r="B58" s="166" t="s">
        <v>147</v>
      </c>
      <c r="C58" s="162">
        <v>199</v>
      </c>
      <c r="D58" s="171">
        <v>30</v>
      </c>
      <c r="E58" s="171">
        <v>0</v>
      </c>
      <c r="F58" s="181"/>
      <c r="G58" s="171">
        <v>0</v>
      </c>
      <c r="H58" s="171">
        <v>0</v>
      </c>
      <c r="I58" s="164">
        <v>169</v>
      </c>
      <c r="J58" s="165">
        <v>48</v>
      </c>
      <c r="K58" s="171">
        <v>0</v>
      </c>
      <c r="L58" s="171">
        <v>0</v>
      </c>
      <c r="M58" s="181"/>
      <c r="N58" s="171">
        <v>0</v>
      </c>
      <c r="O58" s="171">
        <v>0</v>
      </c>
      <c r="P58" s="163">
        <v>48</v>
      </c>
    </row>
    <row r="59" spans="1:16" x14ac:dyDescent="0.25">
      <c r="A59" s="166">
        <v>9</v>
      </c>
      <c r="B59" s="166" t="s">
        <v>148</v>
      </c>
      <c r="C59" s="162">
        <v>1</v>
      </c>
      <c r="D59" s="171">
        <v>0</v>
      </c>
      <c r="E59" s="171">
        <v>0</v>
      </c>
      <c r="F59" s="181"/>
      <c r="G59" s="171">
        <v>0</v>
      </c>
      <c r="H59" s="171">
        <v>0</v>
      </c>
      <c r="I59" s="164">
        <v>1</v>
      </c>
      <c r="J59" s="165">
        <v>0</v>
      </c>
      <c r="K59" s="171">
        <v>0</v>
      </c>
      <c r="L59" s="171">
        <v>0</v>
      </c>
      <c r="M59" s="181"/>
      <c r="N59" s="171">
        <v>0</v>
      </c>
      <c r="O59" s="171">
        <v>0</v>
      </c>
      <c r="P59" s="163">
        <v>0</v>
      </c>
    </row>
    <row r="60" spans="1:16" x14ac:dyDescent="0.25">
      <c r="A60" s="166">
        <v>10</v>
      </c>
      <c r="B60" s="166" t="s">
        <v>149</v>
      </c>
      <c r="C60" s="162">
        <v>155</v>
      </c>
      <c r="D60" s="171">
        <v>44</v>
      </c>
      <c r="E60" s="171">
        <v>0</v>
      </c>
      <c r="F60" s="181"/>
      <c r="G60" s="171">
        <v>87</v>
      </c>
      <c r="H60" s="171">
        <v>0</v>
      </c>
      <c r="I60" s="164">
        <v>198</v>
      </c>
      <c r="J60" s="165">
        <v>141</v>
      </c>
      <c r="K60" s="171">
        <v>105</v>
      </c>
      <c r="L60" s="171">
        <v>0</v>
      </c>
      <c r="M60" s="181"/>
      <c r="N60" s="171">
        <v>0</v>
      </c>
      <c r="O60" s="171">
        <v>0</v>
      </c>
      <c r="P60" s="163">
        <v>36</v>
      </c>
    </row>
    <row r="61" spans="1:16" x14ac:dyDescent="0.25">
      <c r="A61" s="166">
        <v>11</v>
      </c>
      <c r="B61" s="166" t="s">
        <v>150</v>
      </c>
      <c r="C61" s="162">
        <v>1001</v>
      </c>
      <c r="D61" s="171">
        <v>845</v>
      </c>
      <c r="E61" s="171">
        <v>0</v>
      </c>
      <c r="F61" s="181"/>
      <c r="G61" s="171">
        <v>0</v>
      </c>
      <c r="H61" s="171">
        <v>0</v>
      </c>
      <c r="I61" s="164">
        <v>156</v>
      </c>
      <c r="J61" s="165">
        <v>488</v>
      </c>
      <c r="K61" s="171">
        <v>287</v>
      </c>
      <c r="L61" s="171">
        <v>156</v>
      </c>
      <c r="M61" s="181"/>
      <c r="N61" s="171">
        <v>2</v>
      </c>
      <c r="O61" s="171">
        <v>0</v>
      </c>
      <c r="P61" s="163">
        <v>47</v>
      </c>
    </row>
    <row r="62" spans="1:16" x14ac:dyDescent="0.25">
      <c r="A62" s="166">
        <v>12</v>
      </c>
      <c r="B62" s="166" t="s">
        <v>151</v>
      </c>
      <c r="C62" s="162">
        <v>6</v>
      </c>
      <c r="D62" s="171">
        <v>0</v>
      </c>
      <c r="E62" s="171">
        <v>0</v>
      </c>
      <c r="F62" s="181"/>
      <c r="G62" s="171">
        <v>0</v>
      </c>
      <c r="H62" s="171">
        <v>0</v>
      </c>
      <c r="I62" s="164">
        <v>6</v>
      </c>
      <c r="J62" s="165">
        <v>0</v>
      </c>
      <c r="K62" s="171">
        <v>0</v>
      </c>
      <c r="L62" s="171">
        <v>0</v>
      </c>
      <c r="M62" s="181"/>
      <c r="N62" s="171">
        <v>0</v>
      </c>
      <c r="O62" s="171">
        <v>0</v>
      </c>
      <c r="P62" s="163">
        <v>0</v>
      </c>
    </row>
    <row r="63" spans="1:16" x14ac:dyDescent="0.25">
      <c r="A63" s="166">
        <v>13</v>
      </c>
      <c r="B63" s="166" t="s">
        <v>152</v>
      </c>
      <c r="C63" s="162">
        <v>2</v>
      </c>
      <c r="D63" s="171">
        <v>0</v>
      </c>
      <c r="E63" s="171">
        <v>0</v>
      </c>
      <c r="F63" s="181"/>
      <c r="G63" s="171">
        <v>0</v>
      </c>
      <c r="H63" s="171">
        <v>0</v>
      </c>
      <c r="I63" s="164">
        <v>2</v>
      </c>
      <c r="J63" s="165">
        <v>0</v>
      </c>
      <c r="K63" s="171">
        <v>0</v>
      </c>
      <c r="L63" s="171">
        <v>0</v>
      </c>
      <c r="M63" s="181"/>
      <c r="N63" s="171">
        <v>0</v>
      </c>
      <c r="O63" s="171">
        <v>0</v>
      </c>
      <c r="P63" s="163">
        <v>0</v>
      </c>
    </row>
    <row r="64" spans="1:16" x14ac:dyDescent="0.25">
      <c r="A64" s="166">
        <v>14</v>
      </c>
      <c r="B64" s="166" t="s">
        <v>153</v>
      </c>
      <c r="C64" s="162">
        <v>70</v>
      </c>
      <c r="D64" s="171">
        <v>10</v>
      </c>
      <c r="E64" s="171">
        <v>0</v>
      </c>
      <c r="F64" s="181"/>
      <c r="G64" s="171">
        <v>54</v>
      </c>
      <c r="H64" s="171">
        <v>0</v>
      </c>
      <c r="I64" s="164">
        <v>114</v>
      </c>
      <c r="J64" s="165">
        <v>171</v>
      </c>
      <c r="K64" s="171">
        <v>78</v>
      </c>
      <c r="L64" s="171">
        <v>2</v>
      </c>
      <c r="M64" s="181"/>
      <c r="N64" s="171">
        <v>66</v>
      </c>
      <c r="O64" s="171">
        <v>0</v>
      </c>
      <c r="P64" s="163">
        <v>157</v>
      </c>
    </row>
    <row r="65" spans="1:16" x14ac:dyDescent="0.25">
      <c r="A65" s="166">
        <v>15</v>
      </c>
      <c r="B65" s="166" t="s">
        <v>154</v>
      </c>
      <c r="C65" s="162">
        <v>30</v>
      </c>
      <c r="D65" s="171">
        <v>0</v>
      </c>
      <c r="E65" s="171">
        <v>0</v>
      </c>
      <c r="F65" s="181"/>
      <c r="G65" s="171">
        <v>0</v>
      </c>
      <c r="H65" s="171">
        <v>0</v>
      </c>
      <c r="I65" s="164">
        <v>30</v>
      </c>
      <c r="J65" s="165">
        <v>0</v>
      </c>
      <c r="K65" s="171">
        <v>0</v>
      </c>
      <c r="L65" s="171">
        <v>0</v>
      </c>
      <c r="M65" s="181"/>
      <c r="N65" s="171">
        <v>0</v>
      </c>
      <c r="O65" s="171">
        <v>0</v>
      </c>
      <c r="P65" s="163">
        <v>0</v>
      </c>
    </row>
    <row r="66" spans="1:16" x14ac:dyDescent="0.25">
      <c r="A66" s="166">
        <v>16</v>
      </c>
      <c r="B66" s="166" t="s">
        <v>155</v>
      </c>
      <c r="C66" s="162">
        <v>0</v>
      </c>
      <c r="D66" s="171">
        <v>0</v>
      </c>
      <c r="E66" s="171">
        <v>0</v>
      </c>
      <c r="F66" s="181"/>
      <c r="G66" s="171">
        <v>0</v>
      </c>
      <c r="H66" s="171">
        <v>0</v>
      </c>
      <c r="I66" s="164">
        <v>0</v>
      </c>
      <c r="J66" s="165">
        <v>0</v>
      </c>
      <c r="K66" s="171">
        <v>0</v>
      </c>
      <c r="L66" s="171">
        <v>0</v>
      </c>
      <c r="M66" s="181"/>
      <c r="N66" s="171">
        <v>0</v>
      </c>
      <c r="O66" s="171">
        <v>0</v>
      </c>
      <c r="P66" s="163">
        <v>0</v>
      </c>
    </row>
    <row r="67" spans="1:16" x14ac:dyDescent="0.25">
      <c r="A67" s="166">
        <v>17</v>
      </c>
      <c r="B67" s="166" t="s">
        <v>156</v>
      </c>
      <c r="C67" s="162">
        <v>217</v>
      </c>
      <c r="D67" s="171">
        <v>142</v>
      </c>
      <c r="E67" s="171">
        <v>0</v>
      </c>
      <c r="F67" s="181"/>
      <c r="G67" s="171">
        <v>0</v>
      </c>
      <c r="H67" s="171">
        <v>0</v>
      </c>
      <c r="I67" s="164">
        <v>75</v>
      </c>
      <c r="J67" s="165">
        <v>691</v>
      </c>
      <c r="K67" s="171">
        <v>246</v>
      </c>
      <c r="L67" s="171">
        <v>2</v>
      </c>
      <c r="M67" s="181"/>
      <c r="N67" s="171">
        <v>7</v>
      </c>
      <c r="O67" s="171">
        <v>0</v>
      </c>
      <c r="P67" s="163">
        <v>450</v>
      </c>
    </row>
    <row r="68" spans="1:16" x14ac:dyDescent="0.25">
      <c r="A68" s="166">
        <v>18</v>
      </c>
      <c r="B68" s="166" t="s">
        <v>157</v>
      </c>
      <c r="C68" s="162">
        <v>0</v>
      </c>
      <c r="D68" s="171">
        <v>0</v>
      </c>
      <c r="E68" s="171">
        <v>0</v>
      </c>
      <c r="F68" s="181"/>
      <c r="G68" s="171">
        <v>0</v>
      </c>
      <c r="H68" s="171">
        <v>0</v>
      </c>
      <c r="I68" s="164">
        <v>0</v>
      </c>
      <c r="J68" s="165">
        <v>1</v>
      </c>
      <c r="K68" s="171">
        <v>0</v>
      </c>
      <c r="L68" s="171">
        <v>0</v>
      </c>
      <c r="M68" s="181"/>
      <c r="N68" s="171">
        <v>0</v>
      </c>
      <c r="O68" s="171">
        <v>0</v>
      </c>
      <c r="P68" s="163">
        <v>1</v>
      </c>
    </row>
    <row r="69" spans="1:16" x14ac:dyDescent="0.25">
      <c r="A69" s="166">
        <v>19</v>
      </c>
      <c r="B69" s="166" t="s">
        <v>158</v>
      </c>
      <c r="C69" s="162">
        <v>0</v>
      </c>
      <c r="D69" s="171">
        <v>0</v>
      </c>
      <c r="E69" s="171">
        <v>0</v>
      </c>
      <c r="F69" s="181"/>
      <c r="G69" s="171">
        <v>0</v>
      </c>
      <c r="H69" s="171">
        <v>0</v>
      </c>
      <c r="I69" s="164">
        <v>0</v>
      </c>
      <c r="J69" s="165">
        <v>0</v>
      </c>
      <c r="K69" s="171">
        <v>0</v>
      </c>
      <c r="L69" s="171">
        <v>0</v>
      </c>
      <c r="M69" s="181"/>
      <c r="N69" s="171">
        <v>0</v>
      </c>
      <c r="O69" s="171">
        <v>0</v>
      </c>
      <c r="P69" s="163">
        <v>0</v>
      </c>
    </row>
    <row r="70" spans="1:16" x14ac:dyDescent="0.25">
      <c r="A70" s="166">
        <v>20</v>
      </c>
      <c r="B70" s="166" t="s">
        <v>159</v>
      </c>
      <c r="C70" s="162">
        <v>0</v>
      </c>
      <c r="D70" s="171">
        <v>0</v>
      </c>
      <c r="E70" s="171">
        <v>0</v>
      </c>
      <c r="F70" s="181"/>
      <c r="G70" s="171">
        <v>0</v>
      </c>
      <c r="H70" s="171">
        <v>0</v>
      </c>
      <c r="I70" s="164">
        <v>0</v>
      </c>
      <c r="J70" s="165">
        <v>0</v>
      </c>
      <c r="K70" s="171">
        <v>0</v>
      </c>
      <c r="L70" s="171">
        <v>0</v>
      </c>
      <c r="M70" s="181"/>
      <c r="N70" s="171">
        <v>0</v>
      </c>
      <c r="O70" s="171">
        <v>0</v>
      </c>
      <c r="P70" s="163">
        <v>0</v>
      </c>
    </row>
    <row r="71" spans="1:16" x14ac:dyDescent="0.25">
      <c r="A71" s="166">
        <v>21</v>
      </c>
      <c r="B71" s="166" t="s">
        <v>160</v>
      </c>
      <c r="C71" s="162">
        <v>0</v>
      </c>
      <c r="D71" s="171">
        <v>0</v>
      </c>
      <c r="E71" s="171">
        <v>0</v>
      </c>
      <c r="F71" s="181"/>
      <c r="G71" s="171">
        <v>0</v>
      </c>
      <c r="H71" s="171">
        <v>0</v>
      </c>
      <c r="I71" s="164">
        <v>0</v>
      </c>
      <c r="J71" s="165">
        <v>0</v>
      </c>
      <c r="K71" s="171">
        <v>0</v>
      </c>
      <c r="L71" s="171">
        <v>0</v>
      </c>
      <c r="M71" s="181"/>
      <c r="N71" s="171">
        <v>0</v>
      </c>
      <c r="O71" s="171">
        <v>0</v>
      </c>
      <c r="P71" s="163">
        <v>0</v>
      </c>
    </row>
    <row r="72" spans="1:16" x14ac:dyDescent="0.25">
      <c r="A72" s="166">
        <v>22</v>
      </c>
      <c r="B72" s="166" t="s">
        <v>161</v>
      </c>
      <c r="C72" s="162">
        <v>0</v>
      </c>
      <c r="D72" s="171">
        <v>0</v>
      </c>
      <c r="E72" s="171">
        <v>0</v>
      </c>
      <c r="F72" s="181"/>
      <c r="G72" s="171">
        <v>0</v>
      </c>
      <c r="H72" s="171">
        <v>0</v>
      </c>
      <c r="I72" s="164">
        <v>0</v>
      </c>
      <c r="J72" s="165">
        <v>0</v>
      </c>
      <c r="K72" s="171">
        <v>0</v>
      </c>
      <c r="L72" s="171">
        <v>0</v>
      </c>
      <c r="M72" s="181"/>
      <c r="N72" s="171">
        <v>0</v>
      </c>
      <c r="O72" s="171">
        <v>0</v>
      </c>
      <c r="P72" s="163">
        <v>0</v>
      </c>
    </row>
    <row r="73" spans="1:16" x14ac:dyDescent="0.25">
      <c r="A73" s="166">
        <v>23</v>
      </c>
      <c r="B73" s="166" t="s">
        <v>162</v>
      </c>
      <c r="C73" s="162">
        <v>0</v>
      </c>
      <c r="D73" s="171">
        <v>0</v>
      </c>
      <c r="E73" s="171">
        <v>0</v>
      </c>
      <c r="F73" s="181"/>
      <c r="G73" s="171">
        <v>0</v>
      </c>
      <c r="H73" s="171">
        <v>0</v>
      </c>
      <c r="I73" s="164">
        <v>0</v>
      </c>
      <c r="J73" s="165">
        <v>0</v>
      </c>
      <c r="K73" s="171">
        <v>0</v>
      </c>
      <c r="L73" s="171">
        <v>0</v>
      </c>
      <c r="M73" s="181"/>
      <c r="N73" s="171">
        <v>0</v>
      </c>
      <c r="O73" s="171">
        <v>0</v>
      </c>
      <c r="P73" s="163">
        <v>0</v>
      </c>
    </row>
    <row r="74" spans="1:16" x14ac:dyDescent="0.25">
      <c r="A74" s="166">
        <v>24</v>
      </c>
      <c r="B74" s="166" t="s">
        <v>163</v>
      </c>
      <c r="C74" s="162">
        <v>0</v>
      </c>
      <c r="D74" s="171">
        <v>0</v>
      </c>
      <c r="E74" s="171">
        <v>0</v>
      </c>
      <c r="F74" s="181"/>
      <c r="G74" s="171">
        <v>0</v>
      </c>
      <c r="H74" s="171">
        <v>0</v>
      </c>
      <c r="I74" s="164">
        <v>0</v>
      </c>
      <c r="J74" s="165">
        <v>0</v>
      </c>
      <c r="K74" s="171">
        <v>0</v>
      </c>
      <c r="L74" s="171">
        <v>0</v>
      </c>
      <c r="M74" s="181"/>
      <c r="N74" s="171">
        <v>0</v>
      </c>
      <c r="O74" s="171">
        <v>0</v>
      </c>
      <c r="P74" s="163">
        <v>0</v>
      </c>
    </row>
    <row r="75" spans="1:16" x14ac:dyDescent="0.25">
      <c r="A75" s="166">
        <v>25</v>
      </c>
      <c r="B75" s="166" t="s">
        <v>164</v>
      </c>
      <c r="C75" s="162">
        <v>0</v>
      </c>
      <c r="D75" s="171">
        <v>0</v>
      </c>
      <c r="E75" s="171">
        <v>0</v>
      </c>
      <c r="F75" s="181"/>
      <c r="G75" s="171">
        <v>0</v>
      </c>
      <c r="H75" s="171">
        <v>0</v>
      </c>
      <c r="I75" s="164">
        <v>0</v>
      </c>
      <c r="J75" s="165">
        <v>0</v>
      </c>
      <c r="K75" s="171">
        <v>0</v>
      </c>
      <c r="L75" s="171">
        <v>0</v>
      </c>
      <c r="M75" s="181"/>
      <c r="N75" s="171">
        <v>0</v>
      </c>
      <c r="O75" s="171">
        <v>0</v>
      </c>
      <c r="P75" s="163">
        <v>0</v>
      </c>
    </row>
    <row r="76" spans="1:16" x14ac:dyDescent="0.25">
      <c r="A76" s="166">
        <v>26</v>
      </c>
      <c r="B76" s="166" t="s">
        <v>165</v>
      </c>
      <c r="C76" s="162">
        <v>0</v>
      </c>
      <c r="D76" s="171">
        <v>0</v>
      </c>
      <c r="E76" s="171">
        <v>0</v>
      </c>
      <c r="F76" s="181"/>
      <c r="G76" s="171">
        <v>0</v>
      </c>
      <c r="H76" s="171">
        <v>0</v>
      </c>
      <c r="I76" s="164">
        <v>0</v>
      </c>
      <c r="J76" s="165">
        <v>0</v>
      </c>
      <c r="K76" s="171">
        <v>0</v>
      </c>
      <c r="L76" s="171">
        <v>0</v>
      </c>
      <c r="M76" s="181"/>
      <c r="N76" s="171">
        <v>0</v>
      </c>
      <c r="O76" s="171">
        <v>0</v>
      </c>
      <c r="P76" s="163">
        <v>0</v>
      </c>
    </row>
    <row r="77" spans="1:16" x14ac:dyDescent="0.25">
      <c r="A77" s="166">
        <v>27</v>
      </c>
      <c r="B77" s="167" t="s">
        <v>166</v>
      </c>
      <c r="C77" s="162">
        <v>0</v>
      </c>
      <c r="D77" s="171">
        <v>0</v>
      </c>
      <c r="E77" s="171">
        <v>0</v>
      </c>
      <c r="F77" s="181"/>
      <c r="G77" s="171">
        <v>0</v>
      </c>
      <c r="H77" s="171">
        <v>0</v>
      </c>
      <c r="I77" s="164">
        <v>0</v>
      </c>
      <c r="J77" s="165">
        <v>8</v>
      </c>
      <c r="K77" s="171">
        <v>3</v>
      </c>
      <c r="L77" s="171">
        <v>0</v>
      </c>
      <c r="M77" s="181"/>
      <c r="N77" s="171">
        <v>2</v>
      </c>
      <c r="O77" s="171">
        <v>0</v>
      </c>
      <c r="P77" s="163">
        <v>7</v>
      </c>
    </row>
    <row r="78" spans="1:16" x14ac:dyDescent="0.25">
      <c r="A78" s="170"/>
      <c r="B78" s="170" t="s">
        <v>49</v>
      </c>
      <c r="C78" s="171">
        <v>11685</v>
      </c>
      <c r="D78" s="171">
        <v>1906</v>
      </c>
      <c r="E78" s="171">
        <v>3</v>
      </c>
      <c r="F78" s="181"/>
      <c r="G78" s="171">
        <v>1458</v>
      </c>
      <c r="H78" s="171">
        <v>40</v>
      </c>
      <c r="I78" s="164">
        <v>11194</v>
      </c>
      <c r="J78" s="169">
        <v>7225</v>
      </c>
      <c r="K78" s="171">
        <v>3186</v>
      </c>
      <c r="L78" s="171">
        <v>160</v>
      </c>
      <c r="M78" s="181"/>
      <c r="N78" s="171">
        <v>1307</v>
      </c>
      <c r="O78" s="171">
        <v>30</v>
      </c>
      <c r="P78" s="171">
        <v>5156</v>
      </c>
    </row>
    <row r="79" spans="1:16" x14ac:dyDescent="0.25">
      <c r="A79" s="155"/>
      <c r="B79" s="155"/>
      <c r="C79" s="155"/>
      <c r="D79" s="155"/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</row>
    <row r="80" spans="1:16" x14ac:dyDescent="0.25">
      <c r="A80" s="155"/>
      <c r="B80" s="155"/>
      <c r="C80" s="155"/>
      <c r="D80" s="155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</row>
    <row r="81" spans="1:16" x14ac:dyDescent="0.25">
      <c r="A81" s="291" t="s">
        <v>168</v>
      </c>
      <c r="B81" s="291"/>
      <c r="C81" s="291"/>
      <c r="D81" s="291"/>
      <c r="E81" s="291"/>
      <c r="F81" s="291"/>
      <c r="G81" s="291"/>
      <c r="H81" s="291"/>
      <c r="I81" s="291"/>
      <c r="J81" s="291"/>
      <c r="K81" s="291"/>
      <c r="L81" s="291"/>
      <c r="M81" s="291"/>
      <c r="N81" s="291"/>
      <c r="O81" s="291"/>
      <c r="P81" s="291"/>
    </row>
    <row r="82" spans="1:16" x14ac:dyDescent="0.25">
      <c r="A82" s="292" t="s">
        <v>102</v>
      </c>
      <c r="B82" s="292"/>
      <c r="C82" s="292"/>
      <c r="D82" s="292"/>
      <c r="E82" s="292"/>
      <c r="F82" s="292"/>
      <c r="G82" s="292"/>
      <c r="H82" s="292"/>
      <c r="I82" s="292"/>
      <c r="J82" s="292"/>
      <c r="K82" s="292"/>
      <c r="L82" s="292"/>
      <c r="M82" s="292"/>
      <c r="N82" s="292"/>
      <c r="O82" s="292"/>
      <c r="P82" s="292"/>
    </row>
    <row r="83" spans="1:16" x14ac:dyDescent="0.25">
      <c r="A83" s="293" t="s">
        <v>245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</row>
    <row r="84" spans="1:16" x14ac:dyDescent="0.25">
      <c r="A84" s="156"/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271"/>
    </row>
    <row r="85" spans="1:16" x14ac:dyDescent="0.25">
      <c r="A85" s="294" t="s">
        <v>125</v>
      </c>
      <c r="B85" s="294" t="s">
        <v>3</v>
      </c>
      <c r="C85" s="295" t="s">
        <v>126</v>
      </c>
      <c r="D85" s="295"/>
      <c r="E85" s="295"/>
      <c r="F85" s="295"/>
      <c r="G85" s="295"/>
      <c r="H85" s="295"/>
      <c r="I85" s="296"/>
      <c r="J85" s="297" t="s">
        <v>127</v>
      </c>
      <c r="K85" s="295"/>
      <c r="L85" s="295"/>
      <c r="M85" s="295"/>
      <c r="N85" s="295"/>
      <c r="O85" s="295"/>
      <c r="P85" s="295"/>
    </row>
    <row r="86" spans="1:16" x14ac:dyDescent="0.25">
      <c r="A86" s="294"/>
      <c r="B86" s="294"/>
      <c r="C86" s="172"/>
      <c r="D86" s="298" t="s">
        <v>128</v>
      </c>
      <c r="E86" s="172"/>
      <c r="F86" s="172" t="s">
        <v>128</v>
      </c>
      <c r="G86" s="298" t="s">
        <v>129</v>
      </c>
      <c r="H86" s="298" t="s">
        <v>130</v>
      </c>
      <c r="I86" s="173"/>
      <c r="J86" s="174"/>
      <c r="K86" s="298" t="s">
        <v>128</v>
      </c>
      <c r="L86" s="172"/>
      <c r="M86" s="172" t="s">
        <v>128</v>
      </c>
      <c r="N86" s="298" t="s">
        <v>129</v>
      </c>
      <c r="O86" s="298" t="s">
        <v>130</v>
      </c>
      <c r="P86" s="172"/>
    </row>
    <row r="87" spans="1:16" x14ac:dyDescent="0.25">
      <c r="A87" s="294"/>
      <c r="B87" s="294"/>
      <c r="C87" s="175" t="s">
        <v>131</v>
      </c>
      <c r="D87" s="299"/>
      <c r="E87" s="175" t="s">
        <v>128</v>
      </c>
      <c r="F87" s="175" t="s">
        <v>132</v>
      </c>
      <c r="G87" s="299"/>
      <c r="H87" s="299"/>
      <c r="I87" s="176" t="s">
        <v>131</v>
      </c>
      <c r="J87" s="177" t="s">
        <v>131</v>
      </c>
      <c r="K87" s="299"/>
      <c r="L87" s="175" t="s">
        <v>128</v>
      </c>
      <c r="M87" s="175" t="s">
        <v>132</v>
      </c>
      <c r="N87" s="299"/>
      <c r="O87" s="299"/>
      <c r="P87" s="175" t="s">
        <v>131</v>
      </c>
    </row>
    <row r="88" spans="1:16" x14ac:dyDescent="0.25">
      <c r="A88" s="294"/>
      <c r="B88" s="294"/>
      <c r="C88" s="175" t="s">
        <v>133</v>
      </c>
      <c r="D88" s="299"/>
      <c r="E88" s="175" t="s">
        <v>134</v>
      </c>
      <c r="F88" s="175" t="s">
        <v>135</v>
      </c>
      <c r="G88" s="299"/>
      <c r="H88" s="299"/>
      <c r="I88" s="176" t="s">
        <v>133</v>
      </c>
      <c r="J88" s="177" t="s">
        <v>133</v>
      </c>
      <c r="K88" s="299"/>
      <c r="L88" s="175" t="s">
        <v>134</v>
      </c>
      <c r="M88" s="175" t="s">
        <v>135</v>
      </c>
      <c r="N88" s="299"/>
      <c r="O88" s="299"/>
      <c r="P88" s="175" t="s">
        <v>133</v>
      </c>
    </row>
    <row r="89" spans="1:16" x14ac:dyDescent="0.25">
      <c r="A89" s="294"/>
      <c r="B89" s="294"/>
      <c r="C89" s="175" t="s">
        <v>136</v>
      </c>
      <c r="D89" s="299"/>
      <c r="E89" s="175"/>
      <c r="F89" s="175" t="s">
        <v>137</v>
      </c>
      <c r="G89" s="299"/>
      <c r="H89" s="299"/>
      <c r="I89" s="176" t="s">
        <v>138</v>
      </c>
      <c r="J89" s="177" t="s">
        <v>136</v>
      </c>
      <c r="K89" s="299"/>
      <c r="L89" s="175"/>
      <c r="M89" s="175" t="s">
        <v>137</v>
      </c>
      <c r="N89" s="299"/>
      <c r="O89" s="299"/>
      <c r="P89" s="175" t="s">
        <v>138</v>
      </c>
    </row>
    <row r="90" spans="1:16" x14ac:dyDescent="0.25">
      <c r="A90" s="294"/>
      <c r="B90" s="294"/>
      <c r="C90" s="178"/>
      <c r="D90" s="300"/>
      <c r="E90" s="178"/>
      <c r="F90" s="178" t="s">
        <v>139</v>
      </c>
      <c r="G90" s="300"/>
      <c r="H90" s="300"/>
      <c r="I90" s="179"/>
      <c r="J90" s="180"/>
      <c r="K90" s="300"/>
      <c r="L90" s="178"/>
      <c r="M90" s="178" t="s">
        <v>139</v>
      </c>
      <c r="N90" s="300"/>
      <c r="O90" s="300"/>
      <c r="P90" s="178"/>
    </row>
    <row r="91" spans="1:16" x14ac:dyDescent="0.25">
      <c r="A91" s="161">
        <v>1</v>
      </c>
      <c r="B91" s="161" t="s">
        <v>140</v>
      </c>
      <c r="C91" s="162">
        <v>115</v>
      </c>
      <c r="D91" s="171">
        <v>24</v>
      </c>
      <c r="E91" s="181"/>
      <c r="F91" s="181"/>
      <c r="G91" s="171">
        <v>33</v>
      </c>
      <c r="H91" s="171">
        <v>0</v>
      </c>
      <c r="I91" s="164">
        <v>124</v>
      </c>
      <c r="J91" s="165">
        <v>105</v>
      </c>
      <c r="K91" s="171">
        <v>45</v>
      </c>
      <c r="L91" s="181"/>
      <c r="M91" s="181"/>
      <c r="N91" s="171">
        <v>40</v>
      </c>
      <c r="O91" s="171">
        <v>0</v>
      </c>
      <c r="P91" s="163">
        <v>100</v>
      </c>
    </row>
    <row r="92" spans="1:16" x14ac:dyDescent="0.25">
      <c r="A92" s="166">
        <v>2</v>
      </c>
      <c r="B92" s="166" t="s">
        <v>141</v>
      </c>
      <c r="C92" s="162">
        <v>51</v>
      </c>
      <c r="D92" s="171">
        <v>51</v>
      </c>
      <c r="E92" s="181"/>
      <c r="F92" s="181"/>
      <c r="G92" s="171">
        <v>0</v>
      </c>
      <c r="H92" s="171">
        <v>0</v>
      </c>
      <c r="I92" s="164">
        <v>0</v>
      </c>
      <c r="J92" s="165">
        <v>368</v>
      </c>
      <c r="K92" s="171">
        <v>176</v>
      </c>
      <c r="L92" s="181"/>
      <c r="M92" s="181"/>
      <c r="N92" s="171">
        <v>101</v>
      </c>
      <c r="O92" s="171">
        <v>0</v>
      </c>
      <c r="P92" s="163">
        <v>293</v>
      </c>
    </row>
    <row r="93" spans="1:16" x14ac:dyDescent="0.25">
      <c r="A93" s="166">
        <v>3</v>
      </c>
      <c r="B93" s="166" t="s">
        <v>142</v>
      </c>
      <c r="C93" s="162">
        <v>78</v>
      </c>
      <c r="D93" s="171">
        <v>25</v>
      </c>
      <c r="E93" s="181"/>
      <c r="F93" s="181"/>
      <c r="G93" s="171">
        <v>0</v>
      </c>
      <c r="H93" s="171">
        <v>0</v>
      </c>
      <c r="I93" s="164">
        <v>53</v>
      </c>
      <c r="J93" s="165">
        <v>722</v>
      </c>
      <c r="K93" s="171">
        <v>37</v>
      </c>
      <c r="L93" s="181"/>
      <c r="M93" s="181"/>
      <c r="N93" s="171">
        <v>13</v>
      </c>
      <c r="O93" s="171">
        <v>0</v>
      </c>
      <c r="P93" s="163">
        <v>698</v>
      </c>
    </row>
    <row r="94" spans="1:16" x14ac:dyDescent="0.25">
      <c r="A94" s="166">
        <v>4</v>
      </c>
      <c r="B94" s="166" t="s">
        <v>143</v>
      </c>
      <c r="C94" s="162">
        <v>0</v>
      </c>
      <c r="D94" s="171">
        <v>0</v>
      </c>
      <c r="E94" s="181"/>
      <c r="F94" s="181"/>
      <c r="G94" s="171">
        <v>0</v>
      </c>
      <c r="H94" s="171">
        <v>0</v>
      </c>
      <c r="I94" s="164">
        <v>0</v>
      </c>
      <c r="J94" s="165">
        <v>218</v>
      </c>
      <c r="K94" s="171">
        <v>74</v>
      </c>
      <c r="L94" s="181"/>
      <c r="M94" s="181"/>
      <c r="N94" s="171">
        <v>26</v>
      </c>
      <c r="O94" s="171">
        <v>0</v>
      </c>
      <c r="P94" s="163">
        <v>170</v>
      </c>
    </row>
    <row r="95" spans="1:16" x14ac:dyDescent="0.25">
      <c r="A95" s="166">
        <v>5</v>
      </c>
      <c r="B95" s="166" t="s">
        <v>144</v>
      </c>
      <c r="C95" s="162">
        <v>0</v>
      </c>
      <c r="D95" s="171">
        <v>0</v>
      </c>
      <c r="E95" s="181"/>
      <c r="F95" s="181"/>
      <c r="G95" s="171">
        <v>0</v>
      </c>
      <c r="H95" s="171">
        <v>0</v>
      </c>
      <c r="I95" s="164">
        <v>0</v>
      </c>
      <c r="J95" s="165">
        <v>185</v>
      </c>
      <c r="K95" s="171">
        <v>125</v>
      </c>
      <c r="L95" s="181"/>
      <c r="M95" s="181"/>
      <c r="N95" s="171">
        <v>9</v>
      </c>
      <c r="O95" s="171">
        <v>0</v>
      </c>
      <c r="P95" s="163">
        <v>69</v>
      </c>
    </row>
    <row r="96" spans="1:16" x14ac:dyDescent="0.25">
      <c r="A96" s="166">
        <v>6</v>
      </c>
      <c r="B96" s="166" t="s">
        <v>145</v>
      </c>
      <c r="C96" s="162">
        <v>5</v>
      </c>
      <c r="D96" s="171">
        <v>3</v>
      </c>
      <c r="E96" s="181"/>
      <c r="F96" s="181"/>
      <c r="G96" s="171">
        <v>0</v>
      </c>
      <c r="H96" s="171">
        <v>0</v>
      </c>
      <c r="I96" s="164">
        <v>2</v>
      </c>
      <c r="J96" s="165">
        <v>275</v>
      </c>
      <c r="K96" s="171">
        <v>137</v>
      </c>
      <c r="L96" s="181"/>
      <c r="M96" s="181"/>
      <c r="N96" s="171">
        <v>111</v>
      </c>
      <c r="O96" s="171">
        <v>0</v>
      </c>
      <c r="P96" s="163">
        <v>249</v>
      </c>
    </row>
    <row r="97" spans="1:16" x14ac:dyDescent="0.25">
      <c r="A97" s="166">
        <v>7</v>
      </c>
      <c r="B97" s="166" t="s">
        <v>146</v>
      </c>
      <c r="C97" s="162">
        <v>6</v>
      </c>
      <c r="D97" s="171">
        <v>3</v>
      </c>
      <c r="E97" s="181"/>
      <c r="F97" s="181"/>
      <c r="G97" s="171">
        <v>0</v>
      </c>
      <c r="H97" s="171">
        <v>0</v>
      </c>
      <c r="I97" s="164">
        <v>3</v>
      </c>
      <c r="J97" s="165">
        <v>90</v>
      </c>
      <c r="K97" s="171">
        <v>83</v>
      </c>
      <c r="L97" s="181"/>
      <c r="M97" s="181"/>
      <c r="N97" s="171">
        <v>38</v>
      </c>
      <c r="O97" s="171">
        <v>0</v>
      </c>
      <c r="P97" s="163">
        <v>45</v>
      </c>
    </row>
    <row r="98" spans="1:16" x14ac:dyDescent="0.25">
      <c r="A98" s="166">
        <v>8</v>
      </c>
      <c r="B98" s="166" t="s">
        <v>147</v>
      </c>
      <c r="C98" s="162">
        <v>124</v>
      </c>
      <c r="D98" s="171">
        <v>55</v>
      </c>
      <c r="E98" s="181"/>
      <c r="F98" s="181"/>
      <c r="G98" s="171">
        <v>42</v>
      </c>
      <c r="H98" s="171">
        <v>0</v>
      </c>
      <c r="I98" s="164">
        <v>111</v>
      </c>
      <c r="J98" s="165">
        <v>15</v>
      </c>
      <c r="K98" s="171">
        <v>15</v>
      </c>
      <c r="L98" s="181"/>
      <c r="M98" s="181"/>
      <c r="N98" s="171">
        <v>0</v>
      </c>
      <c r="O98" s="171">
        <v>0</v>
      </c>
      <c r="P98" s="163">
        <v>0</v>
      </c>
    </row>
    <row r="99" spans="1:16" x14ac:dyDescent="0.25">
      <c r="A99" s="166">
        <v>9</v>
      </c>
      <c r="B99" s="166" t="s">
        <v>148</v>
      </c>
      <c r="C99" s="162">
        <v>37</v>
      </c>
      <c r="D99" s="171">
        <v>0</v>
      </c>
      <c r="E99" s="181"/>
      <c r="F99" s="181"/>
      <c r="G99" s="171">
        <v>8</v>
      </c>
      <c r="H99" s="171">
        <v>0</v>
      </c>
      <c r="I99" s="164">
        <v>45</v>
      </c>
      <c r="J99" s="165">
        <v>0</v>
      </c>
      <c r="K99" s="171">
        <v>0</v>
      </c>
      <c r="L99" s="181"/>
      <c r="M99" s="181"/>
      <c r="N99" s="171">
        <v>0</v>
      </c>
      <c r="O99" s="171">
        <v>0</v>
      </c>
      <c r="P99" s="163">
        <v>0</v>
      </c>
    </row>
    <row r="100" spans="1:16" x14ac:dyDescent="0.25">
      <c r="A100" s="166">
        <v>10</v>
      </c>
      <c r="B100" s="166" t="s">
        <v>149</v>
      </c>
      <c r="C100" s="162">
        <v>87</v>
      </c>
      <c r="D100" s="171">
        <v>41</v>
      </c>
      <c r="E100" s="181"/>
      <c r="F100" s="181"/>
      <c r="G100" s="171">
        <v>12</v>
      </c>
      <c r="H100" s="171">
        <v>0</v>
      </c>
      <c r="I100" s="164">
        <v>58</v>
      </c>
      <c r="J100" s="165">
        <v>35</v>
      </c>
      <c r="K100" s="171">
        <v>0</v>
      </c>
      <c r="L100" s="181"/>
      <c r="M100" s="181"/>
      <c r="N100" s="171">
        <v>1</v>
      </c>
      <c r="O100" s="171">
        <v>0</v>
      </c>
      <c r="P100" s="163">
        <v>36</v>
      </c>
    </row>
    <row r="101" spans="1:16" x14ac:dyDescent="0.25">
      <c r="A101" s="166">
        <v>11</v>
      </c>
      <c r="B101" s="166" t="s">
        <v>150</v>
      </c>
      <c r="C101" s="162">
        <v>28</v>
      </c>
      <c r="D101" s="171">
        <v>2</v>
      </c>
      <c r="E101" s="181"/>
      <c r="F101" s="181"/>
      <c r="G101" s="171">
        <v>2</v>
      </c>
      <c r="H101" s="171">
        <v>0</v>
      </c>
      <c r="I101" s="164">
        <v>28</v>
      </c>
      <c r="J101" s="165">
        <v>26</v>
      </c>
      <c r="K101" s="171">
        <v>14</v>
      </c>
      <c r="L101" s="181"/>
      <c r="M101" s="181"/>
      <c r="N101" s="171">
        <v>0</v>
      </c>
      <c r="O101" s="171">
        <v>0</v>
      </c>
      <c r="P101" s="163">
        <v>12</v>
      </c>
    </row>
    <row r="102" spans="1:16" x14ac:dyDescent="0.25">
      <c r="A102" s="166">
        <v>12</v>
      </c>
      <c r="B102" s="166" t="s">
        <v>151</v>
      </c>
      <c r="C102" s="162">
        <v>0</v>
      </c>
      <c r="D102" s="171">
        <v>0</v>
      </c>
      <c r="E102" s="181"/>
      <c r="F102" s="181"/>
      <c r="G102" s="171">
        <v>0</v>
      </c>
      <c r="H102" s="171">
        <v>0</v>
      </c>
      <c r="I102" s="164">
        <v>0</v>
      </c>
      <c r="J102" s="165">
        <v>0</v>
      </c>
      <c r="K102" s="171">
        <v>0</v>
      </c>
      <c r="L102" s="181"/>
      <c r="M102" s="181"/>
      <c r="N102" s="171">
        <v>0</v>
      </c>
      <c r="O102" s="171">
        <v>0</v>
      </c>
      <c r="P102" s="163">
        <v>0</v>
      </c>
    </row>
    <row r="103" spans="1:16" x14ac:dyDescent="0.25">
      <c r="A103" s="166">
        <v>13</v>
      </c>
      <c r="B103" s="166" t="s">
        <v>152</v>
      </c>
      <c r="C103" s="162">
        <v>115</v>
      </c>
      <c r="D103" s="171">
        <v>43</v>
      </c>
      <c r="E103" s="181"/>
      <c r="F103" s="181"/>
      <c r="G103" s="171">
        <v>156</v>
      </c>
      <c r="H103" s="171">
        <v>0</v>
      </c>
      <c r="I103" s="164">
        <v>228</v>
      </c>
      <c r="J103" s="165">
        <v>9</v>
      </c>
      <c r="K103" s="171">
        <v>4</v>
      </c>
      <c r="L103" s="181"/>
      <c r="M103" s="181"/>
      <c r="N103" s="171">
        <v>2</v>
      </c>
      <c r="O103" s="171">
        <v>0</v>
      </c>
      <c r="P103" s="163">
        <v>7</v>
      </c>
    </row>
    <row r="104" spans="1:16" x14ac:dyDescent="0.25">
      <c r="A104" s="166">
        <v>14</v>
      </c>
      <c r="B104" s="166" t="s">
        <v>153</v>
      </c>
      <c r="C104" s="162">
        <v>5</v>
      </c>
      <c r="D104" s="171">
        <v>1</v>
      </c>
      <c r="E104" s="181"/>
      <c r="F104" s="181"/>
      <c r="G104" s="171">
        <v>54</v>
      </c>
      <c r="H104" s="171">
        <v>0</v>
      </c>
      <c r="I104" s="164">
        <v>58</v>
      </c>
      <c r="J104" s="165">
        <v>18</v>
      </c>
      <c r="K104" s="171">
        <v>5</v>
      </c>
      <c r="L104" s="181"/>
      <c r="M104" s="181"/>
      <c r="N104" s="171">
        <v>7</v>
      </c>
      <c r="O104" s="171">
        <v>0</v>
      </c>
      <c r="P104" s="163">
        <v>20</v>
      </c>
    </row>
    <row r="105" spans="1:16" x14ac:dyDescent="0.25">
      <c r="A105" s="166">
        <v>15</v>
      </c>
      <c r="B105" s="166" t="s">
        <v>154</v>
      </c>
      <c r="C105" s="162">
        <v>116</v>
      </c>
      <c r="D105" s="171">
        <v>0</v>
      </c>
      <c r="E105" s="181"/>
      <c r="F105" s="181"/>
      <c r="G105" s="171">
        <v>0</v>
      </c>
      <c r="H105" s="171">
        <v>0</v>
      </c>
      <c r="I105" s="164">
        <v>116</v>
      </c>
      <c r="J105" s="165">
        <v>0</v>
      </c>
      <c r="K105" s="171">
        <v>0</v>
      </c>
      <c r="L105" s="181"/>
      <c r="M105" s="181"/>
      <c r="N105" s="171">
        <v>0</v>
      </c>
      <c r="O105" s="171">
        <v>0</v>
      </c>
      <c r="P105" s="163">
        <v>0</v>
      </c>
    </row>
    <row r="106" spans="1:16" x14ac:dyDescent="0.25">
      <c r="A106" s="166">
        <v>16</v>
      </c>
      <c r="B106" s="166" t="s">
        <v>155</v>
      </c>
      <c r="C106" s="162">
        <v>0</v>
      </c>
      <c r="D106" s="171">
        <v>0</v>
      </c>
      <c r="E106" s="181"/>
      <c r="F106" s="181"/>
      <c r="G106" s="171">
        <v>0</v>
      </c>
      <c r="H106" s="171">
        <v>0</v>
      </c>
      <c r="I106" s="164">
        <v>0</v>
      </c>
      <c r="J106" s="165">
        <v>0</v>
      </c>
      <c r="K106" s="171">
        <v>0</v>
      </c>
      <c r="L106" s="181"/>
      <c r="M106" s="181"/>
      <c r="N106" s="171">
        <v>0</v>
      </c>
      <c r="O106" s="171">
        <v>0</v>
      </c>
      <c r="P106" s="163">
        <v>0</v>
      </c>
    </row>
    <row r="107" spans="1:16" x14ac:dyDescent="0.25">
      <c r="A107" s="166">
        <v>17</v>
      </c>
      <c r="B107" s="166" t="s">
        <v>156</v>
      </c>
      <c r="C107" s="162">
        <v>0</v>
      </c>
      <c r="D107" s="171">
        <v>0</v>
      </c>
      <c r="E107" s="181"/>
      <c r="F107" s="181"/>
      <c r="G107" s="171">
        <v>0</v>
      </c>
      <c r="H107" s="171">
        <v>0</v>
      </c>
      <c r="I107" s="164">
        <v>0</v>
      </c>
      <c r="J107" s="165">
        <v>104</v>
      </c>
      <c r="K107" s="171">
        <v>33</v>
      </c>
      <c r="L107" s="181"/>
      <c r="M107" s="181"/>
      <c r="N107" s="171">
        <v>3</v>
      </c>
      <c r="O107" s="171">
        <v>0</v>
      </c>
      <c r="P107" s="163">
        <v>74</v>
      </c>
    </row>
    <row r="108" spans="1:16" x14ac:dyDescent="0.25">
      <c r="A108" s="166">
        <v>18</v>
      </c>
      <c r="B108" s="166" t="s">
        <v>157</v>
      </c>
      <c r="C108" s="162">
        <v>0</v>
      </c>
      <c r="D108" s="171">
        <v>0</v>
      </c>
      <c r="E108" s="181"/>
      <c r="F108" s="181"/>
      <c r="G108" s="171">
        <v>0</v>
      </c>
      <c r="H108" s="171">
        <v>0</v>
      </c>
      <c r="I108" s="164">
        <v>0</v>
      </c>
      <c r="J108" s="165">
        <v>0</v>
      </c>
      <c r="K108" s="171">
        <v>0</v>
      </c>
      <c r="L108" s="181"/>
      <c r="M108" s="181"/>
      <c r="N108" s="171">
        <v>9</v>
      </c>
      <c r="O108" s="171">
        <v>0</v>
      </c>
      <c r="P108" s="163">
        <v>9</v>
      </c>
    </row>
    <row r="109" spans="1:16" x14ac:dyDescent="0.25">
      <c r="A109" s="166">
        <v>19</v>
      </c>
      <c r="B109" s="166" t="s">
        <v>158</v>
      </c>
      <c r="C109" s="162">
        <v>7</v>
      </c>
      <c r="D109" s="171">
        <v>5</v>
      </c>
      <c r="E109" s="181"/>
      <c r="F109" s="181"/>
      <c r="G109" s="171">
        <v>15</v>
      </c>
      <c r="H109" s="171">
        <v>0</v>
      </c>
      <c r="I109" s="164">
        <v>17</v>
      </c>
      <c r="J109" s="165">
        <v>18</v>
      </c>
      <c r="K109" s="171">
        <v>12</v>
      </c>
      <c r="L109" s="181"/>
      <c r="M109" s="181"/>
      <c r="N109" s="171">
        <v>18</v>
      </c>
      <c r="O109" s="171">
        <v>0</v>
      </c>
      <c r="P109" s="163">
        <v>24</v>
      </c>
    </row>
    <row r="110" spans="1:16" x14ac:dyDescent="0.25">
      <c r="A110" s="166">
        <v>20</v>
      </c>
      <c r="B110" s="166" t="s">
        <v>159</v>
      </c>
      <c r="C110" s="162">
        <v>0</v>
      </c>
      <c r="D110" s="171">
        <v>0</v>
      </c>
      <c r="E110" s="181"/>
      <c r="F110" s="181"/>
      <c r="G110" s="171">
        <v>0</v>
      </c>
      <c r="H110" s="171">
        <v>0</v>
      </c>
      <c r="I110" s="164">
        <v>0</v>
      </c>
      <c r="J110" s="165">
        <v>0</v>
      </c>
      <c r="K110" s="171">
        <v>0</v>
      </c>
      <c r="L110" s="181"/>
      <c r="M110" s="181"/>
      <c r="N110" s="171">
        <v>0</v>
      </c>
      <c r="O110" s="171">
        <v>0</v>
      </c>
      <c r="P110" s="163">
        <v>0</v>
      </c>
    </row>
    <row r="111" spans="1:16" x14ac:dyDescent="0.25">
      <c r="A111" s="166">
        <v>21</v>
      </c>
      <c r="B111" s="166" t="s">
        <v>160</v>
      </c>
      <c r="C111" s="162">
        <v>0</v>
      </c>
      <c r="D111" s="171">
        <v>0</v>
      </c>
      <c r="E111" s="181"/>
      <c r="F111" s="181"/>
      <c r="G111" s="171">
        <v>0</v>
      </c>
      <c r="H111" s="171">
        <v>0</v>
      </c>
      <c r="I111" s="164">
        <v>0</v>
      </c>
      <c r="J111" s="165">
        <v>1</v>
      </c>
      <c r="K111" s="171">
        <v>0</v>
      </c>
      <c r="L111" s="181"/>
      <c r="M111" s="181"/>
      <c r="N111" s="171">
        <v>0</v>
      </c>
      <c r="O111" s="171">
        <v>0</v>
      </c>
      <c r="P111" s="163">
        <v>1</v>
      </c>
    </row>
    <row r="112" spans="1:16" x14ac:dyDescent="0.25">
      <c r="A112" s="166">
        <v>22</v>
      </c>
      <c r="B112" s="166" t="s">
        <v>161</v>
      </c>
      <c r="C112" s="162">
        <v>0</v>
      </c>
      <c r="D112" s="171">
        <v>0</v>
      </c>
      <c r="E112" s="181"/>
      <c r="F112" s="181"/>
      <c r="G112" s="171">
        <v>2</v>
      </c>
      <c r="H112" s="171">
        <v>0</v>
      </c>
      <c r="I112" s="164">
        <v>2</v>
      </c>
      <c r="J112" s="165">
        <v>0</v>
      </c>
      <c r="K112" s="171">
        <v>0</v>
      </c>
      <c r="L112" s="181"/>
      <c r="M112" s="181"/>
      <c r="N112" s="171">
        <v>0</v>
      </c>
      <c r="O112" s="171">
        <v>0</v>
      </c>
      <c r="P112" s="163">
        <v>0</v>
      </c>
    </row>
    <row r="113" spans="1:16" x14ac:dyDescent="0.25">
      <c r="A113" s="166">
        <v>23</v>
      </c>
      <c r="B113" s="166" t="s">
        <v>162</v>
      </c>
      <c r="C113" s="162">
        <v>0</v>
      </c>
      <c r="D113" s="171">
        <v>0</v>
      </c>
      <c r="E113" s="181"/>
      <c r="F113" s="181"/>
      <c r="G113" s="171">
        <v>0</v>
      </c>
      <c r="H113" s="171">
        <v>0</v>
      </c>
      <c r="I113" s="164">
        <v>0</v>
      </c>
      <c r="J113" s="165">
        <v>0</v>
      </c>
      <c r="K113" s="171">
        <v>0</v>
      </c>
      <c r="L113" s="181"/>
      <c r="M113" s="181"/>
      <c r="N113" s="171">
        <v>0</v>
      </c>
      <c r="O113" s="171">
        <v>0</v>
      </c>
      <c r="P113" s="163">
        <v>0</v>
      </c>
    </row>
    <row r="114" spans="1:16" x14ac:dyDescent="0.25">
      <c r="A114" s="166">
        <v>24</v>
      </c>
      <c r="B114" s="166" t="s">
        <v>163</v>
      </c>
      <c r="C114" s="162">
        <v>0</v>
      </c>
      <c r="D114" s="171">
        <v>0</v>
      </c>
      <c r="E114" s="181"/>
      <c r="F114" s="181"/>
      <c r="G114" s="171">
        <v>0</v>
      </c>
      <c r="H114" s="171">
        <v>0</v>
      </c>
      <c r="I114" s="164">
        <v>0</v>
      </c>
      <c r="J114" s="165">
        <v>6</v>
      </c>
      <c r="K114" s="171">
        <v>0</v>
      </c>
      <c r="L114" s="181"/>
      <c r="M114" s="181"/>
      <c r="N114" s="171">
        <v>0</v>
      </c>
      <c r="O114" s="171">
        <v>0</v>
      </c>
      <c r="P114" s="163">
        <v>6</v>
      </c>
    </row>
    <row r="115" spans="1:16" x14ac:dyDescent="0.25">
      <c r="A115" s="166">
        <v>25</v>
      </c>
      <c r="B115" s="166" t="s">
        <v>164</v>
      </c>
      <c r="C115" s="162">
        <v>0</v>
      </c>
      <c r="D115" s="171">
        <v>0</v>
      </c>
      <c r="E115" s="181"/>
      <c r="F115" s="181"/>
      <c r="G115" s="171">
        <v>0</v>
      </c>
      <c r="H115" s="171">
        <v>0</v>
      </c>
      <c r="I115" s="164">
        <v>0</v>
      </c>
      <c r="J115" s="165">
        <v>3</v>
      </c>
      <c r="K115" s="171">
        <v>2</v>
      </c>
      <c r="L115" s="181"/>
      <c r="M115" s="181"/>
      <c r="N115" s="171">
        <v>0</v>
      </c>
      <c r="O115" s="171">
        <v>0</v>
      </c>
      <c r="P115" s="163">
        <v>1</v>
      </c>
    </row>
    <row r="116" spans="1:16" x14ac:dyDescent="0.25">
      <c r="A116" s="166">
        <v>26</v>
      </c>
      <c r="B116" s="166" t="s">
        <v>165</v>
      </c>
      <c r="C116" s="162">
        <v>2</v>
      </c>
      <c r="D116" s="171">
        <v>0</v>
      </c>
      <c r="E116" s="181"/>
      <c r="F116" s="181"/>
      <c r="G116" s="171">
        <v>0</v>
      </c>
      <c r="H116" s="171">
        <v>0</v>
      </c>
      <c r="I116" s="164">
        <v>2</v>
      </c>
      <c r="J116" s="165">
        <v>20</v>
      </c>
      <c r="K116" s="171">
        <v>20</v>
      </c>
      <c r="L116" s="181"/>
      <c r="M116" s="181"/>
      <c r="N116" s="171">
        <v>4</v>
      </c>
      <c r="O116" s="171">
        <v>0</v>
      </c>
      <c r="P116" s="163">
        <v>4</v>
      </c>
    </row>
    <row r="117" spans="1:16" x14ac:dyDescent="0.25">
      <c r="A117" s="166">
        <v>27</v>
      </c>
      <c r="B117" s="167" t="s">
        <v>166</v>
      </c>
      <c r="C117" s="162">
        <v>0</v>
      </c>
      <c r="D117" s="171">
        <v>0</v>
      </c>
      <c r="E117" s="181"/>
      <c r="F117" s="181"/>
      <c r="G117" s="171">
        <v>0</v>
      </c>
      <c r="H117" s="171">
        <v>0</v>
      </c>
      <c r="I117" s="164">
        <v>0</v>
      </c>
      <c r="J117" s="165">
        <v>29</v>
      </c>
      <c r="K117" s="171">
        <v>12</v>
      </c>
      <c r="L117" s="181"/>
      <c r="M117" s="181"/>
      <c r="N117" s="171">
        <v>10</v>
      </c>
      <c r="O117" s="171">
        <v>0</v>
      </c>
      <c r="P117" s="163">
        <v>27</v>
      </c>
    </row>
    <row r="118" spans="1:16" x14ac:dyDescent="0.25">
      <c r="A118" s="170"/>
      <c r="B118" s="170" t="s">
        <v>49</v>
      </c>
      <c r="C118" s="171">
        <v>776</v>
      </c>
      <c r="D118" s="171">
        <v>253</v>
      </c>
      <c r="E118" s="181"/>
      <c r="F118" s="181"/>
      <c r="G118" s="171">
        <v>324</v>
      </c>
      <c r="H118" s="171">
        <v>0</v>
      </c>
      <c r="I118" s="164">
        <v>847</v>
      </c>
      <c r="J118" s="169">
        <v>2247</v>
      </c>
      <c r="K118" s="171">
        <v>794</v>
      </c>
      <c r="L118" s="181"/>
      <c r="M118" s="181"/>
      <c r="N118" s="171">
        <v>392</v>
      </c>
      <c r="O118" s="171">
        <v>0</v>
      </c>
      <c r="P118" s="171">
        <v>1845</v>
      </c>
    </row>
    <row r="119" spans="1:16" x14ac:dyDescent="0.25">
      <c r="A119" s="155"/>
      <c r="B119" s="155"/>
      <c r="C119" s="155"/>
      <c r="D119" s="155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</row>
    <row r="120" spans="1:16" x14ac:dyDescent="0.25">
      <c r="A120" s="155"/>
      <c r="B120" s="155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</row>
    <row r="121" spans="1:16" x14ac:dyDescent="0.25">
      <c r="A121" s="291" t="s">
        <v>169</v>
      </c>
      <c r="B121" s="291"/>
      <c r="C121" s="291"/>
      <c r="D121" s="291"/>
      <c r="E121" s="291"/>
      <c r="F121" s="291"/>
      <c r="G121" s="291"/>
      <c r="H121" s="291"/>
      <c r="I121" s="291"/>
      <c r="J121" s="291"/>
      <c r="K121" s="291"/>
      <c r="L121" s="291"/>
      <c r="M121" s="291"/>
      <c r="N121" s="291"/>
      <c r="O121" s="291"/>
      <c r="P121" s="291"/>
    </row>
    <row r="122" spans="1:16" x14ac:dyDescent="0.25">
      <c r="A122" s="292" t="s">
        <v>102</v>
      </c>
      <c r="B122" s="292"/>
      <c r="C122" s="292"/>
      <c r="D122" s="292"/>
      <c r="E122" s="292"/>
      <c r="F122" s="292"/>
      <c r="G122" s="292"/>
      <c r="H122" s="292"/>
      <c r="I122" s="292"/>
      <c r="J122" s="292"/>
      <c r="K122" s="292"/>
      <c r="L122" s="292"/>
      <c r="M122" s="292"/>
      <c r="N122" s="292"/>
      <c r="O122" s="292"/>
      <c r="P122" s="292"/>
    </row>
    <row r="123" spans="1:16" x14ac:dyDescent="0.25">
      <c r="A123" s="293" t="s">
        <v>245</v>
      </c>
      <c r="B123" s="293"/>
      <c r="C123" s="293"/>
      <c r="D123" s="293"/>
      <c r="E123" s="293"/>
      <c r="F123" s="293"/>
      <c r="G123" s="293"/>
      <c r="H123" s="293"/>
      <c r="I123" s="293"/>
      <c r="J123" s="293"/>
      <c r="K123" s="293"/>
      <c r="L123" s="293"/>
      <c r="M123" s="293"/>
      <c r="N123" s="293"/>
      <c r="O123" s="293"/>
      <c r="P123" s="293"/>
    </row>
    <row r="124" spans="1:16" x14ac:dyDescent="0.25">
      <c r="A124" s="156"/>
      <c r="B124" s="156"/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271"/>
    </row>
    <row r="125" spans="1:16" x14ac:dyDescent="0.25">
      <c r="A125" s="294" t="s">
        <v>125</v>
      </c>
      <c r="B125" s="294" t="s">
        <v>3</v>
      </c>
      <c r="C125" s="295" t="s">
        <v>126</v>
      </c>
      <c r="D125" s="295"/>
      <c r="E125" s="295"/>
      <c r="F125" s="295"/>
      <c r="G125" s="295"/>
      <c r="H125" s="295"/>
      <c r="I125" s="296"/>
      <c r="J125" s="297" t="s">
        <v>127</v>
      </c>
      <c r="K125" s="295"/>
      <c r="L125" s="295"/>
      <c r="M125" s="295"/>
      <c r="N125" s="295"/>
      <c r="O125" s="295"/>
      <c r="P125" s="295"/>
    </row>
    <row r="126" spans="1:16" x14ac:dyDescent="0.25">
      <c r="A126" s="294"/>
      <c r="B126" s="294"/>
      <c r="C126" s="172"/>
      <c r="D126" s="298" t="s">
        <v>128</v>
      </c>
      <c r="E126" s="172"/>
      <c r="F126" s="172" t="s">
        <v>128</v>
      </c>
      <c r="G126" s="298" t="s">
        <v>129</v>
      </c>
      <c r="H126" s="298" t="s">
        <v>130</v>
      </c>
      <c r="I126" s="173"/>
      <c r="J126" s="174"/>
      <c r="K126" s="298" t="s">
        <v>128</v>
      </c>
      <c r="L126" s="172"/>
      <c r="M126" s="172" t="s">
        <v>128</v>
      </c>
      <c r="N126" s="298" t="s">
        <v>129</v>
      </c>
      <c r="O126" s="298" t="s">
        <v>130</v>
      </c>
      <c r="P126" s="172"/>
    </row>
    <row r="127" spans="1:16" x14ac:dyDescent="0.25">
      <c r="A127" s="294"/>
      <c r="B127" s="294"/>
      <c r="C127" s="175" t="s">
        <v>131</v>
      </c>
      <c r="D127" s="299"/>
      <c r="E127" s="175" t="s">
        <v>128</v>
      </c>
      <c r="F127" s="175" t="s">
        <v>132</v>
      </c>
      <c r="G127" s="299"/>
      <c r="H127" s="299"/>
      <c r="I127" s="176" t="s">
        <v>131</v>
      </c>
      <c r="J127" s="177" t="s">
        <v>131</v>
      </c>
      <c r="K127" s="299"/>
      <c r="L127" s="175" t="s">
        <v>128</v>
      </c>
      <c r="M127" s="175" t="s">
        <v>132</v>
      </c>
      <c r="N127" s="299"/>
      <c r="O127" s="299"/>
      <c r="P127" s="175" t="s">
        <v>131</v>
      </c>
    </row>
    <row r="128" spans="1:16" x14ac:dyDescent="0.25">
      <c r="A128" s="294"/>
      <c r="B128" s="294"/>
      <c r="C128" s="175" t="s">
        <v>133</v>
      </c>
      <c r="D128" s="299"/>
      <c r="E128" s="175" t="s">
        <v>134</v>
      </c>
      <c r="F128" s="175" t="s">
        <v>135</v>
      </c>
      <c r="G128" s="299"/>
      <c r="H128" s="299"/>
      <c r="I128" s="176" t="s">
        <v>133</v>
      </c>
      <c r="J128" s="177" t="s">
        <v>133</v>
      </c>
      <c r="K128" s="299"/>
      <c r="L128" s="175" t="s">
        <v>134</v>
      </c>
      <c r="M128" s="175" t="s">
        <v>135</v>
      </c>
      <c r="N128" s="299"/>
      <c r="O128" s="299"/>
      <c r="P128" s="175" t="s">
        <v>133</v>
      </c>
    </row>
    <row r="129" spans="1:16" x14ac:dyDescent="0.25">
      <c r="A129" s="294"/>
      <c r="B129" s="294"/>
      <c r="C129" s="175" t="s">
        <v>136</v>
      </c>
      <c r="D129" s="299"/>
      <c r="E129" s="175"/>
      <c r="F129" s="175" t="s">
        <v>137</v>
      </c>
      <c r="G129" s="299"/>
      <c r="H129" s="299"/>
      <c r="I129" s="176" t="s">
        <v>138</v>
      </c>
      <c r="J129" s="177" t="s">
        <v>136</v>
      </c>
      <c r="K129" s="299"/>
      <c r="L129" s="175"/>
      <c r="M129" s="175" t="s">
        <v>137</v>
      </c>
      <c r="N129" s="299"/>
      <c r="O129" s="299"/>
      <c r="P129" s="175" t="s">
        <v>138</v>
      </c>
    </row>
    <row r="130" spans="1:16" x14ac:dyDescent="0.25">
      <c r="A130" s="294"/>
      <c r="B130" s="294"/>
      <c r="C130" s="178"/>
      <c r="D130" s="300"/>
      <c r="E130" s="178"/>
      <c r="F130" s="178" t="s">
        <v>139</v>
      </c>
      <c r="G130" s="300"/>
      <c r="H130" s="300"/>
      <c r="I130" s="179"/>
      <c r="J130" s="180"/>
      <c r="K130" s="300"/>
      <c r="L130" s="178"/>
      <c r="M130" s="178" t="s">
        <v>139</v>
      </c>
      <c r="N130" s="300"/>
      <c r="O130" s="300"/>
      <c r="P130" s="178"/>
    </row>
    <row r="131" spans="1:16" x14ac:dyDescent="0.25">
      <c r="A131" s="161">
        <v>1</v>
      </c>
      <c r="B131" s="161" t="s">
        <v>140</v>
      </c>
      <c r="C131" s="162">
        <v>67</v>
      </c>
      <c r="D131" s="171">
        <v>0</v>
      </c>
      <c r="E131" s="181"/>
      <c r="F131" s="181"/>
      <c r="G131" s="171">
        <v>27</v>
      </c>
      <c r="H131" s="171">
        <v>0</v>
      </c>
      <c r="I131" s="164">
        <v>94</v>
      </c>
      <c r="J131" s="165">
        <v>0</v>
      </c>
      <c r="K131" s="171">
        <v>0</v>
      </c>
      <c r="L131" s="181"/>
      <c r="M131" s="181"/>
      <c r="N131" s="171">
        <v>0</v>
      </c>
      <c r="O131" s="171">
        <v>0</v>
      </c>
      <c r="P131" s="163">
        <v>0</v>
      </c>
    </row>
    <row r="132" spans="1:16" x14ac:dyDescent="0.25">
      <c r="A132" s="166">
        <v>2</v>
      </c>
      <c r="B132" s="166" t="s">
        <v>141</v>
      </c>
      <c r="C132" s="162">
        <v>0</v>
      </c>
      <c r="D132" s="171">
        <v>0</v>
      </c>
      <c r="E132" s="181"/>
      <c r="F132" s="181"/>
      <c r="G132" s="171">
        <v>0</v>
      </c>
      <c r="H132" s="171">
        <v>0</v>
      </c>
      <c r="I132" s="164">
        <v>0</v>
      </c>
      <c r="J132" s="165">
        <v>141</v>
      </c>
      <c r="K132" s="171">
        <v>141</v>
      </c>
      <c r="L132" s="181"/>
      <c r="M132" s="181"/>
      <c r="N132" s="171">
        <v>0</v>
      </c>
      <c r="O132" s="171">
        <v>0</v>
      </c>
      <c r="P132" s="163">
        <v>0</v>
      </c>
    </row>
    <row r="133" spans="1:16" x14ac:dyDescent="0.25">
      <c r="A133" s="166">
        <v>3</v>
      </c>
      <c r="B133" s="166" t="s">
        <v>142</v>
      </c>
      <c r="C133" s="162">
        <v>169</v>
      </c>
      <c r="D133" s="171">
        <v>75</v>
      </c>
      <c r="E133" s="181"/>
      <c r="F133" s="181"/>
      <c r="G133" s="171">
        <v>5</v>
      </c>
      <c r="H133" s="171">
        <v>0</v>
      </c>
      <c r="I133" s="164">
        <v>99</v>
      </c>
      <c r="J133" s="165">
        <v>85</v>
      </c>
      <c r="K133" s="171">
        <v>0</v>
      </c>
      <c r="L133" s="181"/>
      <c r="M133" s="181"/>
      <c r="N133" s="171">
        <v>0</v>
      </c>
      <c r="O133" s="171">
        <v>0</v>
      </c>
      <c r="P133" s="163">
        <v>85</v>
      </c>
    </row>
    <row r="134" spans="1:16" x14ac:dyDescent="0.25">
      <c r="A134" s="166">
        <v>4</v>
      </c>
      <c r="B134" s="166" t="s">
        <v>143</v>
      </c>
      <c r="C134" s="162">
        <v>0</v>
      </c>
      <c r="D134" s="171">
        <v>0</v>
      </c>
      <c r="E134" s="181"/>
      <c r="F134" s="181"/>
      <c r="G134" s="171">
        <v>0</v>
      </c>
      <c r="H134" s="171">
        <v>0</v>
      </c>
      <c r="I134" s="164">
        <v>0</v>
      </c>
      <c r="J134" s="165">
        <v>0</v>
      </c>
      <c r="K134" s="171">
        <v>0</v>
      </c>
      <c r="L134" s="181"/>
      <c r="M134" s="181"/>
      <c r="N134" s="171">
        <v>0</v>
      </c>
      <c r="O134" s="171">
        <v>0</v>
      </c>
      <c r="P134" s="163">
        <v>0</v>
      </c>
    </row>
    <row r="135" spans="1:16" x14ac:dyDescent="0.25">
      <c r="A135" s="166">
        <v>5</v>
      </c>
      <c r="B135" s="166" t="s">
        <v>144</v>
      </c>
      <c r="C135" s="162">
        <v>0</v>
      </c>
      <c r="D135" s="171">
        <v>0</v>
      </c>
      <c r="E135" s="181"/>
      <c r="F135" s="181"/>
      <c r="G135" s="171">
        <v>0</v>
      </c>
      <c r="H135" s="171">
        <v>0</v>
      </c>
      <c r="I135" s="164">
        <v>0</v>
      </c>
      <c r="J135" s="165">
        <v>89</v>
      </c>
      <c r="K135" s="171">
        <v>89</v>
      </c>
      <c r="L135" s="181"/>
      <c r="M135" s="181"/>
      <c r="N135" s="171">
        <v>0</v>
      </c>
      <c r="O135" s="171">
        <v>0</v>
      </c>
      <c r="P135" s="163">
        <v>0</v>
      </c>
    </row>
    <row r="136" spans="1:16" x14ac:dyDescent="0.25">
      <c r="A136" s="166">
        <v>6</v>
      </c>
      <c r="B136" s="166" t="s">
        <v>145</v>
      </c>
      <c r="C136" s="162">
        <v>5</v>
      </c>
      <c r="D136" s="171">
        <v>2</v>
      </c>
      <c r="E136" s="181"/>
      <c r="F136" s="181"/>
      <c r="G136" s="171">
        <v>0</v>
      </c>
      <c r="H136" s="171">
        <v>0</v>
      </c>
      <c r="I136" s="164">
        <v>3</v>
      </c>
      <c r="J136" s="165">
        <v>11</v>
      </c>
      <c r="K136" s="171">
        <v>5</v>
      </c>
      <c r="L136" s="181"/>
      <c r="M136" s="181"/>
      <c r="N136" s="171">
        <v>1</v>
      </c>
      <c r="O136" s="171">
        <v>0</v>
      </c>
      <c r="P136" s="163">
        <v>7</v>
      </c>
    </row>
    <row r="137" spans="1:16" x14ac:dyDescent="0.25">
      <c r="A137" s="166">
        <v>7</v>
      </c>
      <c r="B137" s="166" t="s">
        <v>146</v>
      </c>
      <c r="C137" s="162">
        <v>3</v>
      </c>
      <c r="D137" s="171">
        <v>1</v>
      </c>
      <c r="E137" s="181"/>
      <c r="F137" s="181"/>
      <c r="G137" s="171">
        <v>0</v>
      </c>
      <c r="H137" s="171">
        <v>0</v>
      </c>
      <c r="I137" s="164">
        <v>2</v>
      </c>
      <c r="J137" s="165">
        <v>0</v>
      </c>
      <c r="K137" s="171">
        <v>0</v>
      </c>
      <c r="L137" s="181"/>
      <c r="M137" s="181"/>
      <c r="N137" s="171">
        <v>29</v>
      </c>
      <c r="O137" s="171">
        <v>0</v>
      </c>
      <c r="P137" s="163">
        <v>29</v>
      </c>
    </row>
    <row r="138" spans="1:16" x14ac:dyDescent="0.25">
      <c r="A138" s="166">
        <v>8</v>
      </c>
      <c r="B138" s="166" t="s">
        <v>147</v>
      </c>
      <c r="C138" s="162">
        <v>0</v>
      </c>
      <c r="D138" s="171">
        <v>0</v>
      </c>
      <c r="E138" s="181"/>
      <c r="F138" s="181"/>
      <c r="G138" s="171">
        <v>0</v>
      </c>
      <c r="H138" s="171">
        <v>0</v>
      </c>
      <c r="I138" s="164">
        <v>0</v>
      </c>
      <c r="J138" s="165">
        <v>0</v>
      </c>
      <c r="K138" s="171">
        <v>0</v>
      </c>
      <c r="L138" s="181"/>
      <c r="M138" s="181"/>
      <c r="N138" s="171">
        <v>0</v>
      </c>
      <c r="O138" s="171">
        <v>0</v>
      </c>
      <c r="P138" s="163">
        <v>0</v>
      </c>
    </row>
    <row r="139" spans="1:16" x14ac:dyDescent="0.25">
      <c r="A139" s="166">
        <v>9</v>
      </c>
      <c r="B139" s="166" t="s">
        <v>148</v>
      </c>
      <c r="C139" s="162">
        <v>8</v>
      </c>
      <c r="D139" s="171">
        <v>3</v>
      </c>
      <c r="E139" s="181"/>
      <c r="F139" s="181"/>
      <c r="G139" s="171">
        <v>1929</v>
      </c>
      <c r="H139" s="171">
        <v>0</v>
      </c>
      <c r="I139" s="164">
        <v>1934</v>
      </c>
      <c r="J139" s="165">
        <v>0</v>
      </c>
      <c r="K139" s="171">
        <v>0</v>
      </c>
      <c r="L139" s="181"/>
      <c r="M139" s="181"/>
      <c r="N139" s="171">
        <v>0</v>
      </c>
      <c r="O139" s="171">
        <v>0</v>
      </c>
      <c r="P139" s="163">
        <v>0</v>
      </c>
    </row>
    <row r="140" spans="1:16" x14ac:dyDescent="0.25">
      <c r="A140" s="166">
        <v>10</v>
      </c>
      <c r="B140" s="166" t="s">
        <v>149</v>
      </c>
      <c r="C140" s="162">
        <v>1230</v>
      </c>
      <c r="D140" s="171">
        <v>32</v>
      </c>
      <c r="E140" s="181"/>
      <c r="F140" s="181"/>
      <c r="G140" s="171">
        <v>0</v>
      </c>
      <c r="H140" s="171">
        <v>0</v>
      </c>
      <c r="I140" s="164">
        <v>1198</v>
      </c>
      <c r="J140" s="165">
        <v>338</v>
      </c>
      <c r="K140" s="171">
        <v>0</v>
      </c>
      <c r="L140" s="181"/>
      <c r="M140" s="181"/>
      <c r="N140" s="171">
        <v>0</v>
      </c>
      <c r="O140" s="171">
        <v>0</v>
      </c>
      <c r="P140" s="163">
        <v>338</v>
      </c>
    </row>
    <row r="141" spans="1:16" x14ac:dyDescent="0.25">
      <c r="A141" s="166">
        <v>11</v>
      </c>
      <c r="B141" s="166" t="s">
        <v>150</v>
      </c>
      <c r="C141" s="162">
        <v>3</v>
      </c>
      <c r="D141" s="171">
        <v>0</v>
      </c>
      <c r="E141" s="181"/>
      <c r="F141" s="181"/>
      <c r="G141" s="171">
        <v>0</v>
      </c>
      <c r="H141" s="171">
        <v>0</v>
      </c>
      <c r="I141" s="164">
        <v>3</v>
      </c>
      <c r="J141" s="165">
        <v>4</v>
      </c>
      <c r="K141" s="171">
        <v>4</v>
      </c>
      <c r="L141" s="181"/>
      <c r="M141" s="181"/>
      <c r="N141" s="171">
        <v>0</v>
      </c>
      <c r="O141" s="171">
        <v>0</v>
      </c>
      <c r="P141" s="163">
        <v>0</v>
      </c>
    </row>
    <row r="142" spans="1:16" x14ac:dyDescent="0.25">
      <c r="A142" s="166">
        <v>12</v>
      </c>
      <c r="B142" s="166" t="s">
        <v>151</v>
      </c>
      <c r="C142" s="162">
        <v>23</v>
      </c>
      <c r="D142" s="171">
        <v>0</v>
      </c>
      <c r="E142" s="181"/>
      <c r="F142" s="181"/>
      <c r="G142" s="171">
        <v>0</v>
      </c>
      <c r="H142" s="171">
        <v>0</v>
      </c>
      <c r="I142" s="164">
        <v>23</v>
      </c>
      <c r="J142" s="165">
        <v>0</v>
      </c>
      <c r="K142" s="171">
        <v>0</v>
      </c>
      <c r="L142" s="181"/>
      <c r="M142" s="181"/>
      <c r="N142" s="171">
        <v>0</v>
      </c>
      <c r="O142" s="171">
        <v>0</v>
      </c>
      <c r="P142" s="163">
        <v>0</v>
      </c>
    </row>
    <row r="143" spans="1:16" x14ac:dyDescent="0.25">
      <c r="A143" s="166">
        <v>13</v>
      </c>
      <c r="B143" s="166" t="s">
        <v>152</v>
      </c>
      <c r="C143" s="162">
        <v>2</v>
      </c>
      <c r="D143" s="171">
        <v>2</v>
      </c>
      <c r="E143" s="181"/>
      <c r="F143" s="181"/>
      <c r="G143" s="171">
        <v>0</v>
      </c>
      <c r="H143" s="171">
        <v>0</v>
      </c>
      <c r="I143" s="164">
        <v>0</v>
      </c>
      <c r="J143" s="165">
        <v>5</v>
      </c>
      <c r="K143" s="171">
        <v>0</v>
      </c>
      <c r="L143" s="181"/>
      <c r="M143" s="181"/>
      <c r="N143" s="171">
        <v>0</v>
      </c>
      <c r="O143" s="171">
        <v>0</v>
      </c>
      <c r="P143" s="163">
        <v>5</v>
      </c>
    </row>
    <row r="144" spans="1:16" x14ac:dyDescent="0.25">
      <c r="A144" s="166">
        <v>14</v>
      </c>
      <c r="B144" s="166" t="s">
        <v>153</v>
      </c>
      <c r="C144" s="162">
        <v>7</v>
      </c>
      <c r="D144" s="171">
        <v>0</v>
      </c>
      <c r="E144" s="181"/>
      <c r="F144" s="181"/>
      <c r="G144" s="171">
        <v>2</v>
      </c>
      <c r="H144" s="171">
        <v>0</v>
      </c>
      <c r="I144" s="164">
        <v>9</v>
      </c>
      <c r="J144" s="165">
        <v>16</v>
      </c>
      <c r="K144" s="171">
        <v>4</v>
      </c>
      <c r="L144" s="181"/>
      <c r="M144" s="181"/>
      <c r="N144" s="171">
        <v>3</v>
      </c>
      <c r="O144" s="171">
        <v>0</v>
      </c>
      <c r="P144" s="163">
        <v>15</v>
      </c>
    </row>
    <row r="145" spans="1:16" x14ac:dyDescent="0.25">
      <c r="A145" s="166">
        <v>15</v>
      </c>
      <c r="B145" s="166" t="s">
        <v>154</v>
      </c>
      <c r="C145" s="162">
        <v>90</v>
      </c>
      <c r="D145" s="171">
        <v>0</v>
      </c>
      <c r="E145" s="181"/>
      <c r="F145" s="181"/>
      <c r="G145" s="171">
        <v>0</v>
      </c>
      <c r="H145" s="171">
        <v>0</v>
      </c>
      <c r="I145" s="164">
        <v>90</v>
      </c>
      <c r="J145" s="165">
        <v>0</v>
      </c>
      <c r="K145" s="171">
        <v>0</v>
      </c>
      <c r="L145" s="181"/>
      <c r="M145" s="181"/>
      <c r="N145" s="171">
        <v>0</v>
      </c>
      <c r="O145" s="171">
        <v>0</v>
      </c>
      <c r="P145" s="163">
        <v>0</v>
      </c>
    </row>
    <row r="146" spans="1:16" x14ac:dyDescent="0.25">
      <c r="A146" s="166">
        <v>16</v>
      </c>
      <c r="B146" s="166" t="s">
        <v>155</v>
      </c>
      <c r="C146" s="162">
        <v>0</v>
      </c>
      <c r="D146" s="171">
        <v>0</v>
      </c>
      <c r="E146" s="181"/>
      <c r="F146" s="181"/>
      <c r="G146" s="171">
        <v>0</v>
      </c>
      <c r="H146" s="171">
        <v>0</v>
      </c>
      <c r="I146" s="164">
        <v>0</v>
      </c>
      <c r="J146" s="165">
        <v>0</v>
      </c>
      <c r="K146" s="171">
        <v>0</v>
      </c>
      <c r="L146" s="181"/>
      <c r="M146" s="181"/>
      <c r="N146" s="171">
        <v>0</v>
      </c>
      <c r="O146" s="171">
        <v>0</v>
      </c>
      <c r="P146" s="163">
        <v>0</v>
      </c>
    </row>
    <row r="147" spans="1:16" x14ac:dyDescent="0.25">
      <c r="A147" s="166">
        <v>17</v>
      </c>
      <c r="B147" s="166" t="s">
        <v>156</v>
      </c>
      <c r="C147" s="162">
        <v>0</v>
      </c>
      <c r="D147" s="171">
        <v>0</v>
      </c>
      <c r="E147" s="181"/>
      <c r="F147" s="181"/>
      <c r="G147" s="171">
        <v>0</v>
      </c>
      <c r="H147" s="171">
        <v>0</v>
      </c>
      <c r="I147" s="164">
        <v>0</v>
      </c>
      <c r="J147" s="165">
        <v>0</v>
      </c>
      <c r="K147" s="171">
        <v>0</v>
      </c>
      <c r="L147" s="181"/>
      <c r="M147" s="181"/>
      <c r="N147" s="171">
        <v>0</v>
      </c>
      <c r="O147" s="171">
        <v>0</v>
      </c>
      <c r="P147" s="163">
        <v>0</v>
      </c>
    </row>
    <row r="148" spans="1:16" x14ac:dyDescent="0.25">
      <c r="A148" s="166">
        <v>18</v>
      </c>
      <c r="B148" s="166" t="s">
        <v>157</v>
      </c>
      <c r="C148" s="162">
        <v>0</v>
      </c>
      <c r="D148" s="171">
        <v>0</v>
      </c>
      <c r="E148" s="181"/>
      <c r="F148" s="181"/>
      <c r="G148" s="171">
        <v>91</v>
      </c>
      <c r="H148" s="171">
        <v>0</v>
      </c>
      <c r="I148" s="164">
        <v>91</v>
      </c>
      <c r="J148" s="165">
        <v>0</v>
      </c>
      <c r="K148" s="171">
        <v>0</v>
      </c>
      <c r="L148" s="181"/>
      <c r="M148" s="181"/>
      <c r="N148" s="171">
        <v>0</v>
      </c>
      <c r="O148" s="171">
        <v>0</v>
      </c>
      <c r="P148" s="163">
        <v>0</v>
      </c>
    </row>
    <row r="149" spans="1:16" x14ac:dyDescent="0.25">
      <c r="A149" s="166">
        <v>19</v>
      </c>
      <c r="B149" s="166" t="s">
        <v>158</v>
      </c>
      <c r="C149" s="162">
        <v>0</v>
      </c>
      <c r="D149" s="171">
        <v>0</v>
      </c>
      <c r="E149" s="181"/>
      <c r="F149" s="181"/>
      <c r="G149" s="171">
        <v>0</v>
      </c>
      <c r="H149" s="171">
        <v>0</v>
      </c>
      <c r="I149" s="164">
        <v>0</v>
      </c>
      <c r="J149" s="165">
        <v>0</v>
      </c>
      <c r="K149" s="171">
        <v>0</v>
      </c>
      <c r="L149" s="181"/>
      <c r="M149" s="181"/>
      <c r="N149" s="171">
        <v>0</v>
      </c>
      <c r="O149" s="171">
        <v>0</v>
      </c>
      <c r="P149" s="163">
        <v>0</v>
      </c>
    </row>
    <row r="150" spans="1:16" x14ac:dyDescent="0.25">
      <c r="A150" s="166">
        <v>20</v>
      </c>
      <c r="B150" s="166" t="s">
        <v>159</v>
      </c>
      <c r="C150" s="162">
        <v>0</v>
      </c>
      <c r="D150" s="171">
        <v>0</v>
      </c>
      <c r="E150" s="181"/>
      <c r="F150" s="181"/>
      <c r="G150" s="171">
        <v>0</v>
      </c>
      <c r="H150" s="171">
        <v>0</v>
      </c>
      <c r="I150" s="164">
        <v>0</v>
      </c>
      <c r="J150" s="165">
        <v>0</v>
      </c>
      <c r="K150" s="171">
        <v>0</v>
      </c>
      <c r="L150" s="181"/>
      <c r="M150" s="181"/>
      <c r="N150" s="171">
        <v>0</v>
      </c>
      <c r="O150" s="171">
        <v>0</v>
      </c>
      <c r="P150" s="163">
        <v>0</v>
      </c>
    </row>
    <row r="151" spans="1:16" x14ac:dyDescent="0.25">
      <c r="A151" s="166">
        <v>21</v>
      </c>
      <c r="B151" s="166" t="s">
        <v>160</v>
      </c>
      <c r="C151" s="162">
        <v>0</v>
      </c>
      <c r="D151" s="171">
        <v>0</v>
      </c>
      <c r="E151" s="181"/>
      <c r="F151" s="181"/>
      <c r="G151" s="171">
        <v>0</v>
      </c>
      <c r="H151" s="171">
        <v>0</v>
      </c>
      <c r="I151" s="164">
        <v>0</v>
      </c>
      <c r="J151" s="165">
        <v>0</v>
      </c>
      <c r="K151" s="171">
        <v>0</v>
      </c>
      <c r="L151" s="181"/>
      <c r="M151" s="181"/>
      <c r="N151" s="171">
        <v>0</v>
      </c>
      <c r="O151" s="171">
        <v>0</v>
      </c>
      <c r="P151" s="163">
        <v>0</v>
      </c>
    </row>
    <row r="152" spans="1:16" x14ac:dyDescent="0.25">
      <c r="A152" s="166">
        <v>22</v>
      </c>
      <c r="B152" s="166" t="s">
        <v>161</v>
      </c>
      <c r="C152" s="162">
        <v>2</v>
      </c>
      <c r="D152" s="171">
        <v>0</v>
      </c>
      <c r="E152" s="181"/>
      <c r="F152" s="181"/>
      <c r="G152" s="171">
        <v>2</v>
      </c>
      <c r="H152" s="171">
        <v>0</v>
      </c>
      <c r="I152" s="164">
        <v>4</v>
      </c>
      <c r="J152" s="165">
        <v>0</v>
      </c>
      <c r="K152" s="171">
        <v>0</v>
      </c>
      <c r="L152" s="181"/>
      <c r="M152" s="181"/>
      <c r="N152" s="171">
        <v>0</v>
      </c>
      <c r="O152" s="171">
        <v>0</v>
      </c>
      <c r="P152" s="163">
        <v>0</v>
      </c>
    </row>
    <row r="153" spans="1:16" x14ac:dyDescent="0.25">
      <c r="A153" s="166">
        <v>23</v>
      </c>
      <c r="B153" s="166" t="s">
        <v>162</v>
      </c>
      <c r="C153" s="162">
        <v>0</v>
      </c>
      <c r="D153" s="171">
        <v>0</v>
      </c>
      <c r="E153" s="181"/>
      <c r="F153" s="181"/>
      <c r="G153" s="171">
        <v>0</v>
      </c>
      <c r="H153" s="171">
        <v>0</v>
      </c>
      <c r="I153" s="164">
        <v>0</v>
      </c>
      <c r="J153" s="165">
        <v>0</v>
      </c>
      <c r="K153" s="171">
        <v>0</v>
      </c>
      <c r="L153" s="181"/>
      <c r="M153" s="181"/>
      <c r="N153" s="171">
        <v>0</v>
      </c>
      <c r="O153" s="171">
        <v>0</v>
      </c>
      <c r="P153" s="163">
        <v>0</v>
      </c>
    </row>
    <row r="154" spans="1:16" x14ac:dyDescent="0.25">
      <c r="A154" s="166">
        <v>24</v>
      </c>
      <c r="B154" s="166" t="s">
        <v>163</v>
      </c>
      <c r="C154" s="162">
        <v>0</v>
      </c>
      <c r="D154" s="171">
        <v>0</v>
      </c>
      <c r="E154" s="181"/>
      <c r="F154" s="181"/>
      <c r="G154" s="171">
        <v>0</v>
      </c>
      <c r="H154" s="171">
        <v>0</v>
      </c>
      <c r="I154" s="164">
        <v>0</v>
      </c>
      <c r="J154" s="165">
        <v>0</v>
      </c>
      <c r="K154" s="171">
        <v>0</v>
      </c>
      <c r="L154" s="181"/>
      <c r="M154" s="181"/>
      <c r="N154" s="171">
        <v>0</v>
      </c>
      <c r="O154" s="171">
        <v>0</v>
      </c>
      <c r="P154" s="163">
        <v>0</v>
      </c>
    </row>
    <row r="155" spans="1:16" x14ac:dyDescent="0.25">
      <c r="A155" s="166">
        <v>25</v>
      </c>
      <c r="B155" s="166" t="s">
        <v>164</v>
      </c>
      <c r="C155" s="162">
        <v>0</v>
      </c>
      <c r="D155" s="171">
        <v>0</v>
      </c>
      <c r="E155" s="181"/>
      <c r="F155" s="181"/>
      <c r="G155" s="171">
        <v>0</v>
      </c>
      <c r="H155" s="171">
        <v>0</v>
      </c>
      <c r="I155" s="164">
        <v>0</v>
      </c>
      <c r="J155" s="165">
        <v>0</v>
      </c>
      <c r="K155" s="171">
        <v>0</v>
      </c>
      <c r="L155" s="181"/>
      <c r="M155" s="181"/>
      <c r="N155" s="171">
        <v>0</v>
      </c>
      <c r="O155" s="171">
        <v>0</v>
      </c>
      <c r="P155" s="163">
        <v>0</v>
      </c>
    </row>
    <row r="156" spans="1:16" x14ac:dyDescent="0.25">
      <c r="A156" s="166">
        <v>26</v>
      </c>
      <c r="B156" s="166" t="s">
        <v>165</v>
      </c>
      <c r="C156" s="162">
        <v>0</v>
      </c>
      <c r="D156" s="171">
        <v>0</v>
      </c>
      <c r="E156" s="181"/>
      <c r="F156" s="181"/>
      <c r="G156" s="171">
        <v>0</v>
      </c>
      <c r="H156" s="171">
        <v>0</v>
      </c>
      <c r="I156" s="164">
        <v>0</v>
      </c>
      <c r="J156" s="165">
        <v>0</v>
      </c>
      <c r="K156" s="171">
        <v>0</v>
      </c>
      <c r="L156" s="181"/>
      <c r="M156" s="181"/>
      <c r="N156" s="171">
        <v>0</v>
      </c>
      <c r="O156" s="171">
        <v>0</v>
      </c>
      <c r="P156" s="163">
        <v>0</v>
      </c>
    </row>
    <row r="157" spans="1:16" x14ac:dyDescent="0.25">
      <c r="A157" s="166">
        <v>27</v>
      </c>
      <c r="B157" s="167" t="s">
        <v>166</v>
      </c>
      <c r="C157" s="162">
        <v>0</v>
      </c>
      <c r="D157" s="171">
        <v>0</v>
      </c>
      <c r="E157" s="181"/>
      <c r="F157" s="181"/>
      <c r="G157" s="171">
        <v>0</v>
      </c>
      <c r="H157" s="171">
        <v>0</v>
      </c>
      <c r="I157" s="164">
        <v>0</v>
      </c>
      <c r="J157" s="165">
        <v>12</v>
      </c>
      <c r="K157" s="171">
        <v>6</v>
      </c>
      <c r="L157" s="181"/>
      <c r="M157" s="181"/>
      <c r="N157" s="171">
        <v>3</v>
      </c>
      <c r="O157" s="171">
        <v>0</v>
      </c>
      <c r="P157" s="163">
        <v>9</v>
      </c>
    </row>
    <row r="158" spans="1:16" x14ac:dyDescent="0.25">
      <c r="A158" s="170"/>
      <c r="B158" s="170" t="s">
        <v>49</v>
      </c>
      <c r="C158" s="171">
        <v>1609</v>
      </c>
      <c r="D158" s="171">
        <v>115</v>
      </c>
      <c r="E158" s="181"/>
      <c r="F158" s="181"/>
      <c r="G158" s="171">
        <v>2056</v>
      </c>
      <c r="H158" s="171">
        <v>0</v>
      </c>
      <c r="I158" s="164">
        <v>3550</v>
      </c>
      <c r="J158" s="169">
        <v>701</v>
      </c>
      <c r="K158" s="171">
        <v>249</v>
      </c>
      <c r="L158" s="181"/>
      <c r="M158" s="181"/>
      <c r="N158" s="171">
        <v>36</v>
      </c>
      <c r="O158" s="171">
        <v>0</v>
      </c>
      <c r="P158" s="171">
        <v>488</v>
      </c>
    </row>
    <row r="159" spans="1:16" x14ac:dyDescent="0.25">
      <c r="A159" s="155"/>
      <c r="B159" s="155"/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  <c r="O159" s="155"/>
      <c r="P159" s="155"/>
    </row>
    <row r="160" spans="1:16" x14ac:dyDescent="0.25">
      <c r="A160" s="155"/>
      <c r="B160" s="155"/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</row>
    <row r="161" spans="1:16" x14ac:dyDescent="0.25">
      <c r="A161" s="291" t="s">
        <v>170</v>
      </c>
      <c r="B161" s="291"/>
      <c r="C161" s="291"/>
      <c r="D161" s="291"/>
      <c r="E161" s="291"/>
      <c r="F161" s="291"/>
      <c r="G161" s="291"/>
      <c r="H161" s="291"/>
      <c r="I161" s="291"/>
      <c r="J161" s="291"/>
      <c r="K161" s="291"/>
      <c r="L161" s="291"/>
      <c r="M161" s="291"/>
      <c r="N161" s="291"/>
      <c r="O161" s="291"/>
      <c r="P161" s="291"/>
    </row>
    <row r="162" spans="1:16" x14ac:dyDescent="0.25">
      <c r="A162" s="292" t="s">
        <v>102</v>
      </c>
      <c r="B162" s="292"/>
      <c r="C162" s="292"/>
      <c r="D162" s="292"/>
      <c r="E162" s="292"/>
      <c r="F162" s="292"/>
      <c r="G162" s="292"/>
      <c r="H162" s="292"/>
      <c r="I162" s="292"/>
      <c r="J162" s="292"/>
      <c r="K162" s="292"/>
      <c r="L162" s="292"/>
      <c r="M162" s="292"/>
      <c r="N162" s="292"/>
      <c r="O162" s="292"/>
      <c r="P162" s="292"/>
    </row>
    <row r="163" spans="1:16" x14ac:dyDescent="0.25">
      <c r="A163" s="293" t="s">
        <v>245</v>
      </c>
      <c r="B163" s="293"/>
      <c r="C163" s="293"/>
      <c r="D163" s="293"/>
      <c r="E163" s="293"/>
      <c r="F163" s="293"/>
      <c r="G163" s="293"/>
      <c r="H163" s="293"/>
      <c r="I163" s="293"/>
      <c r="J163" s="293"/>
      <c r="K163" s="293"/>
      <c r="L163" s="293"/>
      <c r="M163" s="293"/>
      <c r="N163" s="293"/>
      <c r="O163" s="293"/>
      <c r="P163" s="293"/>
    </row>
    <row r="164" spans="1:16" x14ac:dyDescent="0.25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271"/>
    </row>
    <row r="165" spans="1:16" x14ac:dyDescent="0.25">
      <c r="A165" s="294" t="s">
        <v>125</v>
      </c>
      <c r="B165" s="294" t="s">
        <v>3</v>
      </c>
      <c r="C165" s="295" t="s">
        <v>126</v>
      </c>
      <c r="D165" s="295"/>
      <c r="E165" s="295"/>
      <c r="F165" s="295"/>
      <c r="G165" s="295"/>
      <c r="H165" s="295"/>
      <c r="I165" s="296"/>
      <c r="J165" s="297" t="s">
        <v>127</v>
      </c>
      <c r="K165" s="295"/>
      <c r="L165" s="295"/>
      <c r="M165" s="295"/>
      <c r="N165" s="295"/>
      <c r="O165" s="295"/>
      <c r="P165" s="295"/>
    </row>
    <row r="166" spans="1:16" x14ac:dyDescent="0.25">
      <c r="A166" s="294"/>
      <c r="B166" s="294"/>
      <c r="C166" s="172"/>
      <c r="D166" s="298" t="s">
        <v>128</v>
      </c>
      <c r="E166" s="172"/>
      <c r="F166" s="172" t="s">
        <v>128</v>
      </c>
      <c r="G166" s="298" t="s">
        <v>129</v>
      </c>
      <c r="H166" s="298" t="s">
        <v>130</v>
      </c>
      <c r="I166" s="173"/>
      <c r="J166" s="174"/>
      <c r="K166" s="298" t="s">
        <v>128</v>
      </c>
      <c r="L166" s="172"/>
      <c r="M166" s="172" t="s">
        <v>128</v>
      </c>
      <c r="N166" s="298" t="s">
        <v>129</v>
      </c>
      <c r="O166" s="298" t="s">
        <v>130</v>
      </c>
      <c r="P166" s="172"/>
    </row>
    <row r="167" spans="1:16" x14ac:dyDescent="0.25">
      <c r="A167" s="294"/>
      <c r="B167" s="294"/>
      <c r="C167" s="175" t="s">
        <v>131</v>
      </c>
      <c r="D167" s="299"/>
      <c r="E167" s="175" t="s">
        <v>128</v>
      </c>
      <c r="F167" s="175" t="s">
        <v>132</v>
      </c>
      <c r="G167" s="299"/>
      <c r="H167" s="299"/>
      <c r="I167" s="176" t="s">
        <v>131</v>
      </c>
      <c r="J167" s="177" t="s">
        <v>131</v>
      </c>
      <c r="K167" s="299"/>
      <c r="L167" s="175" t="s">
        <v>128</v>
      </c>
      <c r="M167" s="175" t="s">
        <v>132</v>
      </c>
      <c r="N167" s="299"/>
      <c r="O167" s="299"/>
      <c r="P167" s="175" t="s">
        <v>131</v>
      </c>
    </row>
    <row r="168" spans="1:16" x14ac:dyDescent="0.25">
      <c r="A168" s="294"/>
      <c r="B168" s="294"/>
      <c r="C168" s="175" t="s">
        <v>133</v>
      </c>
      <c r="D168" s="299"/>
      <c r="E168" s="175" t="s">
        <v>134</v>
      </c>
      <c r="F168" s="175" t="s">
        <v>135</v>
      </c>
      <c r="G168" s="299"/>
      <c r="H168" s="299"/>
      <c r="I168" s="176" t="s">
        <v>133</v>
      </c>
      <c r="J168" s="177" t="s">
        <v>133</v>
      </c>
      <c r="K168" s="299"/>
      <c r="L168" s="175" t="s">
        <v>134</v>
      </c>
      <c r="M168" s="175" t="s">
        <v>135</v>
      </c>
      <c r="N168" s="299"/>
      <c r="O168" s="299"/>
      <c r="P168" s="175" t="s">
        <v>133</v>
      </c>
    </row>
    <row r="169" spans="1:16" x14ac:dyDescent="0.25">
      <c r="A169" s="294"/>
      <c r="B169" s="294"/>
      <c r="C169" s="175" t="s">
        <v>136</v>
      </c>
      <c r="D169" s="299"/>
      <c r="E169" s="175"/>
      <c r="F169" s="175" t="s">
        <v>137</v>
      </c>
      <c r="G169" s="299"/>
      <c r="H169" s="299"/>
      <c r="I169" s="176" t="s">
        <v>138</v>
      </c>
      <c r="J169" s="177" t="s">
        <v>136</v>
      </c>
      <c r="K169" s="299"/>
      <c r="L169" s="175"/>
      <c r="M169" s="175" t="s">
        <v>137</v>
      </c>
      <c r="N169" s="299"/>
      <c r="O169" s="299"/>
      <c r="P169" s="175" t="s">
        <v>138</v>
      </c>
    </row>
    <row r="170" spans="1:16" x14ac:dyDescent="0.25">
      <c r="A170" s="294"/>
      <c r="B170" s="294"/>
      <c r="C170" s="178"/>
      <c r="D170" s="300"/>
      <c r="E170" s="178"/>
      <c r="F170" s="178" t="s">
        <v>139</v>
      </c>
      <c r="G170" s="300"/>
      <c r="H170" s="300"/>
      <c r="I170" s="179"/>
      <c r="J170" s="180"/>
      <c r="K170" s="300"/>
      <c r="L170" s="178"/>
      <c r="M170" s="178" t="s">
        <v>139</v>
      </c>
      <c r="N170" s="300"/>
      <c r="O170" s="300"/>
      <c r="P170" s="178"/>
    </row>
    <row r="171" spans="1:16" x14ac:dyDescent="0.25">
      <c r="A171" s="161">
        <v>1</v>
      </c>
      <c r="B171" s="161" t="s">
        <v>140</v>
      </c>
      <c r="C171" s="162">
        <v>928</v>
      </c>
      <c r="D171" s="171">
        <v>204</v>
      </c>
      <c r="E171" s="181"/>
      <c r="F171" s="181"/>
      <c r="G171" s="171">
        <v>158</v>
      </c>
      <c r="H171" s="171">
        <v>0</v>
      </c>
      <c r="I171" s="164">
        <v>882</v>
      </c>
      <c r="J171" s="165">
        <v>1433</v>
      </c>
      <c r="K171" s="171">
        <v>145</v>
      </c>
      <c r="L171" s="181"/>
      <c r="M171" s="181"/>
      <c r="N171" s="171">
        <v>143</v>
      </c>
      <c r="O171" s="171">
        <v>0</v>
      </c>
      <c r="P171" s="163">
        <v>1431</v>
      </c>
    </row>
    <row r="172" spans="1:16" x14ac:dyDescent="0.25">
      <c r="A172" s="166">
        <v>2</v>
      </c>
      <c r="B172" s="166" t="s">
        <v>141</v>
      </c>
      <c r="C172" s="162">
        <v>0</v>
      </c>
      <c r="D172" s="171">
        <v>0</v>
      </c>
      <c r="E172" s="181"/>
      <c r="F172" s="181"/>
      <c r="G172" s="171">
        <v>0</v>
      </c>
      <c r="H172" s="171">
        <v>0</v>
      </c>
      <c r="I172" s="164">
        <v>0</v>
      </c>
      <c r="J172" s="165">
        <v>3356</v>
      </c>
      <c r="K172" s="171">
        <v>431</v>
      </c>
      <c r="L172" s="181"/>
      <c r="M172" s="181"/>
      <c r="N172" s="171">
        <v>446</v>
      </c>
      <c r="O172" s="171">
        <v>0</v>
      </c>
      <c r="P172" s="163">
        <v>3371</v>
      </c>
    </row>
    <row r="173" spans="1:16" x14ac:dyDescent="0.25">
      <c r="A173" s="166">
        <v>3</v>
      </c>
      <c r="B173" s="166" t="s">
        <v>142</v>
      </c>
      <c r="C173" s="162">
        <v>12</v>
      </c>
      <c r="D173" s="171">
        <v>9</v>
      </c>
      <c r="E173" s="181"/>
      <c r="F173" s="181"/>
      <c r="G173" s="171">
        <v>0</v>
      </c>
      <c r="H173" s="171">
        <v>0</v>
      </c>
      <c r="I173" s="164">
        <v>3</v>
      </c>
      <c r="J173" s="165">
        <v>1493</v>
      </c>
      <c r="K173" s="171">
        <v>394</v>
      </c>
      <c r="L173" s="181"/>
      <c r="M173" s="181"/>
      <c r="N173" s="171">
        <v>236</v>
      </c>
      <c r="O173" s="171">
        <v>0</v>
      </c>
      <c r="P173" s="163">
        <v>1335</v>
      </c>
    </row>
    <row r="174" spans="1:16" x14ac:dyDescent="0.25">
      <c r="A174" s="166">
        <v>4</v>
      </c>
      <c r="B174" s="166" t="s">
        <v>143</v>
      </c>
      <c r="C174" s="162">
        <v>0</v>
      </c>
      <c r="D174" s="171">
        <v>0</v>
      </c>
      <c r="E174" s="181"/>
      <c r="F174" s="181"/>
      <c r="G174" s="171">
        <v>0</v>
      </c>
      <c r="H174" s="171">
        <v>0</v>
      </c>
      <c r="I174" s="164">
        <v>0</v>
      </c>
      <c r="J174" s="165">
        <v>2040</v>
      </c>
      <c r="K174" s="171">
        <v>64</v>
      </c>
      <c r="L174" s="181"/>
      <c r="M174" s="181"/>
      <c r="N174" s="171">
        <v>43</v>
      </c>
      <c r="O174" s="171">
        <v>0</v>
      </c>
      <c r="P174" s="163">
        <v>2019</v>
      </c>
    </row>
    <row r="175" spans="1:16" x14ac:dyDescent="0.25">
      <c r="A175" s="166">
        <v>5</v>
      </c>
      <c r="B175" s="166" t="s">
        <v>144</v>
      </c>
      <c r="C175" s="162">
        <v>0</v>
      </c>
      <c r="D175" s="171">
        <v>0</v>
      </c>
      <c r="E175" s="181"/>
      <c r="F175" s="181"/>
      <c r="G175" s="171">
        <v>0</v>
      </c>
      <c r="H175" s="171">
        <v>0</v>
      </c>
      <c r="I175" s="164">
        <v>0</v>
      </c>
      <c r="J175" s="165">
        <v>5433</v>
      </c>
      <c r="K175" s="171">
        <v>2344</v>
      </c>
      <c r="L175" s="181"/>
      <c r="M175" s="181"/>
      <c r="N175" s="171">
        <v>64</v>
      </c>
      <c r="O175" s="171">
        <v>0</v>
      </c>
      <c r="P175" s="163">
        <v>3153</v>
      </c>
    </row>
    <row r="176" spans="1:16" x14ac:dyDescent="0.25">
      <c r="A176" s="166">
        <v>6</v>
      </c>
      <c r="B176" s="166" t="s">
        <v>145</v>
      </c>
      <c r="C176" s="162">
        <v>0</v>
      </c>
      <c r="D176" s="171">
        <v>0</v>
      </c>
      <c r="E176" s="181"/>
      <c r="F176" s="181"/>
      <c r="G176" s="171">
        <v>0</v>
      </c>
      <c r="H176" s="171">
        <v>0</v>
      </c>
      <c r="I176" s="164">
        <v>0</v>
      </c>
      <c r="J176" s="165">
        <v>1215</v>
      </c>
      <c r="K176" s="171">
        <v>277</v>
      </c>
      <c r="L176" s="181"/>
      <c r="M176" s="181"/>
      <c r="N176" s="171">
        <v>140</v>
      </c>
      <c r="O176" s="171">
        <v>0</v>
      </c>
      <c r="P176" s="163">
        <v>1078</v>
      </c>
    </row>
    <row r="177" spans="1:16" x14ac:dyDescent="0.25">
      <c r="A177" s="166">
        <v>7</v>
      </c>
      <c r="B177" s="166" t="s">
        <v>146</v>
      </c>
      <c r="C177" s="162">
        <v>1</v>
      </c>
      <c r="D177" s="171">
        <v>0</v>
      </c>
      <c r="E177" s="181"/>
      <c r="F177" s="181"/>
      <c r="G177" s="171">
        <v>0</v>
      </c>
      <c r="H177" s="171">
        <v>0</v>
      </c>
      <c r="I177" s="164">
        <v>1</v>
      </c>
      <c r="J177" s="165">
        <v>1211</v>
      </c>
      <c r="K177" s="171">
        <v>151</v>
      </c>
      <c r="L177" s="181"/>
      <c r="M177" s="181"/>
      <c r="N177" s="171">
        <v>39</v>
      </c>
      <c r="O177" s="171">
        <v>0</v>
      </c>
      <c r="P177" s="163">
        <v>1099</v>
      </c>
    </row>
    <row r="178" spans="1:16" x14ac:dyDescent="0.25">
      <c r="A178" s="166">
        <v>8</v>
      </c>
      <c r="B178" s="166" t="s">
        <v>147</v>
      </c>
      <c r="C178" s="162">
        <v>3</v>
      </c>
      <c r="D178" s="171">
        <v>1</v>
      </c>
      <c r="E178" s="181"/>
      <c r="F178" s="181"/>
      <c r="G178" s="171">
        <v>0</v>
      </c>
      <c r="H178" s="171">
        <v>0</v>
      </c>
      <c r="I178" s="164">
        <v>2</v>
      </c>
      <c r="J178" s="165">
        <v>1480</v>
      </c>
      <c r="K178" s="171">
        <v>921</v>
      </c>
      <c r="L178" s="181"/>
      <c r="M178" s="181"/>
      <c r="N178" s="171">
        <v>2</v>
      </c>
      <c r="O178" s="171">
        <v>0</v>
      </c>
      <c r="P178" s="163">
        <v>561</v>
      </c>
    </row>
    <row r="179" spans="1:16" x14ac:dyDescent="0.25">
      <c r="A179" s="166">
        <v>9</v>
      </c>
      <c r="B179" s="166" t="s">
        <v>148</v>
      </c>
      <c r="C179" s="162">
        <v>22</v>
      </c>
      <c r="D179" s="171">
        <v>10</v>
      </c>
      <c r="E179" s="181"/>
      <c r="F179" s="181"/>
      <c r="G179" s="171">
        <v>3</v>
      </c>
      <c r="H179" s="171">
        <v>0</v>
      </c>
      <c r="I179" s="164">
        <v>15</v>
      </c>
      <c r="J179" s="165">
        <v>0</v>
      </c>
      <c r="K179" s="171">
        <v>0</v>
      </c>
      <c r="L179" s="181"/>
      <c r="M179" s="181"/>
      <c r="N179" s="171">
        <v>0</v>
      </c>
      <c r="O179" s="171">
        <v>0</v>
      </c>
      <c r="P179" s="163">
        <v>0</v>
      </c>
    </row>
    <row r="180" spans="1:16" x14ac:dyDescent="0.25">
      <c r="A180" s="166">
        <v>10</v>
      </c>
      <c r="B180" s="166" t="s">
        <v>149</v>
      </c>
      <c r="C180" s="162">
        <v>0</v>
      </c>
      <c r="D180" s="171">
        <v>0</v>
      </c>
      <c r="E180" s="181"/>
      <c r="F180" s="181"/>
      <c r="G180" s="171">
        <v>0</v>
      </c>
      <c r="H180" s="171">
        <v>0</v>
      </c>
      <c r="I180" s="164">
        <v>0</v>
      </c>
      <c r="J180" s="165">
        <v>198</v>
      </c>
      <c r="K180" s="171">
        <v>42</v>
      </c>
      <c r="L180" s="181"/>
      <c r="M180" s="181"/>
      <c r="N180" s="171">
        <v>9</v>
      </c>
      <c r="O180" s="171">
        <v>0</v>
      </c>
      <c r="P180" s="163">
        <v>165</v>
      </c>
    </row>
    <row r="181" spans="1:16" x14ac:dyDescent="0.25">
      <c r="A181" s="166">
        <v>11</v>
      </c>
      <c r="B181" s="166" t="s">
        <v>150</v>
      </c>
      <c r="C181" s="162">
        <v>0</v>
      </c>
      <c r="D181" s="171">
        <v>0</v>
      </c>
      <c r="E181" s="181"/>
      <c r="F181" s="181"/>
      <c r="G181" s="171">
        <v>0</v>
      </c>
      <c r="H181" s="171">
        <v>0</v>
      </c>
      <c r="I181" s="164">
        <v>0</v>
      </c>
      <c r="J181" s="165">
        <v>3845</v>
      </c>
      <c r="K181" s="171">
        <v>3451</v>
      </c>
      <c r="L181" s="181"/>
      <c r="M181" s="181"/>
      <c r="N181" s="171">
        <v>8</v>
      </c>
      <c r="O181" s="171">
        <v>0</v>
      </c>
      <c r="P181" s="163">
        <v>402</v>
      </c>
    </row>
    <row r="182" spans="1:16" x14ac:dyDescent="0.25">
      <c r="A182" s="166">
        <v>12</v>
      </c>
      <c r="B182" s="166" t="s">
        <v>151</v>
      </c>
      <c r="C182" s="162">
        <v>0</v>
      </c>
      <c r="D182" s="171">
        <v>0</v>
      </c>
      <c r="E182" s="181"/>
      <c r="F182" s="181"/>
      <c r="G182" s="171">
        <v>0</v>
      </c>
      <c r="H182" s="171">
        <v>0</v>
      </c>
      <c r="I182" s="164">
        <v>0</v>
      </c>
      <c r="J182" s="165">
        <v>10</v>
      </c>
      <c r="K182" s="171">
        <v>0</v>
      </c>
      <c r="L182" s="181"/>
      <c r="M182" s="181"/>
      <c r="N182" s="171">
        <v>0</v>
      </c>
      <c r="O182" s="171">
        <v>0</v>
      </c>
      <c r="P182" s="163">
        <v>10</v>
      </c>
    </row>
    <row r="183" spans="1:16" x14ac:dyDescent="0.25">
      <c r="A183" s="166">
        <v>13</v>
      </c>
      <c r="B183" s="166" t="s">
        <v>152</v>
      </c>
      <c r="C183" s="162">
        <v>15</v>
      </c>
      <c r="D183" s="171">
        <v>0</v>
      </c>
      <c r="E183" s="181"/>
      <c r="F183" s="181"/>
      <c r="G183" s="171">
        <v>0</v>
      </c>
      <c r="H183" s="171">
        <v>0</v>
      </c>
      <c r="I183" s="164">
        <v>15</v>
      </c>
      <c r="J183" s="165">
        <v>642</v>
      </c>
      <c r="K183" s="171">
        <v>125</v>
      </c>
      <c r="L183" s="181"/>
      <c r="M183" s="181"/>
      <c r="N183" s="171">
        <v>14</v>
      </c>
      <c r="O183" s="171">
        <v>0</v>
      </c>
      <c r="P183" s="163">
        <v>531</v>
      </c>
    </row>
    <row r="184" spans="1:16" x14ac:dyDescent="0.25">
      <c r="A184" s="166">
        <v>14</v>
      </c>
      <c r="B184" s="166" t="s">
        <v>153</v>
      </c>
      <c r="C184" s="162">
        <v>0</v>
      </c>
      <c r="D184" s="171">
        <v>0</v>
      </c>
      <c r="E184" s="181"/>
      <c r="F184" s="181"/>
      <c r="G184" s="171">
        <v>0</v>
      </c>
      <c r="H184" s="171">
        <v>0</v>
      </c>
      <c r="I184" s="164">
        <v>0</v>
      </c>
      <c r="J184" s="165">
        <v>362</v>
      </c>
      <c r="K184" s="171">
        <v>81</v>
      </c>
      <c r="L184" s="181"/>
      <c r="M184" s="181"/>
      <c r="N184" s="171">
        <v>74</v>
      </c>
      <c r="O184" s="171">
        <v>0</v>
      </c>
      <c r="P184" s="163">
        <v>355</v>
      </c>
    </row>
    <row r="185" spans="1:16" x14ac:dyDescent="0.25">
      <c r="A185" s="166">
        <v>15</v>
      </c>
      <c r="B185" s="166" t="s">
        <v>154</v>
      </c>
      <c r="C185" s="162">
        <v>3</v>
      </c>
      <c r="D185" s="171">
        <v>0</v>
      </c>
      <c r="E185" s="181"/>
      <c r="F185" s="181"/>
      <c r="G185" s="171">
        <v>0</v>
      </c>
      <c r="H185" s="171">
        <v>0</v>
      </c>
      <c r="I185" s="164">
        <v>3</v>
      </c>
      <c r="J185" s="165">
        <v>6</v>
      </c>
      <c r="K185" s="171">
        <v>0</v>
      </c>
      <c r="L185" s="181"/>
      <c r="M185" s="181"/>
      <c r="N185" s="171">
        <v>0</v>
      </c>
      <c r="O185" s="171">
        <v>0</v>
      </c>
      <c r="P185" s="163">
        <v>6</v>
      </c>
    </row>
    <row r="186" spans="1:16" x14ac:dyDescent="0.25">
      <c r="A186" s="166">
        <v>16</v>
      </c>
      <c r="B186" s="166" t="s">
        <v>155</v>
      </c>
      <c r="C186" s="162">
        <v>0</v>
      </c>
      <c r="D186" s="171">
        <v>0</v>
      </c>
      <c r="E186" s="181"/>
      <c r="F186" s="181"/>
      <c r="G186" s="171">
        <v>0</v>
      </c>
      <c r="H186" s="171">
        <v>0</v>
      </c>
      <c r="I186" s="164">
        <v>0</v>
      </c>
      <c r="J186" s="165">
        <v>0</v>
      </c>
      <c r="K186" s="171">
        <v>0</v>
      </c>
      <c r="L186" s="181"/>
      <c r="M186" s="181"/>
      <c r="N186" s="171">
        <v>0</v>
      </c>
      <c r="O186" s="171">
        <v>0</v>
      </c>
      <c r="P186" s="163">
        <v>0</v>
      </c>
    </row>
    <row r="187" spans="1:16" x14ac:dyDescent="0.25">
      <c r="A187" s="166">
        <v>17</v>
      </c>
      <c r="B187" s="166" t="s">
        <v>156</v>
      </c>
      <c r="C187" s="162">
        <v>0</v>
      </c>
      <c r="D187" s="171">
        <v>0</v>
      </c>
      <c r="E187" s="181"/>
      <c r="F187" s="181"/>
      <c r="G187" s="171">
        <v>0</v>
      </c>
      <c r="H187" s="171">
        <v>0</v>
      </c>
      <c r="I187" s="164">
        <v>0</v>
      </c>
      <c r="J187" s="165">
        <v>1093</v>
      </c>
      <c r="K187" s="171">
        <v>183</v>
      </c>
      <c r="L187" s="181"/>
      <c r="M187" s="181"/>
      <c r="N187" s="171">
        <v>122</v>
      </c>
      <c r="O187" s="171">
        <v>0</v>
      </c>
      <c r="P187" s="163">
        <v>1032</v>
      </c>
    </row>
    <row r="188" spans="1:16" x14ac:dyDescent="0.25">
      <c r="A188" s="166">
        <v>18</v>
      </c>
      <c r="B188" s="166" t="s">
        <v>157</v>
      </c>
      <c r="C188" s="162">
        <v>0</v>
      </c>
      <c r="D188" s="171">
        <v>0</v>
      </c>
      <c r="E188" s="181"/>
      <c r="F188" s="181"/>
      <c r="G188" s="171">
        <v>0</v>
      </c>
      <c r="H188" s="171">
        <v>0</v>
      </c>
      <c r="I188" s="164">
        <v>0</v>
      </c>
      <c r="J188" s="165">
        <v>62</v>
      </c>
      <c r="K188" s="171">
        <v>11</v>
      </c>
      <c r="L188" s="181"/>
      <c r="M188" s="181"/>
      <c r="N188" s="171">
        <v>0</v>
      </c>
      <c r="O188" s="171">
        <v>0</v>
      </c>
      <c r="P188" s="163">
        <v>51</v>
      </c>
    </row>
    <row r="189" spans="1:16" x14ac:dyDescent="0.25">
      <c r="A189" s="166">
        <v>19</v>
      </c>
      <c r="B189" s="166" t="s">
        <v>158</v>
      </c>
      <c r="C189" s="162">
        <v>3</v>
      </c>
      <c r="D189" s="171">
        <v>1</v>
      </c>
      <c r="E189" s="181"/>
      <c r="F189" s="181"/>
      <c r="G189" s="171">
        <v>3</v>
      </c>
      <c r="H189" s="171">
        <v>0</v>
      </c>
      <c r="I189" s="164">
        <v>5</v>
      </c>
      <c r="J189" s="165">
        <v>64</v>
      </c>
      <c r="K189" s="171">
        <v>27</v>
      </c>
      <c r="L189" s="181"/>
      <c r="M189" s="181"/>
      <c r="N189" s="171">
        <v>38</v>
      </c>
      <c r="O189" s="171">
        <v>0</v>
      </c>
      <c r="P189" s="163">
        <v>75</v>
      </c>
    </row>
    <row r="190" spans="1:16" x14ac:dyDescent="0.25">
      <c r="A190" s="166">
        <v>20</v>
      </c>
      <c r="B190" s="166" t="s">
        <v>159</v>
      </c>
      <c r="C190" s="162">
        <v>0</v>
      </c>
      <c r="D190" s="171">
        <v>0</v>
      </c>
      <c r="E190" s="181"/>
      <c r="F190" s="181"/>
      <c r="G190" s="171">
        <v>0</v>
      </c>
      <c r="H190" s="171">
        <v>0</v>
      </c>
      <c r="I190" s="164">
        <v>0</v>
      </c>
      <c r="J190" s="165">
        <v>2</v>
      </c>
      <c r="K190" s="171">
        <v>0</v>
      </c>
      <c r="L190" s="181"/>
      <c r="M190" s="181"/>
      <c r="N190" s="171">
        <v>0</v>
      </c>
      <c r="O190" s="171">
        <v>0</v>
      </c>
      <c r="P190" s="163">
        <v>2</v>
      </c>
    </row>
    <row r="191" spans="1:16" x14ac:dyDescent="0.25">
      <c r="A191" s="166">
        <v>21</v>
      </c>
      <c r="B191" s="166" t="s">
        <v>160</v>
      </c>
      <c r="C191" s="162">
        <v>0</v>
      </c>
      <c r="D191" s="171">
        <v>0</v>
      </c>
      <c r="E191" s="181"/>
      <c r="F191" s="181"/>
      <c r="G191" s="171">
        <v>0</v>
      </c>
      <c r="H191" s="171">
        <v>0</v>
      </c>
      <c r="I191" s="164">
        <v>0</v>
      </c>
      <c r="J191" s="165">
        <v>9</v>
      </c>
      <c r="K191" s="171">
        <v>3</v>
      </c>
      <c r="L191" s="181"/>
      <c r="M191" s="181"/>
      <c r="N191" s="171">
        <v>0</v>
      </c>
      <c r="O191" s="171">
        <v>0</v>
      </c>
      <c r="P191" s="163">
        <v>6</v>
      </c>
    </row>
    <row r="192" spans="1:16" x14ac:dyDescent="0.25">
      <c r="A192" s="166">
        <v>22</v>
      </c>
      <c r="B192" s="166" t="s">
        <v>161</v>
      </c>
      <c r="C192" s="162">
        <v>0</v>
      </c>
      <c r="D192" s="171">
        <v>0</v>
      </c>
      <c r="E192" s="181"/>
      <c r="F192" s="181"/>
      <c r="G192" s="171">
        <v>0</v>
      </c>
      <c r="H192" s="171">
        <v>0</v>
      </c>
      <c r="I192" s="164">
        <v>0</v>
      </c>
      <c r="J192" s="165">
        <v>6</v>
      </c>
      <c r="K192" s="171">
        <v>0</v>
      </c>
      <c r="L192" s="181"/>
      <c r="M192" s="181"/>
      <c r="N192" s="171">
        <v>0</v>
      </c>
      <c r="O192" s="171">
        <v>0</v>
      </c>
      <c r="P192" s="163">
        <v>6</v>
      </c>
    </row>
    <row r="193" spans="1:16" x14ac:dyDescent="0.25">
      <c r="A193" s="166">
        <v>23</v>
      </c>
      <c r="B193" s="166" t="s">
        <v>162</v>
      </c>
      <c r="C193" s="162">
        <v>0</v>
      </c>
      <c r="D193" s="171">
        <v>0</v>
      </c>
      <c r="E193" s="181"/>
      <c r="F193" s="181"/>
      <c r="G193" s="171">
        <v>0</v>
      </c>
      <c r="H193" s="171">
        <v>0</v>
      </c>
      <c r="I193" s="164">
        <v>0</v>
      </c>
      <c r="J193" s="165">
        <v>19</v>
      </c>
      <c r="K193" s="171">
        <v>3</v>
      </c>
      <c r="L193" s="181"/>
      <c r="M193" s="181"/>
      <c r="N193" s="171">
        <v>4</v>
      </c>
      <c r="O193" s="171">
        <v>0</v>
      </c>
      <c r="P193" s="163">
        <v>20</v>
      </c>
    </row>
    <row r="194" spans="1:16" x14ac:dyDescent="0.25">
      <c r="A194" s="166">
        <v>24</v>
      </c>
      <c r="B194" s="166" t="s">
        <v>163</v>
      </c>
      <c r="C194" s="162">
        <v>0</v>
      </c>
      <c r="D194" s="171">
        <v>0</v>
      </c>
      <c r="E194" s="181"/>
      <c r="F194" s="181"/>
      <c r="G194" s="171">
        <v>0</v>
      </c>
      <c r="H194" s="171">
        <v>0</v>
      </c>
      <c r="I194" s="164">
        <v>0</v>
      </c>
      <c r="J194" s="165">
        <v>19</v>
      </c>
      <c r="K194" s="171">
        <v>2</v>
      </c>
      <c r="L194" s="181"/>
      <c r="M194" s="181"/>
      <c r="N194" s="171">
        <v>1</v>
      </c>
      <c r="O194" s="171">
        <v>0</v>
      </c>
      <c r="P194" s="163">
        <v>18</v>
      </c>
    </row>
    <row r="195" spans="1:16" x14ac:dyDescent="0.25">
      <c r="A195" s="166">
        <v>25</v>
      </c>
      <c r="B195" s="166" t="s">
        <v>164</v>
      </c>
      <c r="C195" s="162">
        <v>0</v>
      </c>
      <c r="D195" s="171">
        <v>0</v>
      </c>
      <c r="E195" s="181"/>
      <c r="F195" s="181"/>
      <c r="G195" s="171">
        <v>0</v>
      </c>
      <c r="H195" s="171">
        <v>0</v>
      </c>
      <c r="I195" s="164">
        <v>0</v>
      </c>
      <c r="J195" s="165">
        <v>27</v>
      </c>
      <c r="K195" s="171">
        <v>2</v>
      </c>
      <c r="L195" s="181"/>
      <c r="M195" s="181"/>
      <c r="N195" s="171">
        <v>0</v>
      </c>
      <c r="O195" s="171">
        <v>0</v>
      </c>
      <c r="P195" s="163">
        <v>25</v>
      </c>
    </row>
    <row r="196" spans="1:16" x14ac:dyDescent="0.25">
      <c r="A196" s="166">
        <v>26</v>
      </c>
      <c r="B196" s="166" t="s">
        <v>165</v>
      </c>
      <c r="C196" s="162">
        <v>0</v>
      </c>
      <c r="D196" s="171">
        <v>0</v>
      </c>
      <c r="E196" s="181"/>
      <c r="F196" s="181"/>
      <c r="G196" s="171">
        <v>0</v>
      </c>
      <c r="H196" s="171">
        <v>0</v>
      </c>
      <c r="I196" s="164">
        <v>0</v>
      </c>
      <c r="J196" s="165">
        <v>126</v>
      </c>
      <c r="K196" s="171">
        <v>1</v>
      </c>
      <c r="L196" s="181"/>
      <c r="M196" s="181"/>
      <c r="N196" s="171">
        <v>3</v>
      </c>
      <c r="O196" s="171">
        <v>0</v>
      </c>
      <c r="P196" s="163">
        <v>128</v>
      </c>
    </row>
    <row r="197" spans="1:16" x14ac:dyDescent="0.25">
      <c r="A197" s="166">
        <v>27</v>
      </c>
      <c r="B197" s="167" t="s">
        <v>166</v>
      </c>
      <c r="C197" s="162">
        <v>0</v>
      </c>
      <c r="D197" s="171">
        <v>0</v>
      </c>
      <c r="E197" s="181"/>
      <c r="F197" s="181"/>
      <c r="G197" s="171">
        <v>0</v>
      </c>
      <c r="H197" s="171">
        <v>0</v>
      </c>
      <c r="I197" s="164">
        <v>0</v>
      </c>
      <c r="J197" s="165">
        <v>93</v>
      </c>
      <c r="K197" s="171">
        <v>29</v>
      </c>
      <c r="L197" s="181"/>
      <c r="M197" s="181"/>
      <c r="N197" s="171">
        <v>11</v>
      </c>
      <c r="O197" s="171">
        <v>0</v>
      </c>
      <c r="P197" s="163">
        <v>75</v>
      </c>
    </row>
    <row r="198" spans="1:16" x14ac:dyDescent="0.25">
      <c r="A198" s="170"/>
      <c r="B198" s="170" t="s">
        <v>49</v>
      </c>
      <c r="C198" s="171">
        <v>987</v>
      </c>
      <c r="D198" s="171">
        <v>225</v>
      </c>
      <c r="E198" s="181"/>
      <c r="F198" s="181"/>
      <c r="G198" s="171">
        <v>164</v>
      </c>
      <c r="H198" s="171">
        <v>0</v>
      </c>
      <c r="I198" s="164">
        <v>926</v>
      </c>
      <c r="J198" s="169">
        <v>24244</v>
      </c>
      <c r="K198" s="171">
        <v>8687</v>
      </c>
      <c r="L198" s="181"/>
      <c r="M198" s="181"/>
      <c r="N198" s="171">
        <v>1397</v>
      </c>
      <c r="O198" s="171">
        <v>0</v>
      </c>
      <c r="P198" s="171">
        <v>16954</v>
      </c>
    </row>
    <row r="199" spans="1:16" x14ac:dyDescent="0.25">
      <c r="A199" s="155"/>
      <c r="B199" s="155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</row>
    <row r="200" spans="1:16" x14ac:dyDescent="0.25">
      <c r="A200" s="155"/>
      <c r="B200" s="155"/>
      <c r="C200" s="155"/>
      <c r="D200" s="155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</row>
    <row r="201" spans="1:16" x14ac:dyDescent="0.25">
      <c r="A201" s="291" t="s">
        <v>171</v>
      </c>
      <c r="B201" s="291"/>
      <c r="C201" s="291"/>
      <c r="D201" s="291"/>
      <c r="E201" s="291"/>
      <c r="F201" s="291"/>
      <c r="G201" s="291"/>
      <c r="H201" s="291"/>
      <c r="I201" s="291"/>
      <c r="J201" s="291"/>
      <c r="K201" s="291"/>
      <c r="L201" s="291"/>
      <c r="M201" s="291"/>
      <c r="N201" s="291"/>
      <c r="O201" s="291"/>
      <c r="P201" s="291"/>
    </row>
    <row r="202" spans="1:16" x14ac:dyDescent="0.25">
      <c r="A202" s="292" t="s">
        <v>102</v>
      </c>
      <c r="B202" s="292"/>
      <c r="C202" s="292"/>
      <c r="D202" s="292"/>
      <c r="E202" s="292"/>
      <c r="F202" s="292"/>
      <c r="G202" s="292"/>
      <c r="H202" s="292"/>
      <c r="I202" s="292"/>
      <c r="J202" s="292"/>
      <c r="K202" s="292"/>
      <c r="L202" s="292"/>
      <c r="M202" s="292"/>
      <c r="N202" s="292"/>
      <c r="O202" s="292"/>
      <c r="P202" s="292"/>
    </row>
    <row r="203" spans="1:16" x14ac:dyDescent="0.25">
      <c r="A203" s="293" t="s">
        <v>245</v>
      </c>
      <c r="B203" s="293"/>
      <c r="C203" s="293"/>
      <c r="D203" s="293"/>
      <c r="E203" s="293"/>
      <c r="F203" s="293"/>
      <c r="G203" s="293"/>
      <c r="H203" s="293"/>
      <c r="I203" s="293"/>
      <c r="J203" s="293"/>
      <c r="K203" s="293"/>
      <c r="L203" s="293"/>
      <c r="M203" s="293"/>
      <c r="N203" s="293"/>
      <c r="O203" s="293"/>
      <c r="P203" s="293"/>
    </row>
    <row r="204" spans="1:16" x14ac:dyDescent="0.25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271"/>
    </row>
    <row r="205" spans="1:16" x14ac:dyDescent="0.25">
      <c r="A205" s="294" t="s">
        <v>125</v>
      </c>
      <c r="B205" s="294" t="s">
        <v>3</v>
      </c>
      <c r="C205" s="295" t="s">
        <v>126</v>
      </c>
      <c r="D205" s="295"/>
      <c r="E205" s="295"/>
      <c r="F205" s="295"/>
      <c r="G205" s="295"/>
      <c r="H205" s="295"/>
      <c r="I205" s="296"/>
      <c r="J205" s="297" t="s">
        <v>127</v>
      </c>
      <c r="K205" s="295"/>
      <c r="L205" s="295"/>
      <c r="M205" s="295"/>
      <c r="N205" s="295"/>
      <c r="O205" s="295"/>
      <c r="P205" s="295"/>
    </row>
    <row r="206" spans="1:16" x14ac:dyDescent="0.25">
      <c r="A206" s="294"/>
      <c r="B206" s="294"/>
      <c r="C206" s="172"/>
      <c r="D206" s="298" t="s">
        <v>128</v>
      </c>
      <c r="E206" s="172"/>
      <c r="F206" s="172" t="s">
        <v>128</v>
      </c>
      <c r="G206" s="298" t="s">
        <v>129</v>
      </c>
      <c r="H206" s="298" t="s">
        <v>130</v>
      </c>
      <c r="I206" s="173"/>
      <c r="J206" s="174"/>
      <c r="K206" s="298" t="s">
        <v>128</v>
      </c>
      <c r="L206" s="172"/>
      <c r="M206" s="172" t="s">
        <v>128</v>
      </c>
      <c r="N206" s="298" t="s">
        <v>129</v>
      </c>
      <c r="O206" s="298" t="s">
        <v>130</v>
      </c>
      <c r="P206" s="172"/>
    </row>
    <row r="207" spans="1:16" x14ac:dyDescent="0.25">
      <c r="A207" s="294"/>
      <c r="B207" s="294"/>
      <c r="C207" s="175" t="s">
        <v>131</v>
      </c>
      <c r="D207" s="299"/>
      <c r="E207" s="175" t="s">
        <v>128</v>
      </c>
      <c r="F207" s="175" t="s">
        <v>132</v>
      </c>
      <c r="G207" s="299"/>
      <c r="H207" s="299"/>
      <c r="I207" s="176" t="s">
        <v>131</v>
      </c>
      <c r="J207" s="177" t="s">
        <v>131</v>
      </c>
      <c r="K207" s="299"/>
      <c r="L207" s="175" t="s">
        <v>128</v>
      </c>
      <c r="M207" s="175" t="s">
        <v>132</v>
      </c>
      <c r="N207" s="299"/>
      <c r="O207" s="299"/>
      <c r="P207" s="175" t="s">
        <v>131</v>
      </c>
    </row>
    <row r="208" spans="1:16" x14ac:dyDescent="0.25">
      <c r="A208" s="294"/>
      <c r="B208" s="294"/>
      <c r="C208" s="175" t="s">
        <v>133</v>
      </c>
      <c r="D208" s="299"/>
      <c r="E208" s="175" t="s">
        <v>134</v>
      </c>
      <c r="F208" s="175" t="s">
        <v>135</v>
      </c>
      <c r="G208" s="299"/>
      <c r="H208" s="299"/>
      <c r="I208" s="176" t="s">
        <v>133</v>
      </c>
      <c r="J208" s="177" t="s">
        <v>133</v>
      </c>
      <c r="K208" s="299"/>
      <c r="L208" s="175" t="s">
        <v>134</v>
      </c>
      <c r="M208" s="175" t="s">
        <v>135</v>
      </c>
      <c r="N208" s="299"/>
      <c r="O208" s="299"/>
      <c r="P208" s="175" t="s">
        <v>133</v>
      </c>
    </row>
    <row r="209" spans="1:16" x14ac:dyDescent="0.25">
      <c r="A209" s="294"/>
      <c r="B209" s="294"/>
      <c r="C209" s="175" t="s">
        <v>136</v>
      </c>
      <c r="D209" s="299"/>
      <c r="E209" s="175"/>
      <c r="F209" s="175" t="s">
        <v>137</v>
      </c>
      <c r="G209" s="299"/>
      <c r="H209" s="299"/>
      <c r="I209" s="176" t="s">
        <v>138</v>
      </c>
      <c r="J209" s="177" t="s">
        <v>136</v>
      </c>
      <c r="K209" s="299"/>
      <c r="L209" s="175"/>
      <c r="M209" s="175" t="s">
        <v>137</v>
      </c>
      <c r="N209" s="299"/>
      <c r="O209" s="299"/>
      <c r="P209" s="175" t="s">
        <v>138</v>
      </c>
    </row>
    <row r="210" spans="1:16" x14ac:dyDescent="0.25">
      <c r="A210" s="294"/>
      <c r="B210" s="294"/>
      <c r="C210" s="178"/>
      <c r="D210" s="300"/>
      <c r="E210" s="178"/>
      <c r="F210" s="178" t="s">
        <v>139</v>
      </c>
      <c r="G210" s="300"/>
      <c r="H210" s="300"/>
      <c r="I210" s="179"/>
      <c r="J210" s="180"/>
      <c r="K210" s="300"/>
      <c r="L210" s="178"/>
      <c r="M210" s="178" t="s">
        <v>139</v>
      </c>
      <c r="N210" s="300"/>
      <c r="O210" s="300"/>
      <c r="P210" s="178"/>
    </row>
    <row r="211" spans="1:16" x14ac:dyDescent="0.25">
      <c r="A211" s="161">
        <v>1</v>
      </c>
      <c r="B211" s="161" t="s">
        <v>140</v>
      </c>
      <c r="C211" s="162">
        <v>543</v>
      </c>
      <c r="D211" s="171">
        <v>149</v>
      </c>
      <c r="E211" s="181"/>
      <c r="F211" s="181"/>
      <c r="G211" s="171">
        <v>122</v>
      </c>
      <c r="H211" s="171">
        <v>0</v>
      </c>
      <c r="I211" s="164">
        <v>516</v>
      </c>
      <c r="J211" s="165">
        <v>298</v>
      </c>
      <c r="K211" s="171">
        <v>60</v>
      </c>
      <c r="L211" s="181"/>
      <c r="M211" s="181"/>
      <c r="N211" s="171">
        <v>56</v>
      </c>
      <c r="O211" s="171">
        <v>0</v>
      </c>
      <c r="P211" s="163">
        <v>294</v>
      </c>
    </row>
    <row r="212" spans="1:16" x14ac:dyDescent="0.25">
      <c r="A212" s="166">
        <v>2</v>
      </c>
      <c r="B212" s="166" t="s">
        <v>141</v>
      </c>
      <c r="C212" s="162">
        <v>36</v>
      </c>
      <c r="D212" s="171">
        <v>9</v>
      </c>
      <c r="E212" s="181"/>
      <c r="F212" s="181"/>
      <c r="G212" s="171">
        <v>10</v>
      </c>
      <c r="H212" s="171">
        <v>0</v>
      </c>
      <c r="I212" s="164">
        <v>37</v>
      </c>
      <c r="J212" s="165">
        <v>144</v>
      </c>
      <c r="K212" s="171">
        <v>60</v>
      </c>
      <c r="L212" s="181"/>
      <c r="M212" s="181"/>
      <c r="N212" s="171">
        <v>37</v>
      </c>
      <c r="O212" s="171">
        <v>0</v>
      </c>
      <c r="P212" s="163">
        <v>121</v>
      </c>
    </row>
    <row r="213" spans="1:16" x14ac:dyDescent="0.25">
      <c r="A213" s="166">
        <v>3</v>
      </c>
      <c r="B213" s="166" t="s">
        <v>142</v>
      </c>
      <c r="C213" s="162">
        <v>18</v>
      </c>
      <c r="D213" s="171">
        <v>9</v>
      </c>
      <c r="E213" s="181"/>
      <c r="F213" s="181"/>
      <c r="G213" s="171">
        <v>6</v>
      </c>
      <c r="H213" s="171">
        <v>0</v>
      </c>
      <c r="I213" s="164">
        <v>15</v>
      </c>
      <c r="J213" s="165">
        <v>124</v>
      </c>
      <c r="K213" s="171">
        <v>29</v>
      </c>
      <c r="L213" s="181"/>
      <c r="M213" s="181"/>
      <c r="N213" s="171">
        <v>36</v>
      </c>
      <c r="O213" s="171">
        <v>0</v>
      </c>
      <c r="P213" s="163">
        <v>131</v>
      </c>
    </row>
    <row r="214" spans="1:16" x14ac:dyDescent="0.25">
      <c r="A214" s="166">
        <v>4</v>
      </c>
      <c r="B214" s="166" t="s">
        <v>143</v>
      </c>
      <c r="C214" s="162">
        <v>0</v>
      </c>
      <c r="D214" s="171">
        <v>0</v>
      </c>
      <c r="E214" s="181"/>
      <c r="F214" s="181"/>
      <c r="G214" s="171">
        <v>0</v>
      </c>
      <c r="H214" s="171">
        <v>0</v>
      </c>
      <c r="I214" s="164">
        <v>0</v>
      </c>
      <c r="J214" s="165">
        <v>618</v>
      </c>
      <c r="K214" s="171">
        <v>70</v>
      </c>
      <c r="L214" s="181"/>
      <c r="M214" s="181"/>
      <c r="N214" s="171">
        <v>33</v>
      </c>
      <c r="O214" s="171">
        <v>0</v>
      </c>
      <c r="P214" s="163">
        <v>581</v>
      </c>
    </row>
    <row r="215" spans="1:16" x14ac:dyDescent="0.25">
      <c r="A215" s="166">
        <v>5</v>
      </c>
      <c r="B215" s="166" t="s">
        <v>144</v>
      </c>
      <c r="C215" s="162">
        <v>0</v>
      </c>
      <c r="D215" s="171">
        <v>0</v>
      </c>
      <c r="E215" s="181"/>
      <c r="F215" s="181"/>
      <c r="G215" s="171">
        <v>0</v>
      </c>
      <c r="H215" s="171">
        <v>0</v>
      </c>
      <c r="I215" s="164">
        <v>0</v>
      </c>
      <c r="J215" s="165">
        <v>1001</v>
      </c>
      <c r="K215" s="171">
        <v>420</v>
      </c>
      <c r="L215" s="181"/>
      <c r="M215" s="181"/>
      <c r="N215" s="171">
        <v>39</v>
      </c>
      <c r="O215" s="171">
        <v>0</v>
      </c>
      <c r="P215" s="163">
        <v>620</v>
      </c>
    </row>
    <row r="216" spans="1:16" x14ac:dyDescent="0.25">
      <c r="A216" s="166">
        <v>6</v>
      </c>
      <c r="B216" s="166" t="s">
        <v>145</v>
      </c>
      <c r="C216" s="162">
        <v>3</v>
      </c>
      <c r="D216" s="171">
        <v>2</v>
      </c>
      <c r="E216" s="181"/>
      <c r="F216" s="181"/>
      <c r="G216" s="171">
        <v>0</v>
      </c>
      <c r="H216" s="171">
        <v>0</v>
      </c>
      <c r="I216" s="164">
        <v>1</v>
      </c>
      <c r="J216" s="165">
        <v>274</v>
      </c>
      <c r="K216" s="171">
        <v>92</v>
      </c>
      <c r="L216" s="181"/>
      <c r="M216" s="181"/>
      <c r="N216" s="171">
        <v>73</v>
      </c>
      <c r="O216" s="171">
        <v>0</v>
      </c>
      <c r="P216" s="163">
        <v>255</v>
      </c>
    </row>
    <row r="217" spans="1:16" x14ac:dyDescent="0.25">
      <c r="A217" s="166">
        <v>7</v>
      </c>
      <c r="B217" s="166" t="s">
        <v>146</v>
      </c>
      <c r="C217" s="162">
        <v>9</v>
      </c>
      <c r="D217" s="171">
        <v>3</v>
      </c>
      <c r="E217" s="181"/>
      <c r="F217" s="181"/>
      <c r="G217" s="171">
        <v>0</v>
      </c>
      <c r="H217" s="171">
        <v>0</v>
      </c>
      <c r="I217" s="164">
        <v>6</v>
      </c>
      <c r="J217" s="165">
        <v>52</v>
      </c>
      <c r="K217" s="171">
        <v>25</v>
      </c>
      <c r="L217" s="181"/>
      <c r="M217" s="181"/>
      <c r="N217" s="171">
        <v>10</v>
      </c>
      <c r="O217" s="171">
        <v>0</v>
      </c>
      <c r="P217" s="163">
        <v>37</v>
      </c>
    </row>
    <row r="218" spans="1:16" x14ac:dyDescent="0.25">
      <c r="A218" s="166">
        <v>8</v>
      </c>
      <c r="B218" s="166" t="s">
        <v>147</v>
      </c>
      <c r="C218" s="162">
        <v>1269</v>
      </c>
      <c r="D218" s="171">
        <v>442</v>
      </c>
      <c r="E218" s="181"/>
      <c r="F218" s="181"/>
      <c r="G218" s="171">
        <v>446</v>
      </c>
      <c r="H218" s="171">
        <v>0</v>
      </c>
      <c r="I218" s="164">
        <v>1273</v>
      </c>
      <c r="J218" s="165">
        <v>26</v>
      </c>
      <c r="K218" s="171">
        <v>14</v>
      </c>
      <c r="L218" s="181"/>
      <c r="M218" s="181"/>
      <c r="N218" s="171">
        <v>8</v>
      </c>
      <c r="O218" s="171">
        <v>0</v>
      </c>
      <c r="P218" s="163">
        <v>20</v>
      </c>
    </row>
    <row r="219" spans="1:16" x14ac:dyDescent="0.25">
      <c r="A219" s="166">
        <v>9</v>
      </c>
      <c r="B219" s="166" t="s">
        <v>148</v>
      </c>
      <c r="C219" s="162">
        <v>24</v>
      </c>
      <c r="D219" s="171">
        <v>15</v>
      </c>
      <c r="E219" s="181"/>
      <c r="F219" s="181"/>
      <c r="G219" s="171">
        <v>14</v>
      </c>
      <c r="H219" s="171">
        <v>0</v>
      </c>
      <c r="I219" s="164">
        <v>23</v>
      </c>
      <c r="J219" s="165">
        <v>0</v>
      </c>
      <c r="K219" s="171">
        <v>0</v>
      </c>
      <c r="L219" s="181"/>
      <c r="M219" s="181"/>
      <c r="N219" s="171">
        <v>0</v>
      </c>
      <c r="O219" s="171">
        <v>0</v>
      </c>
      <c r="P219" s="163">
        <v>0</v>
      </c>
    </row>
    <row r="220" spans="1:16" x14ac:dyDescent="0.25">
      <c r="A220" s="166">
        <v>10</v>
      </c>
      <c r="B220" s="166" t="s">
        <v>149</v>
      </c>
      <c r="C220" s="162">
        <v>77</v>
      </c>
      <c r="D220" s="171">
        <v>22</v>
      </c>
      <c r="E220" s="181"/>
      <c r="F220" s="181"/>
      <c r="G220" s="171">
        <v>84</v>
      </c>
      <c r="H220" s="171">
        <v>0</v>
      </c>
      <c r="I220" s="164">
        <v>139</v>
      </c>
      <c r="J220" s="165">
        <v>10</v>
      </c>
      <c r="K220" s="171">
        <v>8</v>
      </c>
      <c r="L220" s="181"/>
      <c r="M220" s="181"/>
      <c r="N220" s="171">
        <v>2</v>
      </c>
      <c r="O220" s="171">
        <v>0</v>
      </c>
      <c r="P220" s="163">
        <v>4</v>
      </c>
    </row>
    <row r="221" spans="1:16" x14ac:dyDescent="0.25">
      <c r="A221" s="166">
        <v>11</v>
      </c>
      <c r="B221" s="166" t="s">
        <v>150</v>
      </c>
      <c r="C221" s="162">
        <v>157</v>
      </c>
      <c r="D221" s="171">
        <v>11</v>
      </c>
      <c r="E221" s="181"/>
      <c r="F221" s="181"/>
      <c r="G221" s="171">
        <v>15</v>
      </c>
      <c r="H221" s="171">
        <v>0</v>
      </c>
      <c r="I221" s="164">
        <v>161</v>
      </c>
      <c r="J221" s="165">
        <v>94</v>
      </c>
      <c r="K221" s="171">
        <v>25</v>
      </c>
      <c r="L221" s="181"/>
      <c r="M221" s="181"/>
      <c r="N221" s="171">
        <v>12</v>
      </c>
      <c r="O221" s="171">
        <v>0</v>
      </c>
      <c r="P221" s="163">
        <v>81</v>
      </c>
    </row>
    <row r="222" spans="1:16" x14ac:dyDescent="0.25">
      <c r="A222" s="166">
        <v>12</v>
      </c>
      <c r="B222" s="166" t="s">
        <v>151</v>
      </c>
      <c r="C222" s="162">
        <v>0</v>
      </c>
      <c r="D222" s="171">
        <v>0</v>
      </c>
      <c r="E222" s="181"/>
      <c r="F222" s="181"/>
      <c r="G222" s="171">
        <v>0</v>
      </c>
      <c r="H222" s="171">
        <v>0</v>
      </c>
      <c r="I222" s="164">
        <v>0</v>
      </c>
      <c r="J222" s="165">
        <v>0</v>
      </c>
      <c r="K222" s="171">
        <v>0</v>
      </c>
      <c r="L222" s="181"/>
      <c r="M222" s="181"/>
      <c r="N222" s="171">
        <v>0</v>
      </c>
      <c r="O222" s="171">
        <v>0</v>
      </c>
      <c r="P222" s="163">
        <v>0</v>
      </c>
    </row>
    <row r="223" spans="1:16" x14ac:dyDescent="0.25">
      <c r="A223" s="166">
        <v>13</v>
      </c>
      <c r="B223" s="166" t="s">
        <v>152</v>
      </c>
      <c r="C223" s="162">
        <v>10</v>
      </c>
      <c r="D223" s="171">
        <v>0</v>
      </c>
      <c r="E223" s="181"/>
      <c r="F223" s="181"/>
      <c r="G223" s="171">
        <v>0</v>
      </c>
      <c r="H223" s="171">
        <v>0</v>
      </c>
      <c r="I223" s="164">
        <v>10</v>
      </c>
      <c r="J223" s="165">
        <v>31</v>
      </c>
      <c r="K223" s="171">
        <v>6</v>
      </c>
      <c r="L223" s="181"/>
      <c r="M223" s="181"/>
      <c r="N223" s="171">
        <v>1</v>
      </c>
      <c r="O223" s="171">
        <v>0</v>
      </c>
      <c r="P223" s="163">
        <v>26</v>
      </c>
    </row>
    <row r="224" spans="1:16" x14ac:dyDescent="0.25">
      <c r="A224" s="166">
        <v>14</v>
      </c>
      <c r="B224" s="166" t="s">
        <v>153</v>
      </c>
      <c r="C224" s="162">
        <v>10</v>
      </c>
      <c r="D224" s="171">
        <v>2</v>
      </c>
      <c r="E224" s="181"/>
      <c r="F224" s="181"/>
      <c r="G224" s="171">
        <v>4</v>
      </c>
      <c r="H224" s="171">
        <v>0</v>
      </c>
      <c r="I224" s="164">
        <v>12</v>
      </c>
      <c r="J224" s="165">
        <v>41</v>
      </c>
      <c r="K224" s="171">
        <v>12</v>
      </c>
      <c r="L224" s="181"/>
      <c r="M224" s="181"/>
      <c r="N224" s="171">
        <v>7</v>
      </c>
      <c r="O224" s="171">
        <v>0</v>
      </c>
      <c r="P224" s="163">
        <v>36</v>
      </c>
    </row>
    <row r="225" spans="1:16" x14ac:dyDescent="0.25">
      <c r="A225" s="166">
        <v>15</v>
      </c>
      <c r="B225" s="166" t="s">
        <v>154</v>
      </c>
      <c r="C225" s="162">
        <v>0</v>
      </c>
      <c r="D225" s="171">
        <v>0</v>
      </c>
      <c r="E225" s="181"/>
      <c r="F225" s="181"/>
      <c r="G225" s="171">
        <v>0</v>
      </c>
      <c r="H225" s="171">
        <v>0</v>
      </c>
      <c r="I225" s="164">
        <v>0</v>
      </c>
      <c r="J225" s="165">
        <v>0</v>
      </c>
      <c r="K225" s="171">
        <v>0</v>
      </c>
      <c r="L225" s="181"/>
      <c r="M225" s="181"/>
      <c r="N225" s="171">
        <v>0</v>
      </c>
      <c r="O225" s="171">
        <v>0</v>
      </c>
      <c r="P225" s="163">
        <v>0</v>
      </c>
    </row>
    <row r="226" spans="1:16" x14ac:dyDescent="0.25">
      <c r="A226" s="166">
        <v>16</v>
      </c>
      <c r="B226" s="166" t="s">
        <v>155</v>
      </c>
      <c r="C226" s="162">
        <v>0</v>
      </c>
      <c r="D226" s="171">
        <v>0</v>
      </c>
      <c r="E226" s="181"/>
      <c r="F226" s="181"/>
      <c r="G226" s="171">
        <v>0</v>
      </c>
      <c r="H226" s="171">
        <v>0</v>
      </c>
      <c r="I226" s="164">
        <v>0</v>
      </c>
      <c r="J226" s="165">
        <v>0</v>
      </c>
      <c r="K226" s="171">
        <v>0</v>
      </c>
      <c r="L226" s="181"/>
      <c r="M226" s="181"/>
      <c r="N226" s="171">
        <v>0</v>
      </c>
      <c r="O226" s="171">
        <v>0</v>
      </c>
      <c r="P226" s="163">
        <v>0</v>
      </c>
    </row>
    <row r="227" spans="1:16" x14ac:dyDescent="0.25">
      <c r="A227" s="166">
        <v>17</v>
      </c>
      <c r="B227" s="166" t="s">
        <v>156</v>
      </c>
      <c r="C227" s="162">
        <v>1</v>
      </c>
      <c r="D227" s="171">
        <v>0</v>
      </c>
      <c r="E227" s="181"/>
      <c r="F227" s="181"/>
      <c r="G227" s="171">
        <v>0</v>
      </c>
      <c r="H227" s="171">
        <v>0</v>
      </c>
      <c r="I227" s="164">
        <v>1</v>
      </c>
      <c r="J227" s="165">
        <v>82</v>
      </c>
      <c r="K227" s="171">
        <v>27</v>
      </c>
      <c r="L227" s="181"/>
      <c r="M227" s="181"/>
      <c r="N227" s="171">
        <v>8</v>
      </c>
      <c r="O227" s="171">
        <v>0</v>
      </c>
      <c r="P227" s="163">
        <v>63</v>
      </c>
    </row>
    <row r="228" spans="1:16" x14ac:dyDescent="0.25">
      <c r="A228" s="166">
        <v>18</v>
      </c>
      <c r="B228" s="166" t="s">
        <v>157</v>
      </c>
      <c r="C228" s="162">
        <v>1</v>
      </c>
      <c r="D228" s="171">
        <v>0</v>
      </c>
      <c r="E228" s="181"/>
      <c r="F228" s="181"/>
      <c r="G228" s="171">
        <v>0</v>
      </c>
      <c r="H228" s="171">
        <v>0</v>
      </c>
      <c r="I228" s="164">
        <v>1</v>
      </c>
      <c r="J228" s="165">
        <v>15</v>
      </c>
      <c r="K228" s="171">
        <v>9</v>
      </c>
      <c r="L228" s="181"/>
      <c r="M228" s="181"/>
      <c r="N228" s="171">
        <v>8</v>
      </c>
      <c r="O228" s="171">
        <v>0</v>
      </c>
      <c r="P228" s="163">
        <v>14</v>
      </c>
    </row>
    <row r="229" spans="1:16" x14ac:dyDescent="0.25">
      <c r="A229" s="166">
        <v>19</v>
      </c>
      <c r="B229" s="166" t="s">
        <v>158</v>
      </c>
      <c r="C229" s="162">
        <v>16</v>
      </c>
      <c r="D229" s="171">
        <v>6</v>
      </c>
      <c r="E229" s="181"/>
      <c r="F229" s="181"/>
      <c r="G229" s="171">
        <v>14</v>
      </c>
      <c r="H229" s="171">
        <v>0</v>
      </c>
      <c r="I229" s="164">
        <v>24</v>
      </c>
      <c r="J229" s="165">
        <v>23</v>
      </c>
      <c r="K229" s="171">
        <v>9</v>
      </c>
      <c r="L229" s="181"/>
      <c r="M229" s="181"/>
      <c r="N229" s="171">
        <v>23</v>
      </c>
      <c r="O229" s="171">
        <v>0</v>
      </c>
      <c r="P229" s="163">
        <v>37</v>
      </c>
    </row>
    <row r="230" spans="1:16" x14ac:dyDescent="0.25">
      <c r="A230" s="166">
        <v>20</v>
      </c>
      <c r="B230" s="166" t="s">
        <v>159</v>
      </c>
      <c r="C230" s="162">
        <v>0</v>
      </c>
      <c r="D230" s="171">
        <v>0</v>
      </c>
      <c r="E230" s="181"/>
      <c r="F230" s="181"/>
      <c r="G230" s="171">
        <v>0</v>
      </c>
      <c r="H230" s="171">
        <v>0</v>
      </c>
      <c r="I230" s="164">
        <v>0</v>
      </c>
      <c r="J230" s="165">
        <v>4</v>
      </c>
      <c r="K230" s="171">
        <v>0</v>
      </c>
      <c r="L230" s="181"/>
      <c r="M230" s="181"/>
      <c r="N230" s="171">
        <v>0</v>
      </c>
      <c r="O230" s="171">
        <v>0</v>
      </c>
      <c r="P230" s="163">
        <v>4</v>
      </c>
    </row>
    <row r="231" spans="1:16" x14ac:dyDescent="0.25">
      <c r="A231" s="166">
        <v>21</v>
      </c>
      <c r="B231" s="166" t="s">
        <v>160</v>
      </c>
      <c r="C231" s="162">
        <v>0</v>
      </c>
      <c r="D231" s="171">
        <v>0</v>
      </c>
      <c r="E231" s="181"/>
      <c r="F231" s="181"/>
      <c r="G231" s="171">
        <v>0</v>
      </c>
      <c r="H231" s="171">
        <v>0</v>
      </c>
      <c r="I231" s="164">
        <v>0</v>
      </c>
      <c r="J231" s="165">
        <v>6</v>
      </c>
      <c r="K231" s="171">
        <v>1</v>
      </c>
      <c r="L231" s="181"/>
      <c r="M231" s="181"/>
      <c r="N231" s="171">
        <v>0</v>
      </c>
      <c r="O231" s="171">
        <v>0</v>
      </c>
      <c r="P231" s="163">
        <v>5</v>
      </c>
    </row>
    <row r="232" spans="1:16" x14ac:dyDescent="0.25">
      <c r="A232" s="166">
        <v>22</v>
      </c>
      <c r="B232" s="166" t="s">
        <v>161</v>
      </c>
      <c r="C232" s="162">
        <v>0</v>
      </c>
      <c r="D232" s="171">
        <v>0</v>
      </c>
      <c r="E232" s="181"/>
      <c r="F232" s="181"/>
      <c r="G232" s="171">
        <v>0</v>
      </c>
      <c r="H232" s="171">
        <v>0</v>
      </c>
      <c r="I232" s="164">
        <v>0</v>
      </c>
      <c r="J232" s="165">
        <v>0</v>
      </c>
      <c r="K232" s="171">
        <v>0</v>
      </c>
      <c r="L232" s="181"/>
      <c r="M232" s="181"/>
      <c r="N232" s="171">
        <v>0</v>
      </c>
      <c r="O232" s="171">
        <v>0</v>
      </c>
      <c r="P232" s="163">
        <v>0</v>
      </c>
    </row>
    <row r="233" spans="1:16" x14ac:dyDescent="0.25">
      <c r="A233" s="166">
        <v>23</v>
      </c>
      <c r="B233" s="166" t="s">
        <v>162</v>
      </c>
      <c r="C233" s="162">
        <v>0</v>
      </c>
      <c r="D233" s="171">
        <v>0</v>
      </c>
      <c r="E233" s="181"/>
      <c r="F233" s="181"/>
      <c r="G233" s="171">
        <v>0</v>
      </c>
      <c r="H233" s="171">
        <v>0</v>
      </c>
      <c r="I233" s="164">
        <v>0</v>
      </c>
      <c r="J233" s="165">
        <v>0</v>
      </c>
      <c r="K233" s="171">
        <v>0</v>
      </c>
      <c r="L233" s="181"/>
      <c r="M233" s="181"/>
      <c r="N233" s="171">
        <v>0</v>
      </c>
      <c r="O233" s="171">
        <v>0</v>
      </c>
      <c r="P233" s="163">
        <v>0</v>
      </c>
    </row>
    <row r="234" spans="1:16" x14ac:dyDescent="0.25">
      <c r="A234" s="166">
        <v>24</v>
      </c>
      <c r="B234" s="166" t="s">
        <v>163</v>
      </c>
      <c r="C234" s="162">
        <v>0</v>
      </c>
      <c r="D234" s="171">
        <v>0</v>
      </c>
      <c r="E234" s="181"/>
      <c r="F234" s="181"/>
      <c r="G234" s="171">
        <v>0</v>
      </c>
      <c r="H234" s="171">
        <v>0</v>
      </c>
      <c r="I234" s="164">
        <v>0</v>
      </c>
      <c r="J234" s="165">
        <v>4</v>
      </c>
      <c r="K234" s="171">
        <v>0</v>
      </c>
      <c r="L234" s="181"/>
      <c r="M234" s="181"/>
      <c r="N234" s="171">
        <v>0</v>
      </c>
      <c r="O234" s="171">
        <v>0</v>
      </c>
      <c r="P234" s="163">
        <v>4</v>
      </c>
    </row>
    <row r="235" spans="1:16" x14ac:dyDescent="0.25">
      <c r="A235" s="166">
        <v>25</v>
      </c>
      <c r="B235" s="166" t="s">
        <v>164</v>
      </c>
      <c r="C235" s="162">
        <v>0</v>
      </c>
      <c r="D235" s="171">
        <v>0</v>
      </c>
      <c r="E235" s="181"/>
      <c r="F235" s="181"/>
      <c r="G235" s="171">
        <v>0</v>
      </c>
      <c r="H235" s="171">
        <v>0</v>
      </c>
      <c r="I235" s="164">
        <v>0</v>
      </c>
      <c r="J235" s="165">
        <v>4</v>
      </c>
      <c r="K235" s="171">
        <v>1</v>
      </c>
      <c r="L235" s="181"/>
      <c r="M235" s="181"/>
      <c r="N235" s="171">
        <v>0</v>
      </c>
      <c r="O235" s="171">
        <v>0</v>
      </c>
      <c r="P235" s="163">
        <v>3</v>
      </c>
    </row>
    <row r="236" spans="1:16" x14ac:dyDescent="0.25">
      <c r="A236" s="166">
        <v>26</v>
      </c>
      <c r="B236" s="166" t="s">
        <v>165</v>
      </c>
      <c r="C236" s="162">
        <v>4</v>
      </c>
      <c r="D236" s="171">
        <v>0</v>
      </c>
      <c r="E236" s="181"/>
      <c r="F236" s="181"/>
      <c r="G236" s="171">
        <v>0</v>
      </c>
      <c r="H236" s="171">
        <v>0</v>
      </c>
      <c r="I236" s="164">
        <v>4</v>
      </c>
      <c r="J236" s="165">
        <v>7</v>
      </c>
      <c r="K236" s="171">
        <v>2</v>
      </c>
      <c r="L236" s="181"/>
      <c r="M236" s="181"/>
      <c r="N236" s="171">
        <v>1</v>
      </c>
      <c r="O236" s="171">
        <v>0</v>
      </c>
      <c r="P236" s="163">
        <v>6</v>
      </c>
    </row>
    <row r="237" spans="1:16" x14ac:dyDescent="0.25">
      <c r="A237" s="166">
        <v>27</v>
      </c>
      <c r="B237" s="167" t="s">
        <v>166</v>
      </c>
      <c r="C237" s="162">
        <v>0</v>
      </c>
      <c r="D237" s="171">
        <v>0</v>
      </c>
      <c r="E237" s="181"/>
      <c r="F237" s="181"/>
      <c r="G237" s="171">
        <v>0</v>
      </c>
      <c r="H237" s="171">
        <v>0</v>
      </c>
      <c r="I237" s="164">
        <v>0</v>
      </c>
      <c r="J237" s="165">
        <v>20</v>
      </c>
      <c r="K237" s="171">
        <v>9</v>
      </c>
      <c r="L237" s="181"/>
      <c r="M237" s="181"/>
      <c r="N237" s="171">
        <v>6</v>
      </c>
      <c r="O237" s="171">
        <v>0</v>
      </c>
      <c r="P237" s="163">
        <v>17</v>
      </c>
    </row>
    <row r="238" spans="1:16" x14ac:dyDescent="0.25">
      <c r="A238" s="170"/>
      <c r="B238" s="170" t="s">
        <v>49</v>
      </c>
      <c r="C238" s="171">
        <v>2178</v>
      </c>
      <c r="D238" s="171">
        <v>670</v>
      </c>
      <c r="E238" s="181"/>
      <c r="F238" s="181"/>
      <c r="G238" s="171">
        <v>715</v>
      </c>
      <c r="H238" s="171">
        <v>0</v>
      </c>
      <c r="I238" s="164">
        <v>2223</v>
      </c>
      <c r="J238" s="169">
        <v>2878</v>
      </c>
      <c r="K238" s="171">
        <v>879</v>
      </c>
      <c r="L238" s="181"/>
      <c r="M238" s="181"/>
      <c r="N238" s="171">
        <v>360</v>
      </c>
      <c r="O238" s="171">
        <v>0</v>
      </c>
      <c r="P238" s="171">
        <v>2359</v>
      </c>
    </row>
    <row r="239" spans="1:16" x14ac:dyDescent="0.25">
      <c r="A239" s="155"/>
      <c r="B239" s="155"/>
      <c r="C239" s="155"/>
      <c r="D239" s="155"/>
      <c r="E239" s="155"/>
      <c r="F239" s="155"/>
      <c r="G239" s="155"/>
      <c r="H239" s="155"/>
      <c r="I239" s="155"/>
      <c r="J239" s="155"/>
      <c r="K239" s="155"/>
      <c r="L239" s="155"/>
      <c r="M239" s="155"/>
      <c r="N239" s="155"/>
      <c r="O239" s="155"/>
      <c r="P239" s="155"/>
    </row>
    <row r="240" spans="1:16" x14ac:dyDescent="0.25">
      <c r="A240" s="155"/>
      <c r="B240" s="155"/>
      <c r="C240" s="155"/>
      <c r="D240" s="155"/>
      <c r="E240" s="155"/>
      <c r="F240" s="155"/>
      <c r="G240" s="155"/>
      <c r="H240" s="155"/>
      <c r="I240" s="155"/>
      <c r="J240" s="155"/>
      <c r="K240" s="155"/>
      <c r="L240" s="155"/>
      <c r="M240" s="155"/>
      <c r="N240" s="155"/>
      <c r="O240" s="155"/>
      <c r="P240" s="155"/>
    </row>
    <row r="241" spans="1:16" x14ac:dyDescent="0.25">
      <c r="A241" s="155"/>
      <c r="B241" s="155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</row>
    <row r="242" spans="1:16" x14ac:dyDescent="0.25">
      <c r="A242" s="155"/>
      <c r="B242" s="155"/>
      <c r="C242" s="155"/>
      <c r="D242" s="155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55"/>
    </row>
    <row r="243" spans="1:16" x14ac:dyDescent="0.25">
      <c r="A243" s="155"/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</row>
    <row r="244" spans="1:16" x14ac:dyDescent="0.25">
      <c r="A244" s="155"/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</row>
    <row r="245" spans="1:16" x14ac:dyDescent="0.25">
      <c r="A245" s="155"/>
      <c r="B245" s="155"/>
      <c r="C245" s="155"/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155"/>
    </row>
    <row r="246" spans="1:16" x14ac:dyDescent="0.25">
      <c r="A246" s="155"/>
      <c r="B246" s="155"/>
      <c r="C246" s="155"/>
      <c r="D246" s="155"/>
      <c r="E246" s="155"/>
      <c r="F246" s="155"/>
      <c r="G246" s="155"/>
      <c r="H246" s="155"/>
      <c r="I246" s="155"/>
      <c r="J246" s="155"/>
      <c r="K246" s="155"/>
      <c r="L246" s="155"/>
      <c r="M246" s="155"/>
      <c r="N246" s="155"/>
      <c r="O246" s="155"/>
      <c r="P246" s="155"/>
    </row>
    <row r="247" spans="1:16" x14ac:dyDescent="0.25">
      <c r="A247" s="155"/>
      <c r="B247" s="155"/>
      <c r="C247" s="155"/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</row>
    <row r="248" spans="1:16" x14ac:dyDescent="0.25">
      <c r="A248" s="155"/>
      <c r="B248" s="155"/>
      <c r="C248" s="155"/>
      <c r="D248" s="155"/>
      <c r="E248" s="155"/>
      <c r="F248" s="155"/>
      <c r="G248" s="155"/>
      <c r="H248" s="155"/>
      <c r="I248" s="155"/>
      <c r="J248" s="155"/>
      <c r="K248" s="155"/>
      <c r="L248" s="155"/>
      <c r="M248" s="155"/>
      <c r="N248" s="155"/>
      <c r="O248" s="155"/>
      <c r="P248" s="155"/>
    </row>
  </sheetData>
  <mergeCells count="78">
    <mergeCell ref="J205:P205"/>
    <mergeCell ref="D206:D210"/>
    <mergeCell ref="G206:G210"/>
    <mergeCell ref="H206:H210"/>
    <mergeCell ref="K206:K210"/>
    <mergeCell ref="N206:N210"/>
    <mergeCell ref="O206:O210"/>
    <mergeCell ref="A163:P163"/>
    <mergeCell ref="A165:A170"/>
    <mergeCell ref="B165:B170"/>
    <mergeCell ref="C165:I165"/>
    <mergeCell ref="J165:P165"/>
    <mergeCell ref="D166:D170"/>
    <mergeCell ref="G166:G170"/>
    <mergeCell ref="H166:H170"/>
    <mergeCell ref="K166:K170"/>
    <mergeCell ref="N166:N170"/>
    <mergeCell ref="O166:O170"/>
    <mergeCell ref="K126:K130"/>
    <mergeCell ref="N126:N130"/>
    <mergeCell ref="O126:O130"/>
    <mergeCell ref="A161:P161"/>
    <mergeCell ref="A162:P162"/>
    <mergeCell ref="A81:P81"/>
    <mergeCell ref="O46:O50"/>
    <mergeCell ref="A82:P82"/>
    <mergeCell ref="A83:P83"/>
    <mergeCell ref="A85:A90"/>
    <mergeCell ref="B85:B90"/>
    <mergeCell ref="C85:I85"/>
    <mergeCell ref="J85:P85"/>
    <mergeCell ref="D86:D90"/>
    <mergeCell ref="G86:G90"/>
    <mergeCell ref="H86:H90"/>
    <mergeCell ref="K86:K90"/>
    <mergeCell ref="N86:N90"/>
    <mergeCell ref="O86:O90"/>
    <mergeCell ref="D46:D50"/>
    <mergeCell ref="G46:G50"/>
    <mergeCell ref="A205:A210"/>
    <mergeCell ref="B205:B210"/>
    <mergeCell ref="C205:I205"/>
    <mergeCell ref="A121:P121"/>
    <mergeCell ref="A122:P122"/>
    <mergeCell ref="A123:P123"/>
    <mergeCell ref="A201:P201"/>
    <mergeCell ref="A202:P202"/>
    <mergeCell ref="A203:P203"/>
    <mergeCell ref="A125:A130"/>
    <mergeCell ref="B125:B130"/>
    <mergeCell ref="C125:I125"/>
    <mergeCell ref="J125:P125"/>
    <mergeCell ref="D126:D130"/>
    <mergeCell ref="G126:G130"/>
    <mergeCell ref="H126:H130"/>
    <mergeCell ref="O6:O10"/>
    <mergeCell ref="A1:P1"/>
    <mergeCell ref="A2:P2"/>
    <mergeCell ref="A3:P3"/>
    <mergeCell ref="A5:A10"/>
    <mergeCell ref="B5:B10"/>
    <mergeCell ref="C5:I5"/>
    <mergeCell ref="J5:P5"/>
    <mergeCell ref="D6:D10"/>
    <mergeCell ref="G6:G10"/>
    <mergeCell ref="H6:H10"/>
    <mergeCell ref="K6:K10"/>
    <mergeCell ref="N6:N10"/>
    <mergeCell ref="A41:P41"/>
    <mergeCell ref="A42:P42"/>
    <mergeCell ref="A43:P43"/>
    <mergeCell ref="A45:A50"/>
    <mergeCell ref="B45:B50"/>
    <mergeCell ref="C45:I45"/>
    <mergeCell ref="J45:P45"/>
    <mergeCell ref="K46:K50"/>
    <mergeCell ref="N46:N50"/>
    <mergeCell ref="H46:H50"/>
  </mergeCells>
  <pageMargins left="1.3779527559055118" right="1.1811023622047245" top="0.51181102362204722" bottom="0.51181102362204722" header="0.31496062992125984" footer="0.31496062992125984"/>
  <pageSetup paperSize="5" scale="92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Thd Ssr'20</vt:lpstr>
      <vt:lpstr>Absensi Padi</vt:lpstr>
      <vt:lpstr>LTA PADI</vt:lpstr>
      <vt:lpstr>LT PADI'20</vt:lpstr>
      <vt:lpstr>LP PADI'20</vt:lpstr>
      <vt:lpstr>PV PADI'20</vt:lpstr>
      <vt:lpstr>PROD PADI'20</vt:lpstr>
      <vt:lpstr>Absensi PAL</vt:lpstr>
      <vt:lpstr>LTA PAL</vt:lpstr>
      <vt:lpstr>LT PAL'20</vt:lpstr>
      <vt:lpstr>JG'20</vt:lpstr>
      <vt:lpstr>KD'20</vt:lpstr>
      <vt:lpstr>KT'20</vt:lpstr>
      <vt:lpstr>KH'20</vt:lpstr>
      <vt:lpstr>UK'20</vt:lpstr>
      <vt:lpstr>UJ'20</vt:lpstr>
      <vt:lpstr>Sheet17</vt:lpstr>
      <vt:lpstr>Sheet1</vt:lpstr>
      <vt:lpstr>Sheet2</vt:lpstr>
      <vt:lpstr>Sheet3</vt:lpstr>
      <vt:lpstr>'JG''20'!Print_Area</vt:lpstr>
      <vt:lpstr>'Thd Ssr''20'!Print_Area</vt:lpstr>
      <vt:lpstr>'UJ''20'!Print_Area</vt:lpstr>
      <vt:lpstr>'Thd Ssr''20'!Print_Titles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Comp</cp:lastModifiedBy>
  <cp:lastPrinted>2020-11-02T03:47:13Z</cp:lastPrinted>
  <dcterms:created xsi:type="dcterms:W3CDTF">2017-03-09T13:55:45Z</dcterms:created>
  <dcterms:modified xsi:type="dcterms:W3CDTF">2020-11-02T04:05:10Z</dcterms:modified>
</cp:coreProperties>
</file>