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y Drive\Modelling\Ventity\Urban1\Data\"/>
    </mc:Choice>
  </mc:AlternateContent>
  <xr:revisionPtr revIDLastSave="0" documentId="13_ncr:1_{DC28CED6-BE46-4C7A-B0C5-F6354453E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rban1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  <c r="S8" i="2"/>
  <c r="K16" i="2" l="1"/>
  <c r="K17" i="2"/>
  <c r="K14" i="2"/>
  <c r="J2" i="1" s="1"/>
  <c r="I2" i="1"/>
  <c r="F2" i="1"/>
  <c r="G2" i="1"/>
  <c r="K2" i="1" l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tc={05DC949B-7B56-4CE3-8D9F-ED64DD09EA2E}</author>
  </authors>
  <commentList>
    <comment ref="J2" authorId="0" shapeId="0" xr:uid="{05DC949B-7B56-4CE3-8D9F-ED64DD09EA2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multiplicative figure comes from the UILPC table on the next sheet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Purvis</author>
  </authors>
  <commentList>
    <comment ref="S7" authorId="0" shapeId="0" xr:uid="{3734A3CF-6F6C-4342-8CD1-4CACF541B9BE}">
      <text>
        <r>
          <rPr>
            <b/>
            <sz val="9"/>
            <color indexed="81"/>
            <rFont val="Tahoma"/>
            <family val="2"/>
          </rPr>
          <t>Ben Purvis:</t>
        </r>
        <r>
          <rPr>
            <sz val="9"/>
            <color indexed="81"/>
            <rFont val="Tahoma"/>
            <family val="2"/>
          </rPr>
          <t xml:space="preserve">
Calculated from UK data table
</t>
        </r>
      </text>
    </comment>
    <comment ref="V7" authorId="0" shapeId="0" xr:uid="{02E64830-9142-45D7-A5A8-B213D6378FD8}">
      <text>
        <r>
          <rPr>
            <b/>
            <sz val="9"/>
            <color indexed="81"/>
            <rFont val="Tahoma"/>
            <family val="2"/>
          </rPr>
          <t>Ben Purvis:</t>
        </r>
        <r>
          <rPr>
            <sz val="9"/>
            <color indexed="81"/>
            <rFont val="Tahoma"/>
            <family val="2"/>
          </rPr>
          <t xml:space="preserve">
Estimation from simulation run - need to update
</t>
        </r>
      </text>
    </comment>
  </commentList>
</comments>
</file>

<file path=xl/sharedStrings.xml><?xml version="1.0" encoding="utf-8"?>
<sst xmlns="http://schemas.openxmlformats.org/spreadsheetml/2006/main" count="34" uniqueCount="32">
  <si>
    <t>Initial industrial capital</t>
  </si>
  <si>
    <t>Initial service capital</t>
  </si>
  <si>
    <t>UK population 1900</t>
  </si>
  <si>
    <t>UK IOPC 1900</t>
  </si>
  <si>
    <t>UK SOPC 1900</t>
  </si>
  <si>
    <t>UK ICOR 1900</t>
  </si>
  <si>
    <t>UK FCAOR 1900</t>
  </si>
  <si>
    <t>Enabled</t>
  </si>
  <si>
    <t>UK SCOR 1900</t>
  </si>
  <si>
    <t>Initial population total</t>
  </si>
  <si>
    <t>Time</t>
  </si>
  <si>
    <t>CalendarTime</t>
  </si>
  <si>
    <t>Urban1ID</t>
  </si>
  <si>
    <t/>
  </si>
  <si>
    <t>Initial arable land</t>
  </si>
  <si>
    <t>Initial urban and industrial land</t>
  </si>
  <si>
    <t>Initial potentially arable land</t>
  </si>
  <si>
    <t>Urban and industrial land required per capita table</t>
  </si>
  <si>
    <t>IOPC</t>
  </si>
  <si>
    <t>Table lookup function, no interpolation</t>
  </si>
  <si>
    <t>Initial persistent pollution</t>
  </si>
  <si>
    <t>Persistent pollution transmission delay</t>
  </si>
  <si>
    <t>Assimilation half life in 1970</t>
  </si>
  <si>
    <t>PCRUM:</t>
  </si>
  <si>
    <t>AIPH:</t>
  </si>
  <si>
    <t>UILPC</t>
  </si>
  <si>
    <t>Per capita resource usage multiplier table</t>
  </si>
  <si>
    <t>PCRUM</t>
  </si>
  <si>
    <t>Initial agricultural inputs</t>
  </si>
  <si>
    <t>UK agricultural output 1900</t>
  </si>
  <si>
    <t>FIALM</t>
  </si>
  <si>
    <t>Total potentially arable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</si>
</sst>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Purvis" id="{A98691BD-CCAA-426F-88E4-47A277F1E45A}" userId="54e4abf3ddb4b3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05-12T16:48:40.54" personId="{A98691BD-CCAA-426F-88E4-47A277F1E45A}" id="{05DC949B-7B56-4CE3-8D9F-ED64DD09EA2E}">
    <text>This multiplicative figure comes from the UILPC table on the next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14" sqref="J14"/>
    </sheetView>
  </sheetViews>
  <sheetFormatPr defaultRowHeight="15" x14ac:dyDescent="0.25"/>
  <cols>
    <col min="5" max="5" width="21.140625" bestFit="1" customWidth="1"/>
    <col min="6" max="6" width="21.7109375" bestFit="1" customWidth="1"/>
    <col min="7" max="7" width="19.42578125" bestFit="1" customWidth="1"/>
    <col min="8" max="8" width="9.7109375" bestFit="1" customWidth="1"/>
    <col min="9" max="9" width="15.140625" bestFit="1" customWidth="1"/>
    <col min="10" max="10" width="16.5703125" bestFit="1" customWidth="1"/>
    <col min="11" max="11" width="29.140625" bestFit="1" customWidth="1"/>
    <col min="12" max="12" width="36.42578125" bestFit="1" customWidth="1"/>
    <col min="13" max="13" width="26.42578125" bestFit="1" customWidth="1"/>
    <col min="14" max="14" width="24.5703125" bestFit="1" customWidth="1"/>
    <col min="15" max="15" width="23" bestFit="1" customWidth="1"/>
    <col min="16" max="16" width="12.5703125" bestFit="1" customWidth="1"/>
    <col min="17" max="17" width="14.42578125" bestFit="1" customWidth="1"/>
  </cols>
  <sheetData>
    <row r="1" spans="1:15" x14ac:dyDescent="0.25">
      <c r="A1" t="s">
        <v>7</v>
      </c>
      <c r="B1" t="s">
        <v>10</v>
      </c>
      <c r="C1" t="s">
        <v>11</v>
      </c>
      <c r="D1" t="s">
        <v>12</v>
      </c>
      <c r="E1" s="2" t="s">
        <v>9</v>
      </c>
      <c r="F1" t="s">
        <v>0</v>
      </c>
      <c r="G1" t="s">
        <v>1</v>
      </c>
      <c r="H1" s="2" t="s">
        <v>31</v>
      </c>
      <c r="I1" t="s">
        <v>14</v>
      </c>
      <c r="J1" t="s">
        <v>15</v>
      </c>
      <c r="K1" t="s">
        <v>16</v>
      </c>
      <c r="L1" s="2" t="s">
        <v>21</v>
      </c>
      <c r="M1" s="2" t="s">
        <v>22</v>
      </c>
      <c r="N1" t="s">
        <v>20</v>
      </c>
      <c r="O1" t="s">
        <v>28</v>
      </c>
    </row>
    <row r="2" spans="1:15" x14ac:dyDescent="0.25">
      <c r="A2" t="b">
        <v>1</v>
      </c>
      <c r="E2" s="1">
        <v>300000</v>
      </c>
      <c r="F2">
        <f>Calculations!G2*E2*Calculations!I2/(1-Calculations!J2)</f>
        <v>251213684.21052632</v>
      </c>
      <c r="G2">
        <f>Calculations!H2*E2*Calculations!E2</f>
        <v>114039000</v>
      </c>
      <c r="H2" s="1">
        <v>100000</v>
      </c>
      <c r="I2">
        <f>H2*0.25</f>
        <v>25000</v>
      </c>
      <c r="J2">
        <f>E2*Calculations!K14</f>
        <v>2400</v>
      </c>
      <c r="K2">
        <f>H2-I2-J2</f>
        <v>72600</v>
      </c>
      <c r="L2" s="1">
        <v>10</v>
      </c>
      <c r="M2" s="1">
        <v>1.5</v>
      </c>
      <c r="N2">
        <f>M2*1.4*(0.02*E2*Calculations!K17+K2*0.01*Calculations!K16)</f>
        <v>535443.58494133828</v>
      </c>
      <c r="O2">
        <f>(1-Calculations!V8)*Calculations!S8/Calculations!F2*Urban1!E2</f>
        <v>8962965.4387034979</v>
      </c>
    </row>
    <row r="7" spans="1:15" x14ac:dyDescent="0.25">
      <c r="G7" t="s">
        <v>13</v>
      </c>
      <c r="H7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5F49-752D-4EAC-A94D-A2375B8D9A28}">
  <dimension ref="E1:V17"/>
  <sheetViews>
    <sheetView workbookViewId="0">
      <selection activeCell="O18" sqref="O18"/>
    </sheetView>
  </sheetViews>
  <sheetFormatPr defaultRowHeight="15" x14ac:dyDescent="0.25"/>
  <cols>
    <col min="5" max="5" width="13.140625" bestFit="1" customWidth="1"/>
    <col min="6" max="6" width="18.28515625" bestFit="1" customWidth="1"/>
    <col min="7" max="7" width="12.5703125" bestFit="1" customWidth="1"/>
    <col min="8" max="8" width="13.140625" bestFit="1" customWidth="1"/>
    <col min="9" max="9" width="12.5703125" bestFit="1" customWidth="1"/>
    <col min="10" max="10" width="14.42578125" bestFit="1" customWidth="1"/>
    <col min="19" max="19" width="11" bestFit="1" customWidth="1"/>
  </cols>
  <sheetData>
    <row r="1" spans="5:22" x14ac:dyDescent="0.25"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5:22" x14ac:dyDescent="0.25">
      <c r="E2">
        <v>1</v>
      </c>
      <c r="F2">
        <v>37923058</v>
      </c>
      <c r="G2">
        <v>265.17</v>
      </c>
      <c r="H2">
        <v>380.13</v>
      </c>
      <c r="I2">
        <v>3</v>
      </c>
      <c r="J2">
        <v>0.05</v>
      </c>
      <c r="O2" t="s">
        <v>17</v>
      </c>
      <c r="P2" t="s">
        <v>26</v>
      </c>
    </row>
    <row r="3" spans="5:22" x14ac:dyDescent="0.25">
      <c r="N3" t="s">
        <v>18</v>
      </c>
      <c r="O3" t="s">
        <v>25</v>
      </c>
      <c r="P3" t="s">
        <v>27</v>
      </c>
    </row>
    <row r="4" spans="5:22" x14ac:dyDescent="0.25">
      <c r="N4">
        <v>0</v>
      </c>
      <c r="O4">
        <v>5.0000000000000001E-3</v>
      </c>
      <c r="P4">
        <v>0</v>
      </c>
    </row>
    <row r="5" spans="5:22" x14ac:dyDescent="0.25">
      <c r="N5">
        <v>200</v>
      </c>
      <c r="O5">
        <v>8.0000000000000002E-3</v>
      </c>
      <c r="P5">
        <v>0.85</v>
      </c>
    </row>
    <row r="6" spans="5:22" x14ac:dyDescent="0.25">
      <c r="N6">
        <v>400</v>
      </c>
      <c r="O6">
        <v>1.4999999999999999E-2</v>
      </c>
      <c r="P6">
        <v>2.6</v>
      </c>
    </row>
    <row r="7" spans="5:22" x14ac:dyDescent="0.25">
      <c r="N7">
        <v>600</v>
      </c>
      <c r="O7">
        <v>2.5000000000000001E-2</v>
      </c>
      <c r="P7">
        <v>3.4</v>
      </c>
      <c r="S7" t="s">
        <v>29</v>
      </c>
      <c r="V7" t="s">
        <v>30</v>
      </c>
    </row>
    <row r="8" spans="5:22" x14ac:dyDescent="0.25">
      <c r="N8">
        <v>800</v>
      </c>
      <c r="O8">
        <v>0.04</v>
      </c>
      <c r="P8">
        <v>3.8</v>
      </c>
      <c r="S8">
        <f>11269490562.2048*0.07*2.393758</f>
        <v>1888350323.2441568</v>
      </c>
      <c r="V8" s="1">
        <v>0.4</v>
      </c>
    </row>
    <row r="9" spans="5:22" x14ac:dyDescent="0.25">
      <c r="N9">
        <v>1000</v>
      </c>
      <c r="O9">
        <v>5.5E-2</v>
      </c>
      <c r="P9">
        <v>4.0999999999999996</v>
      </c>
    </row>
    <row r="10" spans="5:22" x14ac:dyDescent="0.25">
      <c r="N10">
        <v>1200</v>
      </c>
      <c r="O10">
        <v>7.0000000000000007E-2</v>
      </c>
      <c r="P10">
        <v>4.4000000000000004</v>
      </c>
    </row>
    <row r="11" spans="5:22" x14ac:dyDescent="0.25">
      <c r="N11">
        <v>1400</v>
      </c>
      <c r="O11">
        <v>0.08</v>
      </c>
      <c r="P11">
        <v>4.7</v>
      </c>
    </row>
    <row r="12" spans="5:22" x14ac:dyDescent="0.25">
      <c r="N12">
        <v>1600</v>
      </c>
      <c r="O12">
        <v>0.09</v>
      </c>
      <c r="P12">
        <v>5</v>
      </c>
    </row>
    <row r="13" spans="5:22" x14ac:dyDescent="0.25">
      <c r="K13" t="s">
        <v>19</v>
      </c>
    </row>
    <row r="14" spans="5:22" x14ac:dyDescent="0.25">
      <c r="J14" t="s">
        <v>25</v>
      </c>
      <c r="K14">
        <f>(VLOOKUP(G2,N4:O12,2,TRUE))</f>
        <v>8.0000000000000002E-3</v>
      </c>
    </row>
    <row r="16" spans="5:22" x14ac:dyDescent="0.25">
      <c r="J16" t="s">
        <v>24</v>
      </c>
      <c r="K16">
        <f>Urban1!O2*(1-0.04)/Urban1!I2</f>
        <v>344.17787284621431</v>
      </c>
    </row>
    <row r="17" spans="10:11" x14ac:dyDescent="0.25">
      <c r="J17" t="s">
        <v>23</v>
      </c>
      <c r="K17">
        <f>(VLOOKUP(G2,N4:P12,3,TRUE))</f>
        <v>0.85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Urban1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Purvis</dc:creator>
  <cp:lastModifiedBy>Ben Purvis</cp:lastModifiedBy>
  <dcterms:created xsi:type="dcterms:W3CDTF">2015-06-05T18:17:20Z</dcterms:created>
  <dcterms:modified xsi:type="dcterms:W3CDTF">2020-05-12T16:48:47Z</dcterms:modified>
</cp:coreProperties>
</file>