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B416C609-81F4-4A46-ABCC-44A5D007529F}" xr6:coauthVersionLast="45" xr6:coauthVersionMax="45" xr10:uidLastSave="{00000000-0000-0000-0000-000000000000}"/>
  <bookViews>
    <workbookView xWindow="-120" yWindow="-16320" windowWidth="29040" windowHeight="15840" activeTab="1" xr2:uid="{00000000-000D-0000-FFFF-FFFF00000000}"/>
  </bookViews>
  <sheets>
    <sheet name="Urban1" sheetId="1" r:id="rId1"/>
    <sheet name="World3" sheetId="3" r:id="rId2"/>
    <sheet name="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O2" i="1" l="1"/>
  <c r="I3" i="2"/>
  <c r="C14" i="2" l="1"/>
  <c r="C12" i="2"/>
  <c r="J2" i="1" s="1"/>
  <c r="C13" i="2"/>
  <c r="F2" i="1"/>
  <c r="G2" i="1"/>
  <c r="K2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tc={05DC949B-7B56-4CE3-8D9F-ED64DD09EA2E}</author>
  </authors>
  <commentList>
    <comment ref="J2" authorId="0" shapeId="0" xr:uid="{05DC949B-7B56-4CE3-8D9F-ED64DD09EA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multiplicative figure comes from the UILPC table on the next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Purvis</author>
  </authors>
  <commentList>
    <comment ref="I2" authorId="0" shapeId="0" xr:uid="{3734A3CF-6F6C-4342-8CD1-4CACF541B9BE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Calculated from UK data table
</t>
        </r>
      </text>
    </comment>
    <comment ref="L2" authorId="0" shapeId="0" xr:uid="{02E64830-9142-45D7-A5A8-B213D6378FD8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Estimation from simulation run - need to update
</t>
        </r>
      </text>
    </comment>
  </commentList>
</comments>
</file>

<file path=xl/sharedStrings.xml><?xml version="1.0" encoding="utf-8"?>
<sst xmlns="http://schemas.openxmlformats.org/spreadsheetml/2006/main" count="38" uniqueCount="33">
  <si>
    <t>Initial industrial capital</t>
  </si>
  <si>
    <t>Initial service capital</t>
  </si>
  <si>
    <t>UK population 1900</t>
  </si>
  <si>
    <t>UK IOPC 1900</t>
  </si>
  <si>
    <t>UK SOPC 1900</t>
  </si>
  <si>
    <t>UK ICOR 1900</t>
  </si>
  <si>
    <t>UK FCAOR 1900</t>
  </si>
  <si>
    <t>Enabled</t>
  </si>
  <si>
    <t>UK SCOR 1900</t>
  </si>
  <si>
    <t>Initial population total</t>
  </si>
  <si>
    <t>Time</t>
  </si>
  <si>
    <t>CalendarTime</t>
  </si>
  <si>
    <t>Urban1ID</t>
  </si>
  <si>
    <t/>
  </si>
  <si>
    <t>Initial arable land</t>
  </si>
  <si>
    <t>Initial urban and industrial land</t>
  </si>
  <si>
    <t>Initial potentially arable land</t>
  </si>
  <si>
    <t>Urban and industrial land required per capita table</t>
  </si>
  <si>
    <t>IOPC</t>
  </si>
  <si>
    <t>Table lookup function, no interpolation</t>
  </si>
  <si>
    <t>Initial persistent pollution</t>
  </si>
  <si>
    <t>Persistent pollution transmission delay</t>
  </si>
  <si>
    <t>Assimilation half life in 1970</t>
  </si>
  <si>
    <t>PCRUM:</t>
  </si>
  <si>
    <t>AIPH:</t>
  </si>
  <si>
    <t>UILPC</t>
  </si>
  <si>
    <t>Per capita resource usage multiplier table</t>
  </si>
  <si>
    <t>PCRUM</t>
  </si>
  <si>
    <t>Initial agricultural inputs</t>
  </si>
  <si>
    <t>UK agricultural output 1900</t>
  </si>
  <si>
    <t>Total potentially arable land</t>
  </si>
  <si>
    <t>FIALM 1900</t>
  </si>
  <si>
    <t>Food cost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</si>
</sst>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Purvis" id="{A98691BD-CCAA-426F-88E4-47A277F1E45A}" userId="54e4abf3ddb4b3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5-12T16:48:40.54" personId="{A98691BD-CCAA-426F-88E4-47A277F1E45A}" id="{05DC949B-7B56-4CE3-8D9F-ED64DD09EA2E}">
    <text>This multiplicative figure comes from the UILPC table on the next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sqref="A1:C2"/>
    </sheetView>
  </sheetViews>
  <sheetFormatPr defaultRowHeight="15" x14ac:dyDescent="0.25"/>
  <cols>
    <col min="5" max="5" width="21.140625" bestFit="1" customWidth="1"/>
    <col min="6" max="6" width="21.7109375" bestFit="1" customWidth="1"/>
    <col min="7" max="7" width="19.42578125" bestFit="1" customWidth="1"/>
    <col min="8" max="8" width="9.7109375" bestFit="1" customWidth="1"/>
    <col min="9" max="9" width="15.140625" bestFit="1" customWidth="1"/>
    <col min="10" max="10" width="16.5703125" bestFit="1" customWidth="1"/>
    <col min="11" max="11" width="29.140625" bestFit="1" customWidth="1"/>
    <col min="12" max="12" width="36.42578125" bestFit="1" customWidth="1"/>
    <col min="13" max="13" width="26.42578125" bestFit="1" customWidth="1"/>
    <col min="14" max="14" width="24.5703125" bestFit="1" customWidth="1"/>
    <col min="15" max="15" width="23" bestFit="1" customWidth="1"/>
    <col min="16" max="16" width="12.5703125" bestFit="1" customWidth="1"/>
    <col min="17" max="17" width="14.42578125" bestFit="1" customWidth="1"/>
  </cols>
  <sheetData>
    <row r="1" spans="1:15" x14ac:dyDescent="0.25">
      <c r="A1" t="s">
        <v>7</v>
      </c>
      <c r="B1" t="s">
        <v>10</v>
      </c>
      <c r="C1" t="s">
        <v>11</v>
      </c>
      <c r="D1" t="s">
        <v>12</v>
      </c>
      <c r="E1" s="2" t="s">
        <v>9</v>
      </c>
      <c r="F1" t="s">
        <v>0</v>
      </c>
      <c r="G1" t="s">
        <v>1</v>
      </c>
      <c r="H1" s="2" t="s">
        <v>30</v>
      </c>
      <c r="I1" t="s">
        <v>14</v>
      </c>
      <c r="J1" t="s">
        <v>15</v>
      </c>
      <c r="K1" t="s">
        <v>16</v>
      </c>
      <c r="L1" s="2" t="s">
        <v>21</v>
      </c>
      <c r="M1" s="2" t="s">
        <v>22</v>
      </c>
      <c r="N1" t="s">
        <v>20</v>
      </c>
      <c r="O1" t="s">
        <v>28</v>
      </c>
    </row>
    <row r="2" spans="1:15" x14ac:dyDescent="0.25">
      <c r="A2" t="b">
        <v>1</v>
      </c>
      <c r="E2" s="1">
        <v>300000</v>
      </c>
      <c r="F2">
        <f>Calculations!D3*E2*Calculations!F3/(1-Calculations!G3)</f>
        <v>251213684.21052632</v>
      </c>
      <c r="G2">
        <f>Calculations!E3*E2*Calculations!B3</f>
        <v>114039000</v>
      </c>
      <c r="H2" s="1">
        <v>100000</v>
      </c>
      <c r="I2">
        <f>H2*0.63</f>
        <v>63000</v>
      </c>
      <c r="J2">
        <f>E2*Calculations!C12</f>
        <v>2400</v>
      </c>
      <c r="K2">
        <f>H2-I2-J2</f>
        <v>34600</v>
      </c>
      <c r="L2" s="1">
        <v>10</v>
      </c>
      <c r="M2" s="1">
        <v>1.5</v>
      </c>
      <c r="N2">
        <f>M2*1.4*(0.02*E2*Calculations!C14+K2*0.01*Calculations!C13)</f>
        <v>109947.95333732512</v>
      </c>
      <c r="O2">
        <f>(1-Calculations!L3)*Calculations!I3/Calculations!C3*Urban1!E2</f>
        <v>8962965.4387034979</v>
      </c>
    </row>
    <row r="7" spans="1:15" x14ac:dyDescent="0.25">
      <c r="G7" t="s">
        <v>13</v>
      </c>
      <c r="H7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9B9E-8733-4417-ADB7-438E39F509A1}">
  <dimension ref="A1:D2"/>
  <sheetViews>
    <sheetView tabSelected="1" workbookViewId="0">
      <selection activeCell="D7" sqref="D2:D7"/>
    </sheetView>
  </sheetViews>
  <sheetFormatPr defaultRowHeight="15" x14ac:dyDescent="0.25"/>
  <sheetData>
    <row r="1" spans="1:4" x14ac:dyDescent="0.25">
      <c r="A1" t="s">
        <v>7</v>
      </c>
      <c r="B1" t="s">
        <v>10</v>
      </c>
      <c r="C1" t="s">
        <v>11</v>
      </c>
      <c r="D1" t="s">
        <v>32</v>
      </c>
    </row>
    <row r="2" spans="1:4" x14ac:dyDescent="0.25">
      <c r="A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F49-752D-4EAC-A94D-A2375B8D9A28}">
  <dimension ref="B2:L21"/>
  <sheetViews>
    <sheetView workbookViewId="0">
      <selection activeCell="L5" sqref="L5"/>
    </sheetView>
  </sheetViews>
  <sheetFormatPr defaultRowHeight="15" x14ac:dyDescent="0.25"/>
  <cols>
    <col min="5" max="5" width="13.140625" bestFit="1" customWidth="1"/>
    <col min="6" max="6" width="18.28515625" bestFit="1" customWidth="1"/>
    <col min="7" max="7" width="12.5703125" bestFit="1" customWidth="1"/>
    <col min="8" max="8" width="13.140625" bestFit="1" customWidth="1"/>
    <col min="9" max="9" width="12.5703125" bestFit="1" customWidth="1"/>
    <col min="10" max="10" width="14.42578125" bestFit="1" customWidth="1"/>
    <col min="19" max="19" width="11" bestFit="1" customWidth="1"/>
  </cols>
  <sheetData>
    <row r="2" spans="2:12" x14ac:dyDescent="0.25">
      <c r="B2" t="s">
        <v>8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29</v>
      </c>
      <c r="L2" t="s">
        <v>31</v>
      </c>
    </row>
    <row r="3" spans="2:12" x14ac:dyDescent="0.25">
      <c r="B3">
        <v>1</v>
      </c>
      <c r="C3">
        <v>37923058</v>
      </c>
      <c r="D3">
        <v>265.17</v>
      </c>
      <c r="E3">
        <v>380.13</v>
      </c>
      <c r="F3">
        <v>3</v>
      </c>
      <c r="G3">
        <v>0.05</v>
      </c>
      <c r="I3">
        <f>11269490562.2048*0.07*2.393758</f>
        <v>1888350323.2441568</v>
      </c>
      <c r="L3" s="1">
        <v>0.4</v>
      </c>
    </row>
    <row r="11" spans="2:12" x14ac:dyDescent="0.25">
      <c r="C11" t="s">
        <v>19</v>
      </c>
      <c r="H11" t="s">
        <v>17</v>
      </c>
      <c r="I11" t="s">
        <v>26</v>
      </c>
    </row>
    <row r="12" spans="2:12" x14ac:dyDescent="0.25">
      <c r="B12" t="s">
        <v>25</v>
      </c>
      <c r="C12">
        <f>(VLOOKUP(D3,G13:H21,2,TRUE))</f>
        <v>8.0000000000000002E-3</v>
      </c>
      <c r="G12" t="s">
        <v>18</v>
      </c>
      <c r="H12" t="s">
        <v>25</v>
      </c>
      <c r="I12" t="s">
        <v>27</v>
      </c>
    </row>
    <row r="13" spans="2:12" x14ac:dyDescent="0.25">
      <c r="B13" t="s">
        <v>24</v>
      </c>
      <c r="C13">
        <f>Urban1!O2*(1-0.04)/Urban1!I2</f>
        <v>136.57852097071998</v>
      </c>
      <c r="G13">
        <v>0</v>
      </c>
      <c r="H13">
        <v>5.0000000000000001E-3</v>
      </c>
      <c r="I13">
        <v>0</v>
      </c>
    </row>
    <row r="14" spans="2:12" x14ac:dyDescent="0.25">
      <c r="B14" t="s">
        <v>23</v>
      </c>
      <c r="C14">
        <f>(VLOOKUP(D3,G13:I21,3,TRUE))</f>
        <v>0.85</v>
      </c>
      <c r="G14">
        <v>200</v>
      </c>
      <c r="H14">
        <v>8.0000000000000002E-3</v>
      </c>
      <c r="I14">
        <v>0.85</v>
      </c>
    </row>
    <row r="15" spans="2:12" x14ac:dyDescent="0.25">
      <c r="G15">
        <v>400</v>
      </c>
      <c r="H15">
        <v>1.4999999999999999E-2</v>
      </c>
      <c r="I15">
        <v>2.6</v>
      </c>
    </row>
    <row r="16" spans="2:12" x14ac:dyDescent="0.25">
      <c r="G16">
        <v>600</v>
      </c>
      <c r="H16">
        <v>2.5000000000000001E-2</v>
      </c>
      <c r="I16">
        <v>3.4</v>
      </c>
    </row>
    <row r="17" spans="7:9" x14ac:dyDescent="0.25">
      <c r="G17">
        <v>800</v>
      </c>
      <c r="H17">
        <v>0.04</v>
      </c>
      <c r="I17">
        <v>3.8</v>
      </c>
    </row>
    <row r="18" spans="7:9" x14ac:dyDescent="0.25">
      <c r="G18">
        <v>1000</v>
      </c>
      <c r="H18">
        <v>5.5E-2</v>
      </c>
      <c r="I18">
        <v>4.0999999999999996</v>
      </c>
    </row>
    <row r="19" spans="7:9" x14ac:dyDescent="0.25">
      <c r="G19">
        <v>1200</v>
      </c>
      <c r="H19">
        <v>7.0000000000000007E-2</v>
      </c>
      <c r="I19">
        <v>4.4000000000000004</v>
      </c>
    </row>
    <row r="20" spans="7:9" x14ac:dyDescent="0.25">
      <c r="G20">
        <v>1400</v>
      </c>
      <c r="H20">
        <v>0.08</v>
      </c>
      <c r="I20">
        <v>4.7</v>
      </c>
    </row>
    <row r="21" spans="7:9" x14ac:dyDescent="0.25">
      <c r="G21">
        <v>1600</v>
      </c>
      <c r="H21">
        <v>0.09</v>
      </c>
      <c r="I21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Urban1</vt:lpstr>
      <vt:lpstr>World3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2015-06-05T18:17:20Z</dcterms:created>
  <dcterms:modified xsi:type="dcterms:W3CDTF">2020-05-20T10:30:05Z</dcterms:modified>
</cp:coreProperties>
</file>