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p_traffic_counts\excel\19th\"/>
    </mc:Choice>
  </mc:AlternateContent>
  <xr:revisionPtr revIDLastSave="0" documentId="13_ncr:1_{6FA8F473-C060-42A6-9FC2-1DE732278776}" xr6:coauthVersionLast="47" xr6:coauthVersionMax="47" xr10:uidLastSave="{00000000-0000-0000-0000-000000000000}"/>
  <bookViews>
    <workbookView xWindow="-120" yWindow="-120" windowWidth="29040" windowHeight="15840" activeTab="3" xr2:uid="{1E9588E7-C444-4E64-9F91-BE83DBEA5A43}"/>
  </bookViews>
  <sheets>
    <sheet name="General Info" sheetId="2" r:id="rId1"/>
    <sheet name="PHF" sheetId="12" r:id="rId2"/>
    <sheet name="Synchro Inputs" sheetId="11" r:id="rId3"/>
    <sheet name="App Input AM" sheetId="17" r:id="rId4"/>
    <sheet name="Input Count AM" sheetId="6" r:id="rId5"/>
    <sheet name="Tables AM" sheetId="7" r:id="rId6"/>
    <sheet name="App Input PM" sheetId="18" r:id="rId7"/>
    <sheet name="Input Count PM" sheetId="13" r:id="rId8"/>
    <sheet name="Tables PM" sheetId="16" r:id="rId9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AM'!$B$29</definedName>
    <definedName name="TOT_BIK_EB_PM">'Tables PM'!$B$29</definedName>
    <definedName name="TOT_BIK_NB_AM">'Tables AM'!$J$29</definedName>
    <definedName name="TOT_BIK_NB_PM">'Tables PM'!$J$29</definedName>
    <definedName name="TOT_BIK_SB_AM">'Tables AM'!$N$29</definedName>
    <definedName name="TOT_BIK_SB_PM">'Tables PM'!$N$29</definedName>
    <definedName name="TOT_BIK_WB_AM">'Tables AM'!$F$29</definedName>
    <definedName name="TOT_BIK_WB_PM">'Tables PM'!$F$29</definedName>
    <definedName name="TOT_HV_EBL_AM">'Tables AM'!$B$19</definedName>
    <definedName name="TOT_HV_EBL_PM">'Tables PM'!$B$19</definedName>
    <definedName name="TOT_HV_EBR_AM">'Tables AM'!$D$19</definedName>
    <definedName name="TOT_HV_EBR_PM">'Tables PM'!$D$19</definedName>
    <definedName name="TOT_HV_EBT_AM">'Tables AM'!$C$19</definedName>
    <definedName name="TOT_HV_EBT_PM">'Tables PM'!$C$19</definedName>
    <definedName name="TOT_HV_NBL_AM">'Tables AM'!$J$19</definedName>
    <definedName name="TOT_HV_NBL_PM">'Tables PM'!$J$19</definedName>
    <definedName name="TOT_HV_NBR_AM">'Tables AM'!$L$19</definedName>
    <definedName name="TOT_HV_NBR_PM">'Tables PM'!$L$19</definedName>
    <definedName name="TOT_HV_NBT_AM">'Tables AM'!$K$19</definedName>
    <definedName name="TOT_HV_NBT_PM">'Tables PM'!$K$19</definedName>
    <definedName name="TOT_HV_SBL_AM">'Tables AM'!$N$19</definedName>
    <definedName name="TOT_HV_SBL_PM">'Tables PM'!$N$19</definedName>
    <definedName name="TOT_HV_SBR_AM">'Tables AM'!$P$19</definedName>
    <definedName name="TOT_HV_SBR_PM">'Tables PM'!$P$19</definedName>
    <definedName name="TOT_HV_SBT_AM">'Tables AM'!$O$19</definedName>
    <definedName name="TOT_HV_SBT_PM">'Tables PM'!$O$19</definedName>
    <definedName name="TOT_HV_WBL_AM">'Tables AM'!$F$19</definedName>
    <definedName name="TOT_HV_WBL_PM">'Tables PM'!$F$19</definedName>
    <definedName name="TOT_HV_WBR_AM">'Tables AM'!$H$19</definedName>
    <definedName name="TOT_HV_WBR_PM">'Tables PM'!$H$19</definedName>
    <definedName name="TOT_HV_WBT_AM">'Tables AM'!$G$19</definedName>
    <definedName name="TOT_HV_WBT_PM">'Tables PM'!$G$19</definedName>
    <definedName name="TOT_PED_EB_AM">'Tables AM'!$E$39</definedName>
    <definedName name="TOT_PED_EB_PM">'Tables PM'!$E$39</definedName>
    <definedName name="TOT_PED_NB_AM">'Tables AM'!$M$39</definedName>
    <definedName name="TOT_PED_NB_PM">'Tables PM'!$M$39</definedName>
    <definedName name="TOT_PED_SB_AM">'Tables AM'!$Q$39</definedName>
    <definedName name="TOT_PED_SB_PM">'Tables PM'!$Q$39</definedName>
    <definedName name="TOT_PED_WB_AM">'Tables AM'!$I$39</definedName>
    <definedName name="TOT_PED_WB_PM">'Tables PM'!$I$39</definedName>
    <definedName name="TOT_VEH_AM">'Tables AM'!$R$39</definedName>
    <definedName name="TOT_VEH_EBL_AM">'Tables AM'!$B$39</definedName>
    <definedName name="TOT_VEH_EBL_PM">'Tables PM'!$B$39</definedName>
    <definedName name="TOT_VEH_EBR_AM">'Tables AM'!$D$39</definedName>
    <definedName name="TOT_VEH_EBR_PM">'Tables PM'!$D$39</definedName>
    <definedName name="TOT_VEH_EBT_AM">'Tables AM'!$C$39</definedName>
    <definedName name="TOT_VEH_EBT_PM">'Tables PM'!$C$39</definedName>
    <definedName name="TOT_VEH_NBL_AM">'Tables AM'!$J$39</definedName>
    <definedName name="TOT_VEH_NBL_PM">'Tables PM'!$J$39</definedName>
    <definedName name="TOT_VEH_NBR_AM">'Tables AM'!$L$39</definedName>
    <definedName name="TOT_VEH_NBR_PM">'Tables PM'!$L$39</definedName>
    <definedName name="TOT_VEH_NBT_AM">'Tables AM'!$K$39</definedName>
    <definedName name="TOT_VEH_NBT_PM">'Tables PM'!$K$39</definedName>
    <definedName name="TOT_VEH_PM">'Tables PM'!$R$39</definedName>
    <definedName name="TOT_VEH_SBL_AM">'Tables AM'!$N$39</definedName>
    <definedName name="TOT_VEH_SBL_PM">'Tables PM'!$N$39</definedName>
    <definedName name="TOT_VEH_SBR_AM">'Tables AM'!$P$39</definedName>
    <definedName name="TOT_VEH_SBR_PM">'Tables PM'!$P$39</definedName>
    <definedName name="TOT_VEH_SBT_AM">'Tables AM'!$O$39</definedName>
    <definedName name="TOT_VEH_SBT_PM">'Tables PM'!$O$39</definedName>
    <definedName name="TOT_VEH_WBL_AM">'Tables AM'!$F$39</definedName>
    <definedName name="TOT_VEH_WBL_PM">'Tables PM'!$F$39</definedName>
    <definedName name="TOT_VEH_WBR_AM">'Tables AM'!$H$39</definedName>
    <definedName name="TOT_VEH_WBR_PM">'Tables PM'!$H$39</definedName>
    <definedName name="TOT_VEH_WBT_AM">'Tables AM'!$G$39</definedName>
    <definedName name="TOT_VEH_WBT_PM">'Tables PM'!$G$39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3" l="1"/>
  <c r="T5" i="13"/>
  <c r="T6" i="13"/>
  <c r="T7" i="13"/>
  <c r="I8" i="16" s="1"/>
  <c r="I38" i="16" s="1"/>
  <c r="T8" i="13"/>
  <c r="H8" i="16" s="1"/>
  <c r="T9" i="13"/>
  <c r="G8" i="16" s="1"/>
  <c r="T10" i="13"/>
  <c r="F8" i="16" s="1"/>
  <c r="T11" i="13"/>
  <c r="T12" i="13"/>
  <c r="L8" i="16" s="1"/>
  <c r="T13" i="13"/>
  <c r="K8" i="16" s="1"/>
  <c r="T14" i="13"/>
  <c r="J8" i="16" s="1"/>
  <c r="T15" i="13"/>
  <c r="E8" i="16" s="1"/>
  <c r="E38" i="16" s="1"/>
  <c r="T16" i="13"/>
  <c r="D8" i="16" s="1"/>
  <c r="T17" i="13"/>
  <c r="C8" i="16" s="1"/>
  <c r="T18" i="13"/>
  <c r="B8" i="16" s="1"/>
  <c r="T19" i="13"/>
  <c r="T20" i="13"/>
  <c r="P18" i="16" s="1"/>
  <c r="T21" i="13"/>
  <c r="O18" i="16" s="1"/>
  <c r="T22" i="13"/>
  <c r="N18" i="16" s="1"/>
  <c r="T23" i="13"/>
  <c r="T24" i="13"/>
  <c r="H18" i="16" s="1"/>
  <c r="T25" i="13"/>
  <c r="G18" i="16" s="1"/>
  <c r="T26" i="13"/>
  <c r="F18" i="16" s="1"/>
  <c r="T27" i="13"/>
  <c r="T28" i="13"/>
  <c r="L18" i="16" s="1"/>
  <c r="T29" i="13"/>
  <c r="K18" i="16" s="1"/>
  <c r="T30" i="13"/>
  <c r="J18" i="16" s="1"/>
  <c r="T31" i="13"/>
  <c r="T32" i="13"/>
  <c r="T33" i="13"/>
  <c r="C18" i="16" s="1"/>
  <c r="T34" i="13"/>
  <c r="B18" i="16" s="1"/>
  <c r="T35" i="13"/>
  <c r="T36" i="13"/>
  <c r="P28" i="16" s="1"/>
  <c r="T37" i="13"/>
  <c r="O28" i="16" s="1"/>
  <c r="T38" i="13"/>
  <c r="N28" i="16" s="1"/>
  <c r="T39" i="13"/>
  <c r="T40" i="13"/>
  <c r="H28" i="16" s="1"/>
  <c r="T41" i="13"/>
  <c r="G28" i="16" s="1"/>
  <c r="T42" i="13"/>
  <c r="F28" i="16" s="1"/>
  <c r="T43" i="13"/>
  <c r="T44" i="13"/>
  <c r="L28" i="16" s="1"/>
  <c r="T45" i="13"/>
  <c r="T46" i="13"/>
  <c r="J28" i="16" s="1"/>
  <c r="T47" i="13"/>
  <c r="T48" i="13"/>
  <c r="T49" i="13"/>
  <c r="C28" i="16" s="1"/>
  <c r="T50" i="13"/>
  <c r="B28" i="16" s="1"/>
  <c r="M8" i="16"/>
  <c r="M38" i="16" s="1"/>
  <c r="D18" i="16"/>
  <c r="O4" i="13"/>
  <c r="P7" i="16" s="1"/>
  <c r="O5" i="13"/>
  <c r="O7" i="16" s="1"/>
  <c r="O6" i="13"/>
  <c r="N7" i="16" s="1"/>
  <c r="O7" i="13"/>
  <c r="I7" i="16" s="1"/>
  <c r="I37" i="16" s="1"/>
  <c r="O8" i="13"/>
  <c r="O9" i="13"/>
  <c r="O10" i="13"/>
  <c r="O11" i="13"/>
  <c r="M7" i="16" s="1"/>
  <c r="M37" i="16" s="1"/>
  <c r="O12" i="13"/>
  <c r="L7" i="16" s="1"/>
  <c r="O13" i="13"/>
  <c r="O14" i="13"/>
  <c r="J7" i="16" s="1"/>
  <c r="O15" i="13"/>
  <c r="E7" i="16" s="1"/>
  <c r="E37" i="16" s="1"/>
  <c r="O16" i="13"/>
  <c r="D7" i="16" s="1"/>
  <c r="O17" i="13"/>
  <c r="C7" i="16" s="1"/>
  <c r="O18" i="13"/>
  <c r="B7" i="16" s="1"/>
  <c r="O19" i="13"/>
  <c r="O20" i="13"/>
  <c r="P17" i="16" s="1"/>
  <c r="O21" i="13"/>
  <c r="O17" i="16" s="1"/>
  <c r="O22" i="13"/>
  <c r="N17" i="16" s="1"/>
  <c r="O23" i="13"/>
  <c r="O24" i="13"/>
  <c r="H17" i="16" s="1"/>
  <c r="O25" i="13"/>
  <c r="G17" i="16" s="1"/>
  <c r="O26" i="13"/>
  <c r="F17" i="16" s="1"/>
  <c r="O27" i="13"/>
  <c r="O28" i="13"/>
  <c r="L17" i="16" s="1"/>
  <c r="O29" i="13"/>
  <c r="O30" i="13"/>
  <c r="O31" i="13"/>
  <c r="O32" i="13"/>
  <c r="D17" i="16" s="1"/>
  <c r="O33" i="13"/>
  <c r="O34" i="13"/>
  <c r="B17" i="16" s="1"/>
  <c r="O35" i="13"/>
  <c r="O36" i="13"/>
  <c r="P27" i="16" s="1"/>
  <c r="O37" i="13"/>
  <c r="O27" i="16" s="1"/>
  <c r="O38" i="13"/>
  <c r="N27" i="16" s="1"/>
  <c r="O39" i="13"/>
  <c r="O40" i="13"/>
  <c r="H27" i="16" s="1"/>
  <c r="O41" i="13"/>
  <c r="G27" i="16" s="1"/>
  <c r="O42" i="13"/>
  <c r="F27" i="16" s="1"/>
  <c r="O43" i="13"/>
  <c r="O44" i="13"/>
  <c r="O45" i="13"/>
  <c r="K27" i="16" s="1"/>
  <c r="O46" i="13"/>
  <c r="J27" i="16" s="1"/>
  <c r="O47" i="13"/>
  <c r="O48" i="13"/>
  <c r="D27" i="16" s="1"/>
  <c r="O49" i="13"/>
  <c r="O50" i="13"/>
  <c r="B27" i="16" s="1"/>
  <c r="F7" i="16"/>
  <c r="K7" i="16"/>
  <c r="C17" i="16"/>
  <c r="J4" i="13"/>
  <c r="P6" i="16" s="1"/>
  <c r="J5" i="13"/>
  <c r="J6" i="13"/>
  <c r="J7" i="13"/>
  <c r="J8" i="13"/>
  <c r="H6" i="16" s="1"/>
  <c r="J9" i="13"/>
  <c r="G6" i="16" s="1"/>
  <c r="J10" i="13"/>
  <c r="F6" i="16" s="1"/>
  <c r="F36" i="16" s="1"/>
  <c r="J11" i="13"/>
  <c r="M6" i="16" s="1"/>
  <c r="M36" i="16" s="1"/>
  <c r="J12" i="13"/>
  <c r="L6" i="16" s="1"/>
  <c r="J13" i="13"/>
  <c r="K6" i="16" s="1"/>
  <c r="J14" i="13"/>
  <c r="J6" i="16" s="1"/>
  <c r="J15" i="13"/>
  <c r="E6" i="16" s="1"/>
  <c r="E36" i="16" s="1"/>
  <c r="J16" i="13"/>
  <c r="D6" i="16" s="1"/>
  <c r="J17" i="13"/>
  <c r="C6" i="16" s="1"/>
  <c r="J18" i="13"/>
  <c r="B6" i="16" s="1"/>
  <c r="J19" i="13"/>
  <c r="J20" i="13"/>
  <c r="P16" i="16" s="1"/>
  <c r="J21" i="13"/>
  <c r="O16" i="16" s="1"/>
  <c r="J22" i="13"/>
  <c r="N16" i="16" s="1"/>
  <c r="J23" i="13"/>
  <c r="J24" i="13"/>
  <c r="H16" i="16" s="1"/>
  <c r="J25" i="13"/>
  <c r="G16" i="16" s="1"/>
  <c r="J26" i="13"/>
  <c r="F16" i="16" s="1"/>
  <c r="J27" i="13"/>
  <c r="J28" i="13"/>
  <c r="L16" i="16" s="1"/>
  <c r="J29" i="13"/>
  <c r="K16" i="16" s="1"/>
  <c r="J30" i="13"/>
  <c r="J16" i="16" s="1"/>
  <c r="J31" i="13"/>
  <c r="J32" i="13"/>
  <c r="D16" i="16" s="1"/>
  <c r="J33" i="13"/>
  <c r="C16" i="16" s="1"/>
  <c r="J34" i="13"/>
  <c r="B16" i="16" s="1"/>
  <c r="J35" i="13"/>
  <c r="J36" i="13"/>
  <c r="P26" i="16" s="1"/>
  <c r="J37" i="13"/>
  <c r="O26" i="16" s="1"/>
  <c r="J38" i="13"/>
  <c r="N26" i="16" s="1"/>
  <c r="J39" i="13"/>
  <c r="J40" i="13"/>
  <c r="H26" i="16" s="1"/>
  <c r="J41" i="13"/>
  <c r="G26" i="16" s="1"/>
  <c r="J42" i="13"/>
  <c r="F26" i="16" s="1"/>
  <c r="J43" i="13"/>
  <c r="J44" i="13"/>
  <c r="L26" i="16" s="1"/>
  <c r="J45" i="13"/>
  <c r="K26" i="16" s="1"/>
  <c r="J46" i="13"/>
  <c r="J26" i="16" s="1"/>
  <c r="J47" i="13"/>
  <c r="J48" i="13"/>
  <c r="D26" i="16" s="1"/>
  <c r="J49" i="13"/>
  <c r="C26" i="16" s="1"/>
  <c r="J50" i="13"/>
  <c r="B26" i="16" s="1"/>
  <c r="T3" i="13"/>
  <c r="Q8" i="16" s="1"/>
  <c r="Q38" i="16" s="1"/>
  <c r="O3" i="13"/>
  <c r="Q7" i="16" s="1"/>
  <c r="Q37" i="16" s="1"/>
  <c r="J3" i="13"/>
  <c r="Q6" i="16" s="1"/>
  <c r="Q36" i="16" s="1"/>
  <c r="E4" i="13"/>
  <c r="P5" i="16" s="1"/>
  <c r="E5" i="13"/>
  <c r="O5" i="16" s="1"/>
  <c r="E6" i="13"/>
  <c r="N5" i="16" s="1"/>
  <c r="E7" i="13"/>
  <c r="I5" i="16" s="1"/>
  <c r="I35" i="16" s="1"/>
  <c r="E8" i="13"/>
  <c r="H5" i="16" s="1"/>
  <c r="E9" i="13"/>
  <c r="G5" i="16" s="1"/>
  <c r="E10" i="13"/>
  <c r="F5" i="16" s="1"/>
  <c r="E11" i="13"/>
  <c r="M5" i="16" s="1"/>
  <c r="M35" i="16" s="1"/>
  <c r="E12" i="13"/>
  <c r="L5" i="16" s="1"/>
  <c r="E13" i="13"/>
  <c r="K5" i="16" s="1"/>
  <c r="E14" i="13"/>
  <c r="J5" i="16" s="1"/>
  <c r="E15" i="13"/>
  <c r="E5" i="16" s="1"/>
  <c r="E35" i="16" s="1"/>
  <c r="E16" i="13"/>
  <c r="D5" i="16" s="1"/>
  <c r="E17" i="13"/>
  <c r="C5" i="16" s="1"/>
  <c r="E18" i="13"/>
  <c r="B5" i="16" s="1"/>
  <c r="E19" i="13"/>
  <c r="E20" i="13"/>
  <c r="P15" i="16" s="1"/>
  <c r="E21" i="13"/>
  <c r="O15" i="16" s="1"/>
  <c r="E22" i="13"/>
  <c r="N15" i="16" s="1"/>
  <c r="E23" i="13"/>
  <c r="E24" i="13"/>
  <c r="H15" i="16" s="1"/>
  <c r="E25" i="13"/>
  <c r="G15" i="16" s="1"/>
  <c r="E26" i="13"/>
  <c r="F15" i="16" s="1"/>
  <c r="E27" i="13"/>
  <c r="E28" i="13"/>
  <c r="L15" i="16" s="1"/>
  <c r="E29" i="13"/>
  <c r="K15" i="16" s="1"/>
  <c r="E30" i="13"/>
  <c r="J15" i="16" s="1"/>
  <c r="E31" i="13"/>
  <c r="E32" i="13"/>
  <c r="D15" i="16" s="1"/>
  <c r="E33" i="13"/>
  <c r="C15" i="16" s="1"/>
  <c r="E34" i="13"/>
  <c r="B15" i="16" s="1"/>
  <c r="E35" i="13"/>
  <c r="E36" i="13"/>
  <c r="P25" i="16" s="1"/>
  <c r="E37" i="13"/>
  <c r="O25" i="16" s="1"/>
  <c r="E38" i="13"/>
  <c r="N25" i="16" s="1"/>
  <c r="E39" i="13"/>
  <c r="E40" i="13"/>
  <c r="H25" i="16" s="1"/>
  <c r="E41" i="13"/>
  <c r="G25" i="16" s="1"/>
  <c r="E42" i="13"/>
  <c r="F25" i="16" s="1"/>
  <c r="E43" i="13"/>
  <c r="E44" i="13"/>
  <c r="L25" i="16" s="1"/>
  <c r="E45" i="13"/>
  <c r="K25" i="16" s="1"/>
  <c r="E46" i="13"/>
  <c r="J25" i="16" s="1"/>
  <c r="E47" i="13"/>
  <c r="E48" i="13"/>
  <c r="D25" i="16" s="1"/>
  <c r="E49" i="13"/>
  <c r="C25" i="16" s="1"/>
  <c r="E50" i="13"/>
  <c r="B25" i="16" s="1"/>
  <c r="E3" i="13"/>
  <c r="Q5" i="16" s="1"/>
  <c r="Q35" i="16" s="1"/>
  <c r="T4" i="6"/>
  <c r="P8" i="7" s="1"/>
  <c r="T5" i="6"/>
  <c r="T6" i="6"/>
  <c r="T7" i="6"/>
  <c r="T8" i="6"/>
  <c r="T9" i="6"/>
  <c r="T10" i="6"/>
  <c r="F8" i="7" s="1"/>
  <c r="T11" i="6"/>
  <c r="T12" i="6"/>
  <c r="T13" i="6"/>
  <c r="T14" i="6"/>
  <c r="T15" i="6"/>
  <c r="T16" i="6"/>
  <c r="T17" i="6"/>
  <c r="T18" i="6"/>
  <c r="T19" i="6"/>
  <c r="T20" i="6"/>
  <c r="P18" i="7" s="1"/>
  <c r="T21" i="6"/>
  <c r="O18" i="7" s="1"/>
  <c r="T22" i="6"/>
  <c r="N18" i="7" s="1"/>
  <c r="T23" i="6"/>
  <c r="T24" i="6"/>
  <c r="T25" i="6"/>
  <c r="T26" i="6"/>
  <c r="F18" i="7" s="1"/>
  <c r="T27" i="6"/>
  <c r="T28" i="6"/>
  <c r="T29" i="6"/>
  <c r="T30" i="6"/>
  <c r="T31" i="6"/>
  <c r="T32" i="6"/>
  <c r="D18" i="7" s="1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3" i="6"/>
  <c r="O4" i="6"/>
  <c r="P7" i="7" s="1"/>
  <c r="O5" i="6"/>
  <c r="O6" i="6"/>
  <c r="O7" i="6"/>
  <c r="O8" i="6"/>
  <c r="O9" i="6"/>
  <c r="O10" i="6"/>
  <c r="F7" i="7" s="1"/>
  <c r="O11" i="6"/>
  <c r="O12" i="6"/>
  <c r="O13" i="6"/>
  <c r="O14" i="6"/>
  <c r="O15" i="6"/>
  <c r="O16" i="6"/>
  <c r="O17" i="6"/>
  <c r="O18" i="6"/>
  <c r="O19" i="6"/>
  <c r="O20" i="6"/>
  <c r="P17" i="7" s="1"/>
  <c r="O21" i="6"/>
  <c r="O17" i="7" s="1"/>
  <c r="O22" i="6"/>
  <c r="O23" i="6"/>
  <c r="O24" i="6"/>
  <c r="O25" i="6"/>
  <c r="O26" i="6"/>
  <c r="F17" i="7" s="1"/>
  <c r="O27" i="6"/>
  <c r="O28" i="6"/>
  <c r="O29" i="6"/>
  <c r="O30" i="6"/>
  <c r="O31" i="6"/>
  <c r="O32" i="6"/>
  <c r="D17" i="7" s="1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3" i="6"/>
  <c r="J4" i="6"/>
  <c r="P6" i="7" s="1"/>
  <c r="J5" i="6"/>
  <c r="J6" i="6"/>
  <c r="J7" i="6"/>
  <c r="J8" i="6"/>
  <c r="J9" i="6"/>
  <c r="J10" i="6"/>
  <c r="F6" i="7" s="1"/>
  <c r="J11" i="6"/>
  <c r="J12" i="6"/>
  <c r="J13" i="6"/>
  <c r="J14" i="6"/>
  <c r="J15" i="6"/>
  <c r="J16" i="6"/>
  <c r="J17" i="6"/>
  <c r="J18" i="6"/>
  <c r="J19" i="6"/>
  <c r="J20" i="6"/>
  <c r="P16" i="7" s="1"/>
  <c r="J21" i="6"/>
  <c r="O16" i="7" s="1"/>
  <c r="J22" i="6"/>
  <c r="J23" i="6"/>
  <c r="J24" i="6"/>
  <c r="J25" i="6"/>
  <c r="J26" i="6"/>
  <c r="F16" i="7" s="1"/>
  <c r="J27" i="6"/>
  <c r="J28" i="6"/>
  <c r="J29" i="6"/>
  <c r="J30" i="6"/>
  <c r="J31" i="6"/>
  <c r="J32" i="6"/>
  <c r="D16" i="7" s="1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3" i="6"/>
  <c r="E4" i="6"/>
  <c r="E5" i="6"/>
  <c r="E6" i="6"/>
  <c r="E7" i="6"/>
  <c r="E8" i="6"/>
  <c r="E9" i="6"/>
  <c r="E10" i="6"/>
  <c r="F5" i="7" s="1"/>
  <c r="E11" i="6"/>
  <c r="E12" i="6"/>
  <c r="E13" i="6"/>
  <c r="E14" i="6"/>
  <c r="E15" i="6"/>
  <c r="E16" i="6"/>
  <c r="E17" i="6"/>
  <c r="E18" i="6"/>
  <c r="E19" i="6"/>
  <c r="E20" i="6"/>
  <c r="P15" i="7" s="1"/>
  <c r="E21" i="6"/>
  <c r="O15" i="7" s="1"/>
  <c r="E22" i="6"/>
  <c r="E23" i="6"/>
  <c r="E24" i="6"/>
  <c r="E25" i="6"/>
  <c r="E26" i="6"/>
  <c r="F15" i="7" s="1"/>
  <c r="E27" i="6"/>
  <c r="E28" i="6"/>
  <c r="E29" i="6"/>
  <c r="E30" i="6"/>
  <c r="E31" i="6"/>
  <c r="E32" i="6"/>
  <c r="D15" i="7" s="1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3" i="6"/>
  <c r="C15" i="11"/>
  <c r="I15" i="11"/>
  <c r="Q17" i="11"/>
  <c r="R17" i="11"/>
  <c r="A35" i="16"/>
  <c r="A36" i="16" s="1"/>
  <c r="A37" i="16" s="1"/>
  <c r="A38" i="16" s="1"/>
  <c r="K28" i="16"/>
  <c r="D28" i="16"/>
  <c r="L27" i="16"/>
  <c r="C27" i="16"/>
  <c r="A25" i="16"/>
  <c r="A26" i="16" s="1"/>
  <c r="A27" i="16" s="1"/>
  <c r="A28" i="16" s="1"/>
  <c r="K17" i="16"/>
  <c r="J17" i="16"/>
  <c r="A15" i="16"/>
  <c r="A16" i="16" s="1"/>
  <c r="A17" i="16" s="1"/>
  <c r="A18" i="16" s="1"/>
  <c r="P8" i="16"/>
  <c r="O8" i="16"/>
  <c r="N8" i="16"/>
  <c r="H7" i="16"/>
  <c r="G7" i="16"/>
  <c r="O6" i="16"/>
  <c r="N6" i="16"/>
  <c r="I6" i="16"/>
  <c r="I36" i="16" s="1"/>
  <c r="A5" i="16"/>
  <c r="A6" i="16" s="1"/>
  <c r="A7" i="16" s="1"/>
  <c r="A8" i="16" s="1"/>
  <c r="J2" i="16"/>
  <c r="J22" i="16" s="1"/>
  <c r="B2" i="16"/>
  <c r="B22" i="16" s="1"/>
  <c r="C6" i="12"/>
  <c r="C5" i="12"/>
  <c r="C4" i="12"/>
  <c r="C3" i="12"/>
  <c r="C7" i="12" s="1"/>
  <c r="C8" i="12" s="1"/>
  <c r="A35" i="7"/>
  <c r="A36" i="7" s="1"/>
  <c r="A37" i="7" s="1"/>
  <c r="A38" i="7" s="1"/>
  <c r="A25" i="7"/>
  <c r="A26" i="7" s="1"/>
  <c r="A27" i="7" s="1"/>
  <c r="A28" i="7" s="1"/>
  <c r="A15" i="7"/>
  <c r="A16" i="7" s="1"/>
  <c r="A17" i="7" s="1"/>
  <c r="A18" i="7" s="1"/>
  <c r="A5" i="7"/>
  <c r="A6" i="7" s="1"/>
  <c r="A7" i="7" s="1"/>
  <c r="A8" i="7" s="1"/>
  <c r="R8" i="11"/>
  <c r="Q8" i="11"/>
  <c r="J2" i="7"/>
  <c r="B2" i="7"/>
  <c r="I6" i="11"/>
  <c r="C6" i="11"/>
  <c r="G36" i="16" l="1"/>
  <c r="F9" i="7"/>
  <c r="P19" i="7"/>
  <c r="F19" i="7"/>
  <c r="D38" i="16"/>
  <c r="H36" i="16"/>
  <c r="O19" i="7"/>
  <c r="D36" i="16"/>
  <c r="D19" i="7"/>
  <c r="J38" i="16"/>
  <c r="K38" i="16"/>
  <c r="L38" i="16"/>
  <c r="N38" i="16"/>
  <c r="B38" i="16"/>
  <c r="O38" i="16"/>
  <c r="P38" i="16"/>
  <c r="P37" i="16"/>
  <c r="L37" i="16"/>
  <c r="J37" i="16"/>
  <c r="B37" i="16"/>
  <c r="F37" i="16"/>
  <c r="N37" i="16"/>
  <c r="C19" i="16"/>
  <c r="G19" i="16"/>
  <c r="H19" i="16"/>
  <c r="D37" i="16"/>
  <c r="C37" i="16"/>
  <c r="B36" i="16"/>
  <c r="C36" i="16"/>
  <c r="P36" i="16"/>
  <c r="J36" i="16"/>
  <c r="F9" i="16"/>
  <c r="O36" i="16"/>
  <c r="G9" i="16"/>
  <c r="L36" i="16"/>
  <c r="H9" i="16"/>
  <c r="K36" i="16"/>
  <c r="J19" i="16"/>
  <c r="F19" i="16"/>
  <c r="K19" i="16"/>
  <c r="L19" i="16"/>
  <c r="O19" i="16"/>
  <c r="N9" i="16"/>
  <c r="B9" i="16"/>
  <c r="C9" i="16"/>
  <c r="D9" i="16"/>
  <c r="N19" i="16"/>
  <c r="P19" i="16"/>
  <c r="B19" i="16"/>
  <c r="J9" i="16"/>
  <c r="F29" i="16"/>
  <c r="G20" i="11" s="1"/>
  <c r="F35" i="16"/>
  <c r="G35" i="16"/>
  <c r="D19" i="16"/>
  <c r="D35" i="16"/>
  <c r="K35" i="16"/>
  <c r="K9" i="16"/>
  <c r="L35" i="16"/>
  <c r="L9" i="16"/>
  <c r="O35" i="16"/>
  <c r="P35" i="16"/>
  <c r="B35" i="16"/>
  <c r="O9" i="16"/>
  <c r="P9" i="16"/>
  <c r="H35" i="16"/>
  <c r="N29" i="16"/>
  <c r="M20" i="11" s="1"/>
  <c r="C38" i="16"/>
  <c r="N35" i="16"/>
  <c r="N36" i="16"/>
  <c r="F38" i="16"/>
  <c r="G37" i="16"/>
  <c r="B29" i="16"/>
  <c r="D20" i="11" s="1"/>
  <c r="K37" i="16"/>
  <c r="H37" i="16"/>
  <c r="H38" i="16"/>
  <c r="J29" i="16"/>
  <c r="J20" i="11" s="1"/>
  <c r="O37" i="16"/>
  <c r="G38" i="16"/>
  <c r="C35" i="16"/>
  <c r="E39" i="16"/>
  <c r="M39" i="16"/>
  <c r="Q39" i="16"/>
  <c r="I39" i="16"/>
  <c r="J35" i="16"/>
  <c r="B12" i="16"/>
  <c r="B32" i="16"/>
  <c r="J12" i="16"/>
  <c r="J32" i="16"/>
  <c r="N17" i="7"/>
  <c r="N16" i="7"/>
  <c r="N15" i="7"/>
  <c r="N19" i="7" s="1"/>
  <c r="O8" i="7"/>
  <c r="O38" i="7" s="1"/>
  <c r="O7" i="7"/>
  <c r="O37" i="7" s="1"/>
  <c r="O6" i="7"/>
  <c r="O36" i="7" s="1"/>
  <c r="N8" i="7"/>
  <c r="N38" i="7" s="1"/>
  <c r="N7" i="7"/>
  <c r="N6" i="7"/>
  <c r="P5" i="7"/>
  <c r="P9" i="7" s="1"/>
  <c r="O5" i="7"/>
  <c r="N5" i="7"/>
  <c r="D8" i="7"/>
  <c r="D38" i="7" s="1"/>
  <c r="D7" i="7"/>
  <c r="D6" i="7"/>
  <c r="D5" i="7"/>
  <c r="E5" i="7"/>
  <c r="E35" i="7" s="1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B18" i="7"/>
  <c r="C18" i="7"/>
  <c r="G18" i="7"/>
  <c r="H18" i="7"/>
  <c r="J18" i="7"/>
  <c r="K18" i="7"/>
  <c r="L18" i="7"/>
  <c r="D26" i="7"/>
  <c r="D27" i="7"/>
  <c r="D28" i="7"/>
  <c r="P36" i="7"/>
  <c r="P37" i="7"/>
  <c r="P38" i="7"/>
  <c r="F38" i="7"/>
  <c r="F37" i="7"/>
  <c r="F36" i="7"/>
  <c r="F35" i="7"/>
  <c r="P28" i="7"/>
  <c r="P27" i="7"/>
  <c r="P26" i="7"/>
  <c r="P25" i="7"/>
  <c r="O28" i="7"/>
  <c r="O27" i="7"/>
  <c r="O26" i="7"/>
  <c r="O25" i="7"/>
  <c r="N28" i="7"/>
  <c r="N27" i="7"/>
  <c r="N26" i="7"/>
  <c r="N25" i="7"/>
  <c r="L28" i="7"/>
  <c r="L27" i="7"/>
  <c r="L26" i="7"/>
  <c r="L25" i="7"/>
  <c r="K28" i="7"/>
  <c r="K27" i="7"/>
  <c r="K26" i="7"/>
  <c r="K25" i="7"/>
  <c r="J28" i="7"/>
  <c r="J27" i="7"/>
  <c r="J26" i="7"/>
  <c r="J25" i="7"/>
  <c r="H28" i="7"/>
  <c r="H27" i="7"/>
  <c r="H26" i="7"/>
  <c r="H25" i="7"/>
  <c r="G28" i="7"/>
  <c r="G27" i="7"/>
  <c r="G26" i="7"/>
  <c r="G25" i="7"/>
  <c r="F28" i="7"/>
  <c r="F27" i="7"/>
  <c r="F26" i="7"/>
  <c r="F25" i="7"/>
  <c r="D25" i="7"/>
  <c r="C28" i="7"/>
  <c r="C27" i="7"/>
  <c r="C26" i="7"/>
  <c r="C25" i="7"/>
  <c r="B28" i="7"/>
  <c r="B27" i="7"/>
  <c r="B26" i="7"/>
  <c r="B25" i="7"/>
  <c r="L8" i="7"/>
  <c r="L7" i="7"/>
  <c r="L6" i="7"/>
  <c r="L5" i="7"/>
  <c r="L9" i="7" s="1"/>
  <c r="K8" i="7"/>
  <c r="K7" i="7"/>
  <c r="K6" i="7"/>
  <c r="K5" i="7"/>
  <c r="K9" i="7" s="1"/>
  <c r="J8" i="7"/>
  <c r="J7" i="7"/>
  <c r="J6" i="7"/>
  <c r="J5" i="7"/>
  <c r="J9" i="7" s="1"/>
  <c r="M8" i="7"/>
  <c r="M38" i="7" s="1"/>
  <c r="M7" i="7"/>
  <c r="M37" i="7" s="1"/>
  <c r="M6" i="7"/>
  <c r="M36" i="7" s="1"/>
  <c r="M5" i="7"/>
  <c r="M35" i="7" s="1"/>
  <c r="I8" i="7"/>
  <c r="I38" i="7" s="1"/>
  <c r="I7" i="7"/>
  <c r="I37" i="7" s="1"/>
  <c r="I6" i="7"/>
  <c r="I36" i="7" s="1"/>
  <c r="I5" i="7"/>
  <c r="I35" i="7" s="1"/>
  <c r="H8" i="7"/>
  <c r="H7" i="7"/>
  <c r="H6" i="7"/>
  <c r="H5" i="7"/>
  <c r="H9" i="7" s="1"/>
  <c r="G8" i="7"/>
  <c r="G7" i="7"/>
  <c r="G6" i="7"/>
  <c r="G5" i="7"/>
  <c r="G9" i="7" s="1"/>
  <c r="E8" i="7"/>
  <c r="E38" i="7" s="1"/>
  <c r="E7" i="7"/>
  <c r="E37" i="7" s="1"/>
  <c r="E6" i="7"/>
  <c r="E36" i="7" s="1"/>
  <c r="C8" i="7"/>
  <c r="C7" i="7"/>
  <c r="C6" i="7"/>
  <c r="C5" i="7"/>
  <c r="Q8" i="7"/>
  <c r="Q38" i="7" s="1"/>
  <c r="Q7" i="7"/>
  <c r="Q37" i="7" s="1"/>
  <c r="Q6" i="7"/>
  <c r="Q36" i="7" s="1"/>
  <c r="Q5" i="7"/>
  <c r="Q35" i="7" s="1"/>
  <c r="B8" i="7"/>
  <c r="B7" i="7"/>
  <c r="B6" i="7"/>
  <c r="B5" i="7"/>
  <c r="B9" i="7" s="1"/>
  <c r="J12" i="7"/>
  <c r="J32" i="7"/>
  <c r="B32" i="7"/>
  <c r="J22" i="7"/>
  <c r="B22" i="7"/>
  <c r="B12" i="7"/>
  <c r="O9" i="7" l="1"/>
  <c r="N9" i="7"/>
  <c r="B39" i="16"/>
  <c r="C18" i="11" s="1" a="1"/>
  <c r="C18" i="11" s="1"/>
  <c r="L39" i="16"/>
  <c r="K18" i="11" s="1" a="1"/>
  <c r="K18" i="11" s="1"/>
  <c r="K21" i="11" s="1"/>
  <c r="D35" i="7"/>
  <c r="D9" i="7"/>
  <c r="C9" i="7"/>
  <c r="O39" i="16"/>
  <c r="M18" i="11" s="1" a="1"/>
  <c r="M18" i="11" s="1"/>
  <c r="M21" i="11" s="1"/>
  <c r="K39" i="16"/>
  <c r="J18" i="11" s="1" a="1"/>
  <c r="J18" i="11" s="1"/>
  <c r="D39" i="16"/>
  <c r="E18" i="11" s="1" a="1"/>
  <c r="E18" i="11" s="1"/>
  <c r="F39" i="16"/>
  <c r="F18" i="11" s="1" a="1"/>
  <c r="F18" i="11" s="1"/>
  <c r="F21" i="11" s="1"/>
  <c r="R38" i="16"/>
  <c r="B20" i="12" s="1"/>
  <c r="C20" i="12" s="1"/>
  <c r="P39" i="16"/>
  <c r="N18" i="11" s="1" a="1"/>
  <c r="N18" i="11" s="1"/>
  <c r="N21" i="11" s="1"/>
  <c r="C39" i="16"/>
  <c r="D18" i="11" s="1" a="1"/>
  <c r="D18" i="11" s="1"/>
  <c r="D21" i="11" s="1"/>
  <c r="R37" i="16"/>
  <c r="B19" i="12" s="1"/>
  <c r="C19" i="12" s="1"/>
  <c r="N39" i="16"/>
  <c r="L18" i="11" s="1" a="1"/>
  <c r="L18" i="11" s="1"/>
  <c r="L21" i="11" s="1"/>
  <c r="J21" i="11"/>
  <c r="J39" i="16"/>
  <c r="I18" i="11" s="1" a="1"/>
  <c r="I18" i="11" s="1"/>
  <c r="I21" i="11" s="1"/>
  <c r="E21" i="11"/>
  <c r="R36" i="16"/>
  <c r="B18" i="12" s="1"/>
  <c r="C18" i="12" s="1"/>
  <c r="G39" i="16"/>
  <c r="G18" i="11" s="1" a="1"/>
  <c r="G18" i="11" s="1"/>
  <c r="G21" i="11" s="1"/>
  <c r="H39" i="16"/>
  <c r="H18" i="11" s="1" a="1"/>
  <c r="H18" i="11" s="1"/>
  <c r="H21" i="11" s="1"/>
  <c r="K19" i="11" a="1"/>
  <c r="K19" i="11" s="1"/>
  <c r="L19" i="11" a="1"/>
  <c r="L19" i="11" s="1"/>
  <c r="N19" i="11" a="1"/>
  <c r="N19" i="11" s="1"/>
  <c r="I19" i="11" a="1"/>
  <c r="I19" i="11" s="1"/>
  <c r="C21" i="11"/>
  <c r="E19" i="11" a="1"/>
  <c r="E19" i="11" s="1"/>
  <c r="F19" i="11" a="1"/>
  <c r="F19" i="11" s="1"/>
  <c r="C19" i="11" a="1"/>
  <c r="C19" i="11" s="1"/>
  <c r="H19" i="11" a="1"/>
  <c r="H19" i="11" s="1"/>
  <c r="H19" i="7"/>
  <c r="L19" i="7"/>
  <c r="J19" i="7"/>
  <c r="G19" i="7"/>
  <c r="C19" i="7"/>
  <c r="K19" i="7"/>
  <c r="B19" i="7"/>
  <c r="C35" i="7"/>
  <c r="R35" i="16"/>
  <c r="J38" i="7"/>
  <c r="B29" i="7"/>
  <c r="D11" i="11" s="1"/>
  <c r="N29" i="7"/>
  <c r="M11" i="11" s="1"/>
  <c r="F29" i="7"/>
  <c r="G11" i="11" s="1"/>
  <c r="J29" i="7"/>
  <c r="J11" i="11" s="1"/>
  <c r="N37" i="7"/>
  <c r="F39" i="7"/>
  <c r="F9" i="11" s="1"/>
  <c r="F12" i="11" s="1"/>
  <c r="E39" i="7"/>
  <c r="N10" i="11" s="1"/>
  <c r="I39" i="7"/>
  <c r="Q39" i="7"/>
  <c r="M39" i="7"/>
  <c r="E10" i="11" s="1"/>
  <c r="N36" i="7"/>
  <c r="P35" i="7"/>
  <c r="P39" i="7" s="1"/>
  <c r="N9" i="11" s="1"/>
  <c r="O35" i="7"/>
  <c r="O39" i="7" s="1"/>
  <c r="M9" i="11" s="1"/>
  <c r="M12" i="11" s="1"/>
  <c r="N35" i="7"/>
  <c r="D36" i="7"/>
  <c r="D37" i="7"/>
  <c r="G38" i="7"/>
  <c r="C38" i="7"/>
  <c r="B35" i="7"/>
  <c r="K35" i="7"/>
  <c r="G36" i="7"/>
  <c r="H37" i="7"/>
  <c r="H38" i="7"/>
  <c r="K38" i="7"/>
  <c r="L35" i="7"/>
  <c r="J35" i="7"/>
  <c r="J36" i="7"/>
  <c r="H36" i="7"/>
  <c r="L38" i="7"/>
  <c r="K37" i="7"/>
  <c r="B37" i="7"/>
  <c r="G35" i="7"/>
  <c r="K36" i="7"/>
  <c r="G37" i="7"/>
  <c r="J37" i="7"/>
  <c r="B36" i="7"/>
  <c r="H35" i="7"/>
  <c r="L36" i="7"/>
  <c r="L37" i="7"/>
  <c r="C36" i="7"/>
  <c r="B38" i="7"/>
  <c r="C37" i="7"/>
  <c r="R18" i="11" l="1"/>
  <c r="Q18" i="11"/>
  <c r="P18" i="11"/>
  <c r="R39" i="16"/>
  <c r="B17" i="12"/>
  <c r="C17" i="12" s="1"/>
  <c r="C21" i="12" s="1"/>
  <c r="C22" i="12" s="1"/>
  <c r="B3" i="11" s="1"/>
  <c r="B39" i="7"/>
  <c r="C9" i="11" s="1"/>
  <c r="C12" i="11" s="1"/>
  <c r="N12" i="11"/>
  <c r="L39" i="7"/>
  <c r="K9" i="11" s="1"/>
  <c r="K12" i="11" s="1"/>
  <c r="J39" i="7"/>
  <c r="I9" i="11" s="1"/>
  <c r="I12" i="11" s="1"/>
  <c r="G39" i="7"/>
  <c r="G9" i="11" s="1"/>
  <c r="G12" i="11" s="1"/>
  <c r="I10" i="11"/>
  <c r="N39" i="7"/>
  <c r="L9" i="11" s="1"/>
  <c r="L12" i="11" s="1"/>
  <c r="K39" i="7"/>
  <c r="J9" i="11" s="1"/>
  <c r="J12" i="11" s="1"/>
  <c r="F10" i="11"/>
  <c r="H39" i="7"/>
  <c r="H9" i="11" s="1"/>
  <c r="K10" i="11"/>
  <c r="L10" i="11"/>
  <c r="H10" i="11"/>
  <c r="C10" i="11"/>
  <c r="D39" i="7"/>
  <c r="E9" i="11" s="1"/>
  <c r="E12" i="11" s="1"/>
  <c r="R38" i="7"/>
  <c r="B14" i="12" s="1"/>
  <c r="C14" i="12" s="1"/>
  <c r="C39" i="7"/>
  <c r="D9" i="11" s="1"/>
  <c r="D12" i="11" s="1"/>
  <c r="R35" i="7"/>
  <c r="B11" i="12" s="1"/>
  <c r="C11" i="12" s="1"/>
  <c r="R36" i="7"/>
  <c r="B12" i="12" s="1"/>
  <c r="C12" i="12" s="1"/>
  <c r="R37" i="7"/>
  <c r="B13" i="12" s="1"/>
  <c r="C13" i="12" s="1"/>
  <c r="C15" i="12" l="1"/>
  <c r="C16" i="12" s="1"/>
  <c r="Q9" i="11"/>
  <c r="H12" i="11"/>
  <c r="R9" i="11"/>
  <c r="R39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<sst xmlns="http://schemas.openxmlformats.org/spreadsheetml/2006/main" count="1064" uniqueCount="81">
  <si>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</si>
  <si>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</si>
  <si>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</si>
  <si>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</si>
  <si>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</si>
  <si>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</si>
  <si>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</si>
  <si>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</si>
  <si>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</si>
  <si>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</si>
  <si>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</si>
  <si>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</si>
  <si>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</si>
  <si>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</si>
  <si>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</si>
  <si>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</si>
  <si>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</si>
  <si>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</si>
  <si>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</si>
  <si>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</si>
  <si>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</si>
  <si>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</si>
  <si>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</si>
  <si>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</si>
  <si>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</si>
  <si>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</si>
  <si>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</si>
  <si>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</si>
  <si>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</si>
  <si>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</si>
  <si>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</si>
  <si>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</si>
  <si>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</si>
  <si>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</si>
  <si>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</si>
  <si>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</si>
  <si>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</si>
  <si>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</si>
  <si>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</si>
  <si>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</si>
  <si>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</si>
  <si>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</si>
  <si>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</si>
  <si>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</si>
  <si>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</si>
  <si>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</si>
  <si>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</si>
  <si>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</si>
  <si>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</si>
  <si>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</si>
  <si>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</si>
  <si>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</si>
  <si>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</si>
  <si>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</si>
  <si>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</si>
  <si>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</si>
  <si>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</si>
  <si>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</si>
  <si>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</si>
  <si>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</si>
  <si>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ABC</t>
  </si>
  <si>
    <t>vehicleType</t>
  </si>
  <si>
    <t>heading</t>
  </si>
  <si>
    <t>dir</t>
  </si>
  <si>
    <t>08:00-08:15</t>
  </si>
  <si>
    <t>08:15-08:30</t>
  </si>
  <si>
    <t>08:30-08:45</t>
  </si>
  <si>
    <t>08:45-09:00</t>
  </si>
  <si>
    <t>car</t>
  </si>
  <si>
    <t>R</t>
  </si>
  <si>
    <t>T</t>
  </si>
  <si>
    <t>L</t>
  </si>
  <si>
    <t>truck</t>
  </si>
  <si>
    <t>bicycle</t>
  </si>
  <si>
    <t>16:45-17:00</t>
  </si>
  <si>
    <t>17:00-17:15</t>
  </si>
  <si>
    <t>17:15-17:30</t>
  </si>
  <si>
    <t>17:30-17:45</t>
  </si>
  <si>
    <t>DEF</t>
  </si>
  <si>
    <t>19th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</si>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</sst>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80</v>
      </c>
    </row>
    <row r="2" spans="1:3" x14ac:dyDescent="0.25">
      <c r="A2" t="s">
        <v>48</v>
      </c>
      <c r="B2" t="s">
        <v>79</v>
      </c>
    </row>
    <row r="3" spans="1:3" x14ac:dyDescent="0.25">
      <c r="A3" t="s">
        <v>50</v>
      </c>
      <c r="B3" s="36">
        <v>45391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0.33333333333333331</v>
      </c>
      <c r="C7" s="44">
        <v>0.69791666666666663</v>
      </c>
    </row>
    <row r="8" spans="1:3" x14ac:dyDescent="0.25">
      <c r="A8" t="s">
        <v>55</v>
      </c>
      <c r="B8" s="44">
        <v>0.375</v>
      </c>
      <c r="C8" s="44">
        <v>0.73958333333333337</v>
      </c>
    </row>
    <row r="10" spans="1:3" x14ac:dyDescent="0.25">
      <c r="A10" t="s">
        <v>53</v>
      </c>
      <c r="B10" t="s">
        <v>60</v>
      </c>
      <c r="C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AM'!R35</f>
        <v>170</v>
      </c>
      <c r="C11" s="35">
        <f>SUM(B11)</f>
        <v>170</v>
      </c>
    </row>
    <row r="12" spans="1:3" x14ac:dyDescent="0.25">
      <c r="A12" s="46"/>
      <c r="B12" s="35">
        <f>'Tables AM'!R36</f>
        <v>217</v>
      </c>
      <c r="C12" s="35">
        <f t="shared" ref="C12:C14" si="0">SUM(B12)</f>
        <v>217</v>
      </c>
    </row>
    <row r="13" spans="1:3" x14ac:dyDescent="0.25">
      <c r="A13" s="46"/>
      <c r="B13" s="35">
        <f>'Tables AM'!R37</f>
        <v>197</v>
      </c>
      <c r="C13" s="35">
        <f t="shared" si="0"/>
        <v>197</v>
      </c>
    </row>
    <row r="14" spans="1:3" x14ac:dyDescent="0.25">
      <c r="A14" s="46"/>
      <c r="B14" s="35">
        <f>'Tables AM'!R38</f>
        <v>220</v>
      </c>
      <c r="C14" s="35">
        <f t="shared" si="0"/>
        <v>220</v>
      </c>
    </row>
    <row r="15" spans="1:3" x14ac:dyDescent="0.25">
      <c r="C15" s="35">
        <f>SUM(C11:C14)</f>
        <v>804</v>
      </c>
    </row>
    <row r="16" spans="1:3" x14ac:dyDescent="0.25">
      <c r="C16" s="19">
        <f>C15/(4*MAX(C11:C14))</f>
        <v>0.91363636363636369</v>
      </c>
    </row>
    <row r="17" spans="1:3" x14ac:dyDescent="0.25">
      <c r="A17" s="46" t="s">
        <v>58</v>
      </c>
      <c r="B17" s="35">
        <f>'Tables PM'!R35</f>
        <v>109</v>
      </c>
      <c r="C17" s="35">
        <f>SUM(B17)</f>
        <v>109</v>
      </c>
    </row>
    <row r="18" spans="1:3" x14ac:dyDescent="0.25">
      <c r="A18" s="46"/>
      <c r="B18" s="35">
        <f>'Tables PM'!R36</f>
        <v>217</v>
      </c>
      <c r="C18" s="35">
        <f t="shared" ref="C18:C20" si="1">SUM(B18)</f>
        <v>217</v>
      </c>
    </row>
    <row r="19" spans="1:3" x14ac:dyDescent="0.25">
      <c r="A19" s="46"/>
      <c r="B19" s="35">
        <f>'Tables PM'!R37</f>
        <v>197</v>
      </c>
      <c r="C19" s="35">
        <f t="shared" si="1"/>
        <v>197</v>
      </c>
    </row>
    <row r="20" spans="1:3" x14ac:dyDescent="0.25">
      <c r="A20" s="46"/>
      <c r="B20" s="35">
        <f>'Tables PM'!R38</f>
        <v>220</v>
      </c>
      <c r="C20" s="35">
        <f t="shared" si="1"/>
        <v>220</v>
      </c>
    </row>
    <row r="21" spans="1:3" x14ac:dyDescent="0.25">
      <c r="C21" s="35">
        <f>SUM(C17:C20)</f>
        <v>743</v>
      </c>
    </row>
    <row r="22" spans="1:3" x14ac:dyDescent="0.25">
      <c r="C22" s="19">
        <f>C21/(4*MAX(C17:C20))</f>
        <v>0.84431818181818186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F12" sqref="F12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0.91363636363636369</v>
      </c>
    </row>
    <row r="3" spans="1:18" x14ac:dyDescent="0.25">
      <c r="A3" s="10" t="s">
        <v>59</v>
      </c>
      <c r="B3" s="12">
        <f>PHF!C22</f>
        <v>0.84431818181818186</v>
      </c>
    </row>
    <row r="6" spans="1:18" ht="15" customHeight="1" x14ac:dyDescent="0.25">
      <c r="C6" s="48" t="str">
        <f>'General Info'!B1</f>
        <v>Cherry</v>
      </c>
      <c r="D6" s="48"/>
      <c r="E6" s="48"/>
      <c r="F6" s="48"/>
      <c r="G6" s="48"/>
      <c r="H6" s="48"/>
      <c r="I6" s="48" t="str">
        <f>'General Info'!B2</f>
        <v>19th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Cherry</v>
      </c>
      <c r="R8" s="16" t="str">
        <f>STREET_NBSB</f>
        <v>19th</v>
      </c>
    </row>
    <row r="9" spans="1:18" x14ac:dyDescent="0.25">
      <c r="A9" s="47" t="s">
        <v>2</v>
      </c>
      <c r="B9" s="14" t="s">
        <v>12</v>
      </c>
      <c r="C9" s="37">
        <f>TOT_VEH_EBL_AM</f>
        <v>0</v>
      </c>
      <c r="D9" s="37">
        <f>TOT_VEH_EBT_AM</f>
        <v>0</v>
      </c>
      <c r="E9" s="37">
        <f>TOT_VEH_EBR_AM</f>
        <v>0</v>
      </c>
      <c r="F9" s="37">
        <f>TOT_VEH_WBL_AM</f>
        <v>57</v>
      </c>
      <c r="G9" s="37">
        <f>TOT_VEH_WBT_AM</f>
        <v>67</v>
      </c>
      <c r="H9" s="37">
        <f>TOT_VEH_WBR_AM</f>
        <v>0</v>
      </c>
      <c r="I9" s="37">
        <f>TOT_VEH_NBL_AM</f>
        <v>0</v>
      </c>
      <c r="J9" s="37">
        <f>TOT_VEH_NBT_AM</f>
        <v>0</v>
      </c>
      <c r="K9" s="37">
        <f>TOT_VEH_NBR_AM</f>
        <v>0</v>
      </c>
      <c r="L9" s="37">
        <f>TOT_VEH_SBL_AM</f>
        <v>0</v>
      </c>
      <c r="M9" s="37">
        <f>TOT_VEH_SBT_AM</f>
        <v>604</v>
      </c>
      <c r="N9" s="37">
        <f>TOT_VEH_SBR_AM</f>
        <v>76</v>
      </c>
      <c r="P9" s="17">
        <f>SUM(C9:N9)</f>
        <v>804</v>
      </c>
      <c r="Q9" s="17">
        <f>SUM(C9:H9)</f>
        <v>124</v>
      </c>
      <c r="R9" s="17">
        <f>SUM(I9:N9)</f>
        <v>680</v>
      </c>
    </row>
    <row r="10" spans="1:18" x14ac:dyDescent="0.25">
      <c r="A10" s="47"/>
      <c r="B10" s="14" t="s">
        <v>13</v>
      </c>
      <c r="C10" s="37">
        <f>TOT_PED_SB_AM</f>
        <v>52</v>
      </c>
      <c r="D10" s="45"/>
      <c r="E10" s="37">
        <f>TOT_PED_NB_AM</f>
        <v>40</v>
      </c>
      <c r="F10" s="37">
        <f>TOT_PED_NB_AM</f>
        <v>40</v>
      </c>
      <c r="G10" s="45"/>
      <c r="H10" s="37">
        <f>TOT_PED_SB_AM</f>
        <v>52</v>
      </c>
      <c r="I10" s="37">
        <f>TOT_PED_EB_AM</f>
        <v>119</v>
      </c>
      <c r="J10" s="45"/>
      <c r="K10" s="37">
        <f>TOT_PED_WB_AM</f>
        <v>74</v>
      </c>
      <c r="L10" s="37">
        <f>TOT_PED_WB_AM</f>
        <v>74</v>
      </c>
      <c r="M10" s="45"/>
      <c r="N10" s="37">
        <f>TOT_PED_EB_AM</f>
        <v>119</v>
      </c>
    </row>
    <row r="11" spans="1:18" x14ac:dyDescent="0.25">
      <c r="A11" s="47"/>
      <c r="B11" s="14" t="s">
        <v>14</v>
      </c>
      <c r="C11" s="37"/>
      <c r="D11" s="37">
        <f>TOT_BIK_EB_AM</f>
        <v>0</v>
      </c>
      <c r="E11" s="37"/>
      <c r="F11" s="37"/>
      <c r="G11" s="37">
        <f>TOT_BIK_WB_AM</f>
        <v>5</v>
      </c>
      <c r="H11" s="37"/>
      <c r="I11" s="37"/>
      <c r="J11" s="37">
        <f>TOT_BIK_NB_AM</f>
        <v>0</v>
      </c>
      <c r="K11" s="37"/>
      <c r="L11" s="37"/>
      <c r="M11" s="37">
        <f>TOT_BIK_SB_AM</f>
        <v>38</v>
      </c>
      <c r="N11" s="37"/>
    </row>
    <row r="12" spans="1:18" x14ac:dyDescent="0.25">
      <c r="A12" s="47"/>
      <c r="B12" s="14" t="s">
        <v>15</v>
      </c>
      <c r="C12" s="45" t="e">
        <f>TOT_HV_EBL_AM/C9</f>
        <v>#DIV/0!</v>
      </c>
      <c r="D12" s="45" t="e">
        <f>TOT_HV_EBT_AM/D9</f>
        <v>#DIV/0!</v>
      </c>
      <c r="E12" s="45" t="e">
        <f>TOT_HV_EBR_AM/E9</f>
        <v>#DIV/0!</v>
      </c>
      <c r="F12" s="45">
        <f>TOT_HV_WBL_AM/F9</f>
        <v>3.5087719298245612E-2</v>
      </c>
      <c r="G12" s="45">
        <f>TOT_HV_WBT_AM/G9</f>
        <v>0</v>
      </c>
      <c r="H12" s="45" t="e">
        <f>TOT_HV_WBR_AM/H9</f>
        <v>#DIV/0!</v>
      </c>
      <c r="I12" s="45" t="e">
        <f>TOT_HV_NBL_AM/I9</f>
        <v>#DIV/0!</v>
      </c>
      <c r="J12" s="45" t="e">
        <f>TOT_HV_NBT_AM/J9</f>
        <v>#DIV/0!</v>
      </c>
      <c r="K12" s="45" t="e">
        <f>TOT_HV_NBR_AM/K9</f>
        <v>#DIV/0!</v>
      </c>
      <c r="L12" s="45" t="e">
        <f>TOT_HV_SBL_AM/L9</f>
        <v>#DIV/0!</v>
      </c>
      <c r="M12" s="45">
        <f>TOT_HV_SBT_AM/M9</f>
        <v>2.1523178807947019E-2</v>
      </c>
      <c r="N12" s="45">
        <f>TOT_HV_SBR_AM/N9</f>
        <v>1.3157894736842105E-2</v>
      </c>
    </row>
    <row r="15" spans="1:18" x14ac:dyDescent="0.25">
      <c r="C15" s="48" t="str">
        <f>'General Info'!B1</f>
        <v>Cherry</v>
      </c>
      <c r="D15" s="48"/>
      <c r="E15" s="48"/>
      <c r="F15" s="48"/>
      <c r="G15" s="48"/>
      <c r="H15" s="48"/>
      <c r="I15" s="48" t="str">
        <f>'General Info'!B2</f>
        <v>19th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Cherry</v>
      </c>
      <c r="R17" s="16" t="str">
        <f>STREET_NBSB</f>
        <v>19th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0</v>
      </c>
      <c r="D18" s="37" cm="1">
        <f t="array" ref="D18">TOT_VEH_EBT_PM</f>
        <v>0</v>
      </c>
      <c r="E18" s="37" cm="1">
        <f t="array" ref="E18">TOT_VEH_EBR_PM</f>
        <v>0</v>
      </c>
      <c r="F18" s="37" cm="1">
        <f t="array" ref="F18">TOT_VEH_WBL_PM</f>
        <v>56</v>
      </c>
      <c r="G18" s="37" cm="1">
        <f t="array" ref="G18">TOT_VEH_WBT_PM</f>
        <v>58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1</v>
      </c>
      <c r="K18" s="37" cm="1">
        <f t="array" ref="K18">TOT_VEH_NBR_PM</f>
        <v>0</v>
      </c>
      <c r="L18" s="37" cm="1">
        <f t="array" ref="L18">TOT_VEH_SBL_PM</f>
        <v>0</v>
      </c>
      <c r="M18" s="37" cm="1">
        <f t="array" ref="M18">TOT_VEH_SBT_PM</f>
        <v>562</v>
      </c>
      <c r="N18" s="37" cm="1">
        <f t="array" ref="N18">TOT_VEH_SBR_PM</f>
        <v>66</v>
      </c>
      <c r="P18" s="17">
        <f>SUM(C18:N18)</f>
        <v>743</v>
      </c>
      <c r="Q18" s="17">
        <f>SUM(C18:H18)</f>
        <v>114</v>
      </c>
      <c r="R18" s="17">
        <f>SUM(I18:N18)</f>
        <v>629</v>
      </c>
    </row>
    <row r="19" spans="1:18" x14ac:dyDescent="0.25">
      <c r="A19" s="47"/>
      <c r="B19" s="14" t="s">
        <v>13</v>
      </c>
      <c r="C19" s="37" cm="1">
        <f t="array" ref="C19">TOT_PED_SB_PM</f>
        <v>54</v>
      </c>
      <c r="D19" s="45"/>
      <c r="E19" s="37" cm="1">
        <f t="array" ref="E19">TOT_PED_NB_PM</f>
        <v>36</v>
      </c>
      <c r="F19" s="37" cm="1">
        <f t="array" ref="F19">TOT_PED_NB_PM</f>
        <v>36</v>
      </c>
      <c r="G19" s="45"/>
      <c r="H19" s="37" cm="1">
        <f t="array" ref="H19">TOT_PED_SB_PM</f>
        <v>54</v>
      </c>
      <c r="I19" s="37" cm="1">
        <f t="array" ref="I19">TOT_PED_EB_PM</f>
        <v>125</v>
      </c>
      <c r="J19" s="45"/>
      <c r="K19" s="37" cm="1">
        <f t="array" ref="K19">TOT_PED_WB_PM</f>
        <v>84</v>
      </c>
      <c r="L19" s="37" cm="1">
        <f t="array" ref="L19">TOT_PED_WB_PM</f>
        <v>84</v>
      </c>
      <c r="M19" s="45"/>
      <c r="N19" s="37" cm="1">
        <f t="array" ref="N19">TOT_PED_EB_PM</f>
        <v>125</v>
      </c>
    </row>
    <row r="20" spans="1:18" x14ac:dyDescent="0.25">
      <c r="A20" s="47"/>
      <c r="B20" s="14" t="s">
        <v>14</v>
      </c>
      <c r="C20" s="37"/>
      <c r="D20" s="37">
        <f>TOT_BIK_EB_PM</f>
        <v>0</v>
      </c>
      <c r="E20" s="37"/>
      <c r="F20" s="37"/>
      <c r="G20" s="37">
        <f>TOT_BIK_WB_PM</f>
        <v>7</v>
      </c>
      <c r="H20" s="37"/>
      <c r="I20" s="37"/>
      <c r="J20" s="37">
        <f>TOT_BIK_NB_PM</f>
        <v>2</v>
      </c>
      <c r="K20" s="37"/>
      <c r="L20" s="37"/>
      <c r="M20" s="37">
        <f>TOT_BIK_SB_PM</f>
        <v>28</v>
      </c>
      <c r="N20" s="37"/>
    </row>
    <row r="21" spans="1:18" x14ac:dyDescent="0.25">
      <c r="A21" s="47"/>
      <c r="B21" s="14" t="s">
        <v>15</v>
      </c>
      <c r="C21" s="45" t="e">
        <f>TOT_HV_EBL_PM/C18</f>
        <v>#DIV/0!</v>
      </c>
      <c r="D21" s="45" t="e">
        <f>TOT_HV_EBT_PM/D18</f>
        <v>#DIV/0!</v>
      </c>
      <c r="E21" s="45" t="e">
        <f>TOT_HV_EBR_PM/E18</f>
        <v>#DIV/0!</v>
      </c>
      <c r="F21" s="45">
        <f>TOT_HV_WBL_PM/F18</f>
        <v>3.5714285714285712E-2</v>
      </c>
      <c r="G21" s="45">
        <f>TOT_HV_WBT_PM/G18</f>
        <v>0</v>
      </c>
      <c r="H21" s="45" t="e">
        <f>TOT_HV_WBR_PM/H18</f>
        <v>#DIV/0!</v>
      </c>
      <c r="I21" s="45" t="e">
        <f>TOT_HV_NBL_PM/I18</f>
        <v>#DIV/0!</v>
      </c>
      <c r="J21" s="45">
        <f>TOT_HV_NBT_PM/J18</f>
        <v>0</v>
      </c>
      <c r="K21" s="45" t="e">
        <f>TOT_HV_NBR_PM/K18</f>
        <v>#DIV/0!</v>
      </c>
      <c r="L21" s="45" t="e">
        <f>TOT_HV_SBL_PM/L18</f>
        <v>#DIV/0!</v>
      </c>
      <c r="M21" s="45">
        <f>TOT_HV_SBT_PM/M18</f>
        <v>2.491103202846975E-2</v>
      </c>
      <c r="N21" s="45">
        <f>TOT_HV_SBR_PM/N18</f>
        <v>1.5151515151515152E-2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085-0876-4126-914B-590B3D2C8FA6}">
  <sheetPr>
    <tabColor rgb="FFC00000"/>
  </sheetPr>
  <dimension ref="A1:G49"/>
  <sheetViews>
    <sheetView tabSelected="1" workbookViewId="0">
      <selection activeCell="D1" sqref="D1:G1048576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25</v>
      </c>
      <c r="C2" t="s">
        <v>13</v>
      </c>
      <c r="D2">
        <v>14</v>
      </c>
      <c r="E2">
        <v>11</v>
      </c>
      <c r="F2">
        <v>10</v>
      </c>
      <c r="G2">
        <v>17</v>
      </c>
    </row>
    <row r="3" spans="1:7" x14ac:dyDescent="0.25">
      <c r="A3" t="s">
        <v>68</v>
      </c>
      <c r="B3" t="s">
        <v>25</v>
      </c>
      <c r="C3" t="s">
        <v>69</v>
      </c>
      <c r="D3">
        <v>18</v>
      </c>
      <c r="E3">
        <v>21</v>
      </c>
      <c r="F3">
        <v>16</v>
      </c>
      <c r="G3">
        <v>20</v>
      </c>
    </row>
    <row r="4" spans="1:7" x14ac:dyDescent="0.25">
      <c r="A4" t="s">
        <v>68</v>
      </c>
      <c r="B4" t="s">
        <v>25</v>
      </c>
      <c r="C4" t="s">
        <v>70</v>
      </c>
      <c r="D4">
        <v>112</v>
      </c>
      <c r="E4">
        <v>157</v>
      </c>
      <c r="F4">
        <v>152</v>
      </c>
      <c r="G4">
        <v>170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16</v>
      </c>
      <c r="E6">
        <v>10</v>
      </c>
      <c r="F6">
        <v>25</v>
      </c>
      <c r="G6">
        <v>23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24</v>
      </c>
      <c r="E8">
        <v>20</v>
      </c>
      <c r="F8">
        <v>9</v>
      </c>
      <c r="G8">
        <v>14</v>
      </c>
    </row>
    <row r="9" spans="1:7" x14ac:dyDescent="0.25">
      <c r="A9" t="s">
        <v>68</v>
      </c>
      <c r="B9" t="s">
        <v>29</v>
      </c>
      <c r="C9" t="s">
        <v>71</v>
      </c>
      <c r="D9">
        <v>13</v>
      </c>
      <c r="E9">
        <v>14</v>
      </c>
      <c r="F9">
        <v>14</v>
      </c>
      <c r="G9">
        <v>14</v>
      </c>
    </row>
    <row r="10" spans="1:7" x14ac:dyDescent="0.25">
      <c r="A10" t="s">
        <v>68</v>
      </c>
      <c r="B10" t="s">
        <v>33</v>
      </c>
      <c r="C10" t="s">
        <v>13</v>
      </c>
      <c r="D10">
        <v>14</v>
      </c>
      <c r="E10">
        <v>9</v>
      </c>
      <c r="F10">
        <v>11</v>
      </c>
      <c r="G10">
        <v>6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26</v>
      </c>
      <c r="E14">
        <v>19</v>
      </c>
      <c r="F14">
        <v>29</v>
      </c>
      <c r="G14">
        <v>45</v>
      </c>
    </row>
    <row r="15" spans="1:7" x14ac:dyDescent="0.25">
      <c r="A15" t="s">
        <v>68</v>
      </c>
      <c r="B15" t="s">
        <v>37</v>
      </c>
      <c r="C15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68</v>
      </c>
      <c r="B16" t="s">
        <v>37</v>
      </c>
      <c r="C16" t="s">
        <v>70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1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3</v>
      </c>
      <c r="E20">
        <v>3</v>
      </c>
      <c r="F20">
        <v>5</v>
      </c>
      <c r="G20">
        <v>2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1</v>
      </c>
      <c r="F25">
        <v>1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1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9</v>
      </c>
      <c r="E36">
        <v>6</v>
      </c>
      <c r="F36">
        <v>12</v>
      </c>
      <c r="G36">
        <v>9</v>
      </c>
    </row>
    <row r="37" spans="1:7" x14ac:dyDescent="0.25">
      <c r="A37" t="s">
        <v>73</v>
      </c>
      <c r="B37" t="s">
        <v>25</v>
      </c>
      <c r="C37" t="s">
        <v>71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2</v>
      </c>
      <c r="E40">
        <v>1</v>
      </c>
      <c r="F40">
        <v>1</v>
      </c>
      <c r="G40">
        <v>0</v>
      </c>
    </row>
    <row r="41" spans="1:7" x14ac:dyDescent="0.25">
      <c r="A41" t="s">
        <v>73</v>
      </c>
      <c r="B41" t="s">
        <v>29</v>
      </c>
      <c r="C41" t="s">
        <v>71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E3" sqref="E3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f>'App Input AM'!D2</f>
        <v>14</v>
      </c>
      <c r="F3" s="5"/>
      <c r="G3" s="53" t="s">
        <v>25</v>
      </c>
      <c r="H3" s="32" t="s">
        <v>13</v>
      </c>
      <c r="I3" s="32">
        <v>1</v>
      </c>
      <c r="J3" s="31">
        <f>'App Input AM'!E2</f>
        <v>11</v>
      </c>
      <c r="K3" s="5"/>
      <c r="L3" s="53" t="s">
        <v>25</v>
      </c>
      <c r="M3" s="32" t="s">
        <v>13</v>
      </c>
      <c r="N3" s="32">
        <v>1</v>
      </c>
      <c r="O3" s="31">
        <f>'App Input AM'!F2</f>
        <v>10</v>
      </c>
      <c r="P3" s="5"/>
      <c r="Q3" s="53" t="s">
        <v>25</v>
      </c>
      <c r="R3" s="32" t="s">
        <v>13</v>
      </c>
      <c r="S3" s="32">
        <v>1</v>
      </c>
      <c r="T3" s="31">
        <f>'App Input AM'!G2</f>
        <v>17</v>
      </c>
      <c r="U3" s="32"/>
    </row>
    <row r="4" spans="2:21" x14ac:dyDescent="0.25">
      <c r="B4" s="54"/>
      <c r="C4" s="32" t="s">
        <v>26</v>
      </c>
      <c r="D4" s="32">
        <v>2</v>
      </c>
      <c r="E4" s="32">
        <f>'App Input AM'!D3</f>
        <v>18</v>
      </c>
      <c r="F4" s="5"/>
      <c r="G4" s="54"/>
      <c r="H4" s="32" t="s">
        <v>26</v>
      </c>
      <c r="I4" s="32">
        <v>2</v>
      </c>
      <c r="J4" s="32">
        <f>'App Input AM'!E3</f>
        <v>21</v>
      </c>
      <c r="K4" s="5"/>
      <c r="L4" s="54"/>
      <c r="M4" s="32" t="s">
        <v>26</v>
      </c>
      <c r="N4" s="32">
        <v>2</v>
      </c>
      <c r="O4" s="32">
        <f>'App Input AM'!F3</f>
        <v>16</v>
      </c>
      <c r="P4" s="5"/>
      <c r="Q4" s="54"/>
      <c r="R4" s="32" t="s">
        <v>26</v>
      </c>
      <c r="S4" s="32">
        <v>2</v>
      </c>
      <c r="T4" s="32">
        <f>'App Input AM'!G3</f>
        <v>20</v>
      </c>
      <c r="U4" s="32"/>
    </row>
    <row r="5" spans="2:21" x14ac:dyDescent="0.25">
      <c r="B5" s="54"/>
      <c r="C5" s="32" t="s">
        <v>27</v>
      </c>
      <c r="D5" s="32">
        <v>3</v>
      </c>
      <c r="E5" s="32">
        <f>'App Input AM'!D4</f>
        <v>112</v>
      </c>
      <c r="F5" s="5"/>
      <c r="G5" s="54"/>
      <c r="H5" s="32" t="s">
        <v>27</v>
      </c>
      <c r="I5" s="32">
        <v>3</v>
      </c>
      <c r="J5" s="32">
        <f>'App Input AM'!E4</f>
        <v>157</v>
      </c>
      <c r="K5" s="5"/>
      <c r="L5" s="54"/>
      <c r="M5" s="32" t="s">
        <v>27</v>
      </c>
      <c r="N5" s="32">
        <v>3</v>
      </c>
      <c r="O5" s="32">
        <f>'App Input AM'!F4</f>
        <v>152</v>
      </c>
      <c r="P5" s="5"/>
      <c r="Q5" s="54"/>
      <c r="R5" s="32" t="s">
        <v>27</v>
      </c>
      <c r="S5" s="32">
        <v>3</v>
      </c>
      <c r="T5" s="32">
        <f>'App Input AM'!G4</f>
        <v>170</v>
      </c>
      <c r="U5" s="32"/>
    </row>
    <row r="6" spans="2:21" x14ac:dyDescent="0.25">
      <c r="B6" s="54"/>
      <c r="C6" s="32" t="s">
        <v>28</v>
      </c>
      <c r="D6" s="32">
        <v>4</v>
      </c>
      <c r="E6" s="32">
        <f>'App Input AM'!D5</f>
        <v>0</v>
      </c>
      <c r="F6" s="5"/>
      <c r="G6" s="54"/>
      <c r="H6" s="32" t="s">
        <v>28</v>
      </c>
      <c r="I6" s="32">
        <v>4</v>
      </c>
      <c r="J6" s="32">
        <f>'App Input AM'!E5</f>
        <v>0</v>
      </c>
      <c r="K6" s="5"/>
      <c r="L6" s="54"/>
      <c r="M6" s="32" t="s">
        <v>28</v>
      </c>
      <c r="N6" s="32">
        <v>4</v>
      </c>
      <c r="O6" s="32">
        <f>'App Input AM'!F5</f>
        <v>0</v>
      </c>
      <c r="P6" s="5"/>
      <c r="Q6" s="54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f>'App Input AM'!D6</f>
        <v>16</v>
      </c>
      <c r="F7" s="6"/>
      <c r="G7" s="55" t="s">
        <v>29</v>
      </c>
      <c r="H7" s="33" t="s">
        <v>13</v>
      </c>
      <c r="I7" s="33">
        <v>5</v>
      </c>
      <c r="J7" s="33">
        <f>'App Input AM'!E6</f>
        <v>10</v>
      </c>
      <c r="K7" s="6"/>
      <c r="L7" s="55" t="s">
        <v>29</v>
      </c>
      <c r="M7" s="33" t="s">
        <v>13</v>
      </c>
      <c r="N7" s="33">
        <v>5</v>
      </c>
      <c r="O7" s="33">
        <f>'App Input AM'!F6</f>
        <v>25</v>
      </c>
      <c r="P7" s="6"/>
      <c r="Q7" s="55" t="s">
        <v>29</v>
      </c>
      <c r="R7" s="33" t="s">
        <v>13</v>
      </c>
      <c r="S7" s="33">
        <v>5</v>
      </c>
      <c r="T7" s="33">
        <f>'App Input AM'!G6</f>
        <v>23</v>
      </c>
      <c r="U7" s="3"/>
    </row>
    <row r="8" spans="2:21" x14ac:dyDescent="0.25">
      <c r="B8" s="55"/>
      <c r="C8" s="33" t="s">
        <v>30</v>
      </c>
      <c r="D8" s="33">
        <v>6</v>
      </c>
      <c r="E8" s="33">
        <f>'App Input AM'!D7</f>
        <v>0</v>
      </c>
      <c r="F8" s="6"/>
      <c r="G8" s="55"/>
      <c r="H8" s="33" t="s">
        <v>30</v>
      </c>
      <c r="I8" s="33">
        <v>6</v>
      </c>
      <c r="J8" s="33">
        <f>'App Input AM'!E7</f>
        <v>0</v>
      </c>
      <c r="K8" s="6"/>
      <c r="L8" s="55"/>
      <c r="M8" s="33" t="s">
        <v>30</v>
      </c>
      <c r="N8" s="33">
        <v>6</v>
      </c>
      <c r="O8" s="33">
        <f>'App Input AM'!F7</f>
        <v>0</v>
      </c>
      <c r="P8" s="6"/>
      <c r="Q8" s="55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5"/>
      <c r="C9" s="33" t="s">
        <v>31</v>
      </c>
      <c r="D9" s="33">
        <v>7</v>
      </c>
      <c r="E9" s="33">
        <f>'App Input AM'!D8</f>
        <v>24</v>
      </c>
      <c r="F9" s="6"/>
      <c r="G9" s="55"/>
      <c r="H9" s="33" t="s">
        <v>31</v>
      </c>
      <c r="I9" s="33">
        <v>7</v>
      </c>
      <c r="J9" s="33">
        <f>'App Input AM'!E8</f>
        <v>20</v>
      </c>
      <c r="K9" s="6"/>
      <c r="L9" s="55"/>
      <c r="M9" s="33" t="s">
        <v>31</v>
      </c>
      <c r="N9" s="33">
        <v>7</v>
      </c>
      <c r="O9" s="33">
        <f>'App Input AM'!F8</f>
        <v>9</v>
      </c>
      <c r="P9" s="6"/>
      <c r="Q9" s="55"/>
      <c r="R9" s="33" t="s">
        <v>31</v>
      </c>
      <c r="S9" s="33">
        <v>7</v>
      </c>
      <c r="T9" s="33">
        <f>'App Input AM'!G8</f>
        <v>14</v>
      </c>
      <c r="U9" s="3"/>
    </row>
    <row r="10" spans="2:21" x14ac:dyDescent="0.25">
      <c r="B10" s="55"/>
      <c r="C10" s="33" t="s">
        <v>32</v>
      </c>
      <c r="D10" s="33">
        <v>8</v>
      </c>
      <c r="E10" s="33">
        <f>'App Input AM'!D9</f>
        <v>13</v>
      </c>
      <c r="F10" s="6"/>
      <c r="G10" s="55"/>
      <c r="H10" s="33" t="s">
        <v>32</v>
      </c>
      <c r="I10" s="33">
        <v>8</v>
      </c>
      <c r="J10" s="33">
        <f>'App Input AM'!E9</f>
        <v>14</v>
      </c>
      <c r="K10" s="6"/>
      <c r="L10" s="55"/>
      <c r="M10" s="33" t="s">
        <v>32</v>
      </c>
      <c r="N10" s="33">
        <v>8</v>
      </c>
      <c r="O10" s="33">
        <f>'App Input AM'!F9</f>
        <v>14</v>
      </c>
      <c r="P10" s="6"/>
      <c r="Q10" s="55"/>
      <c r="R10" s="33" t="s">
        <v>32</v>
      </c>
      <c r="S10" s="33">
        <v>8</v>
      </c>
      <c r="T10" s="33">
        <f>'App Input AM'!G9</f>
        <v>14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f>'App Input AM'!D10</f>
        <v>14</v>
      </c>
      <c r="F11" s="5"/>
      <c r="G11" s="54" t="s">
        <v>33</v>
      </c>
      <c r="H11" s="32" t="s">
        <v>13</v>
      </c>
      <c r="I11" s="32">
        <v>9</v>
      </c>
      <c r="J11" s="32">
        <f>'App Input AM'!E10</f>
        <v>9</v>
      </c>
      <c r="K11" s="5"/>
      <c r="L11" s="54" t="s">
        <v>33</v>
      </c>
      <c r="M11" s="32" t="s">
        <v>13</v>
      </c>
      <c r="N11" s="32">
        <v>9</v>
      </c>
      <c r="O11" s="32">
        <f>'App Input AM'!F10</f>
        <v>11</v>
      </c>
      <c r="P11" s="5"/>
      <c r="Q11" s="54" t="s">
        <v>33</v>
      </c>
      <c r="R11" s="32" t="s">
        <v>13</v>
      </c>
      <c r="S11" s="32">
        <v>9</v>
      </c>
      <c r="T11" s="32">
        <f>'App Input AM'!G10</f>
        <v>6</v>
      </c>
    </row>
    <row r="12" spans="2:21" x14ac:dyDescent="0.25">
      <c r="B12" s="54"/>
      <c r="C12" s="32" t="s">
        <v>34</v>
      </c>
      <c r="D12" s="32">
        <v>10</v>
      </c>
      <c r="E12" s="32">
        <f>'App Input AM'!D11</f>
        <v>0</v>
      </c>
      <c r="F12" s="5"/>
      <c r="G12" s="54"/>
      <c r="H12" s="32" t="s">
        <v>34</v>
      </c>
      <c r="I12" s="32">
        <v>10</v>
      </c>
      <c r="J12" s="32">
        <f>'App Input AM'!E11</f>
        <v>0</v>
      </c>
      <c r="K12" s="5"/>
      <c r="L12" s="54"/>
      <c r="M12" s="32" t="s">
        <v>34</v>
      </c>
      <c r="N12" s="32">
        <v>10</v>
      </c>
      <c r="O12" s="32">
        <f>'App Input AM'!F11</f>
        <v>0</v>
      </c>
      <c r="P12" s="5"/>
      <c r="Q12" s="54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4"/>
      <c r="C13" s="32" t="s">
        <v>35</v>
      </c>
      <c r="D13" s="32">
        <v>11</v>
      </c>
      <c r="E13" s="32">
        <f>'App Input AM'!D12</f>
        <v>0</v>
      </c>
      <c r="F13" s="5"/>
      <c r="G13" s="54"/>
      <c r="H13" s="32" t="s">
        <v>35</v>
      </c>
      <c r="I13" s="32">
        <v>11</v>
      </c>
      <c r="J13" s="32">
        <f>'App Input AM'!E12</f>
        <v>0</v>
      </c>
      <c r="K13" s="5"/>
      <c r="L13" s="54"/>
      <c r="M13" s="32" t="s">
        <v>35</v>
      </c>
      <c r="N13" s="32">
        <v>11</v>
      </c>
      <c r="O13" s="32">
        <f>'App Input AM'!F12</f>
        <v>0</v>
      </c>
      <c r="P13" s="5"/>
      <c r="Q13" s="54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4"/>
      <c r="C14" s="32" t="s">
        <v>36</v>
      </c>
      <c r="D14" s="32">
        <v>12</v>
      </c>
      <c r="E14" s="32">
        <f>'App Input AM'!D13</f>
        <v>0</v>
      </c>
      <c r="F14" s="5"/>
      <c r="G14" s="54"/>
      <c r="H14" s="32" t="s">
        <v>36</v>
      </c>
      <c r="I14" s="32">
        <v>12</v>
      </c>
      <c r="J14" s="32">
        <f>'App Input AM'!E13</f>
        <v>0</v>
      </c>
      <c r="K14" s="5"/>
      <c r="L14" s="54"/>
      <c r="M14" s="32" t="s">
        <v>36</v>
      </c>
      <c r="N14" s="32">
        <v>12</v>
      </c>
      <c r="O14" s="32">
        <f>'App Input AM'!F13</f>
        <v>0</v>
      </c>
      <c r="P14" s="5"/>
      <c r="Q14" s="54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f>'App Input AM'!D14</f>
        <v>26</v>
      </c>
      <c r="F15" s="6"/>
      <c r="G15" s="55" t="s">
        <v>37</v>
      </c>
      <c r="H15" s="33" t="s">
        <v>13</v>
      </c>
      <c r="I15" s="33">
        <v>13</v>
      </c>
      <c r="J15" s="33">
        <f>'App Input AM'!E14</f>
        <v>19</v>
      </c>
      <c r="K15" s="6"/>
      <c r="L15" s="55" t="s">
        <v>37</v>
      </c>
      <c r="M15" s="33" t="s">
        <v>13</v>
      </c>
      <c r="N15" s="33">
        <v>13</v>
      </c>
      <c r="O15" s="33">
        <f>'App Input AM'!F14</f>
        <v>29</v>
      </c>
      <c r="P15" s="6"/>
      <c r="Q15" s="55" t="s">
        <v>37</v>
      </c>
      <c r="R15" s="33" t="s">
        <v>13</v>
      </c>
      <c r="S15" s="33">
        <v>13</v>
      </c>
      <c r="T15" s="33">
        <f>'App Input AM'!G14</f>
        <v>45</v>
      </c>
      <c r="U15" s="3"/>
    </row>
    <row r="16" spans="2:21" x14ac:dyDescent="0.25">
      <c r="B16" s="55"/>
      <c r="C16" s="21" t="s">
        <v>38</v>
      </c>
      <c r="D16" s="21">
        <v>14</v>
      </c>
      <c r="E16" s="21">
        <f>'App Input AM'!D15</f>
        <v>0</v>
      </c>
      <c r="F16" s="23"/>
      <c r="G16" s="55"/>
      <c r="H16" s="21" t="s">
        <v>38</v>
      </c>
      <c r="I16" s="21">
        <v>14</v>
      </c>
      <c r="J16" s="21">
        <f>'App Input AM'!E15</f>
        <v>0</v>
      </c>
      <c r="K16" s="23"/>
      <c r="L16" s="55"/>
      <c r="M16" s="21" t="s">
        <v>38</v>
      </c>
      <c r="N16" s="21">
        <v>14</v>
      </c>
      <c r="O16" s="21">
        <f>'App Input AM'!F15</f>
        <v>0</v>
      </c>
      <c r="P16" s="23"/>
      <c r="Q16" s="55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f>'App Input AM'!D16</f>
        <v>0</v>
      </c>
      <c r="F17" s="23"/>
      <c r="G17" s="55"/>
      <c r="H17" s="21" t="s">
        <v>39</v>
      </c>
      <c r="I17" s="21">
        <v>15</v>
      </c>
      <c r="J17" s="21">
        <f>'App Input AM'!E16</f>
        <v>0</v>
      </c>
      <c r="K17" s="23"/>
      <c r="L17" s="55"/>
      <c r="M17" s="21" t="s">
        <v>39</v>
      </c>
      <c r="N17" s="21">
        <v>15</v>
      </c>
      <c r="O17" s="21">
        <f>'App Input AM'!F16</f>
        <v>0</v>
      </c>
      <c r="P17" s="23"/>
      <c r="Q17" s="55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f>'App Input AM'!D17</f>
        <v>0</v>
      </c>
      <c r="F18" s="23"/>
      <c r="G18" s="55"/>
      <c r="H18" s="21" t="s">
        <v>40</v>
      </c>
      <c r="I18" s="21">
        <v>16</v>
      </c>
      <c r="J18" s="21">
        <f>'App Input AM'!E17</f>
        <v>0</v>
      </c>
      <c r="K18" s="23"/>
      <c r="L18" s="55"/>
      <c r="M18" s="21" t="s">
        <v>40</v>
      </c>
      <c r="N18" s="21">
        <v>16</v>
      </c>
      <c r="O18" s="21">
        <f>'App Input AM'!F17</f>
        <v>0</v>
      </c>
      <c r="P18" s="23"/>
      <c r="Q18" s="55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f>'App Input AM'!D18</f>
        <v>0</v>
      </c>
      <c r="F19" s="40"/>
      <c r="G19" s="61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1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1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f>'App Input AM'!D19</f>
        <v>0</v>
      </c>
      <c r="F20" s="5"/>
      <c r="G20" s="54"/>
      <c r="H20" s="32" t="s">
        <v>26</v>
      </c>
      <c r="I20" s="32">
        <v>18</v>
      </c>
      <c r="J20" s="32">
        <f>'App Input AM'!E19</f>
        <v>1</v>
      </c>
      <c r="K20" s="5"/>
      <c r="L20" s="54"/>
      <c r="M20" s="32" t="s">
        <v>26</v>
      </c>
      <c r="N20" s="32">
        <v>18</v>
      </c>
      <c r="O20" s="32">
        <f>'App Input AM'!F19</f>
        <v>0</v>
      </c>
      <c r="P20" s="5"/>
      <c r="Q20" s="54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f>'App Input AM'!D20</f>
        <v>3</v>
      </c>
      <c r="F21" s="5"/>
      <c r="G21" s="54"/>
      <c r="H21" s="32" t="s">
        <v>27</v>
      </c>
      <c r="I21" s="32">
        <v>19</v>
      </c>
      <c r="J21" s="32">
        <f>'App Input AM'!E20</f>
        <v>3</v>
      </c>
      <c r="K21" s="5"/>
      <c r="L21" s="54"/>
      <c r="M21" s="32" t="s">
        <v>27</v>
      </c>
      <c r="N21" s="32">
        <v>19</v>
      </c>
      <c r="O21" s="32">
        <f>'App Input AM'!F20</f>
        <v>5</v>
      </c>
      <c r="P21" s="5"/>
      <c r="Q21" s="54"/>
      <c r="R21" s="32" t="s">
        <v>27</v>
      </c>
      <c r="S21" s="32">
        <v>19</v>
      </c>
      <c r="T21" s="32">
        <f>'App Input AM'!G20</f>
        <v>2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f>'App Input AM'!D21</f>
        <v>0</v>
      </c>
      <c r="F22" s="5"/>
      <c r="G22" s="54"/>
      <c r="H22" s="32" t="s">
        <v>28</v>
      </c>
      <c r="I22" s="32">
        <v>20</v>
      </c>
      <c r="J22" s="32">
        <f>'App Input AM'!E21</f>
        <v>0</v>
      </c>
      <c r="K22" s="5"/>
      <c r="L22" s="54"/>
      <c r="M22" s="32" t="s">
        <v>28</v>
      </c>
      <c r="N22" s="32">
        <v>20</v>
      </c>
      <c r="O22" s="32">
        <f>'App Input AM'!F21</f>
        <v>0</v>
      </c>
      <c r="P22" s="5"/>
      <c r="Q22" s="54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f>'App Input AM'!D22</f>
        <v>0</v>
      </c>
      <c r="F23" s="6"/>
      <c r="G23" s="55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5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5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f>'App Input AM'!D23</f>
        <v>0</v>
      </c>
      <c r="F24" s="6"/>
      <c r="G24" s="55"/>
      <c r="H24" s="33" t="s">
        <v>30</v>
      </c>
      <c r="I24" s="33">
        <v>22</v>
      </c>
      <c r="J24" s="33">
        <f>'App Input AM'!E23</f>
        <v>0</v>
      </c>
      <c r="K24" s="6"/>
      <c r="L24" s="55"/>
      <c r="M24" s="33" t="s">
        <v>30</v>
      </c>
      <c r="N24" s="33">
        <v>22</v>
      </c>
      <c r="O24" s="33">
        <f>'App Input AM'!F23</f>
        <v>0</v>
      </c>
      <c r="P24" s="6"/>
      <c r="Q24" s="55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f>'App Input AM'!D24</f>
        <v>0</v>
      </c>
      <c r="F25" s="6"/>
      <c r="G25" s="55"/>
      <c r="H25" s="33" t="s">
        <v>31</v>
      </c>
      <c r="I25" s="33">
        <v>23</v>
      </c>
      <c r="J25" s="33">
        <f>'App Input AM'!E24</f>
        <v>0</v>
      </c>
      <c r="K25" s="6"/>
      <c r="L25" s="55"/>
      <c r="M25" s="33" t="s">
        <v>31</v>
      </c>
      <c r="N25" s="33">
        <v>23</v>
      </c>
      <c r="O25" s="33">
        <f>'App Input AM'!F24</f>
        <v>0</v>
      </c>
      <c r="P25" s="6"/>
      <c r="Q25" s="55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f>'App Input AM'!D25</f>
        <v>0</v>
      </c>
      <c r="F26" s="6"/>
      <c r="G26" s="55"/>
      <c r="H26" s="33" t="s">
        <v>32</v>
      </c>
      <c r="I26" s="33">
        <v>24</v>
      </c>
      <c r="J26" s="33">
        <f>'App Input AM'!E25</f>
        <v>1</v>
      </c>
      <c r="K26" s="6"/>
      <c r="L26" s="55"/>
      <c r="M26" s="33" t="s">
        <v>32</v>
      </c>
      <c r="N26" s="33">
        <v>24</v>
      </c>
      <c r="O26" s="33">
        <f>'App Input AM'!F25</f>
        <v>1</v>
      </c>
      <c r="P26" s="6"/>
      <c r="Q26" s="55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f>'App Input AM'!D26</f>
        <v>0</v>
      </c>
      <c r="F27" s="5"/>
      <c r="G27" s="54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4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4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f>'App Input AM'!D27</f>
        <v>0</v>
      </c>
      <c r="F28" s="5"/>
      <c r="G28" s="54"/>
      <c r="H28" s="32" t="s">
        <v>34</v>
      </c>
      <c r="I28" s="32">
        <v>26</v>
      </c>
      <c r="J28" s="32">
        <f>'App Input AM'!E27</f>
        <v>0</v>
      </c>
      <c r="K28" s="5"/>
      <c r="L28" s="54"/>
      <c r="M28" s="32" t="s">
        <v>34</v>
      </c>
      <c r="N28" s="32">
        <v>26</v>
      </c>
      <c r="O28" s="32">
        <f>'App Input AM'!F27</f>
        <v>0</v>
      </c>
      <c r="P28" s="5"/>
      <c r="Q28" s="54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f>'App Input AM'!D28</f>
        <v>0</v>
      </c>
      <c r="F29" s="5"/>
      <c r="G29" s="54"/>
      <c r="H29" s="32" t="s">
        <v>35</v>
      </c>
      <c r="I29" s="32">
        <v>27</v>
      </c>
      <c r="J29" s="32">
        <f>'App Input AM'!E28</f>
        <v>0</v>
      </c>
      <c r="K29" s="5"/>
      <c r="L29" s="54"/>
      <c r="M29" s="32" t="s">
        <v>35</v>
      </c>
      <c r="N29" s="32">
        <v>27</v>
      </c>
      <c r="O29" s="32">
        <f>'App Input AM'!F28</f>
        <v>0</v>
      </c>
      <c r="P29" s="5"/>
      <c r="Q29" s="54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f>'App Input AM'!D29</f>
        <v>0</v>
      </c>
      <c r="F30" s="5"/>
      <c r="G30" s="54"/>
      <c r="H30" s="32" t="s">
        <v>36</v>
      </c>
      <c r="I30" s="32">
        <v>28</v>
      </c>
      <c r="J30" s="32">
        <f>'App Input AM'!E29</f>
        <v>0</v>
      </c>
      <c r="K30" s="5"/>
      <c r="L30" s="54"/>
      <c r="M30" s="32" t="s">
        <v>36</v>
      </c>
      <c r="N30" s="32">
        <v>28</v>
      </c>
      <c r="O30" s="32">
        <f>'App Input AM'!F29</f>
        <v>0</v>
      </c>
      <c r="P30" s="5"/>
      <c r="Q30" s="54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f>'App Input AM'!D30</f>
        <v>0</v>
      </c>
      <c r="F31" s="5"/>
      <c r="G31" s="54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4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4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f>'App Input AM'!D31</f>
        <v>0</v>
      </c>
      <c r="F32" s="23"/>
      <c r="G32" s="54"/>
      <c r="H32" s="21" t="s">
        <v>38</v>
      </c>
      <c r="I32" s="21">
        <v>30</v>
      </c>
      <c r="J32" s="21">
        <f>'App Input AM'!E31</f>
        <v>0</v>
      </c>
      <c r="K32" s="23"/>
      <c r="L32" s="54"/>
      <c r="M32" s="21" t="s">
        <v>38</v>
      </c>
      <c r="N32" s="21">
        <v>30</v>
      </c>
      <c r="O32" s="21">
        <f>'App Input AM'!F31</f>
        <v>0</v>
      </c>
      <c r="P32" s="23"/>
      <c r="Q32" s="54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f>'App Input AM'!D32</f>
        <v>0</v>
      </c>
      <c r="F33" s="23"/>
      <c r="G33" s="54"/>
      <c r="H33" s="21" t="s">
        <v>39</v>
      </c>
      <c r="I33" s="21">
        <v>31</v>
      </c>
      <c r="J33" s="21">
        <f>'App Input AM'!E32</f>
        <v>0</v>
      </c>
      <c r="K33" s="23"/>
      <c r="L33" s="54"/>
      <c r="M33" s="21" t="s">
        <v>39</v>
      </c>
      <c r="N33" s="21">
        <v>31</v>
      </c>
      <c r="O33" s="21">
        <f>'App Input AM'!F32</f>
        <v>0</v>
      </c>
      <c r="P33" s="23"/>
      <c r="Q33" s="54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f>'App Input AM'!D33</f>
        <v>0</v>
      </c>
      <c r="F34" s="26"/>
      <c r="G34" s="64"/>
      <c r="H34" s="24" t="s">
        <v>40</v>
      </c>
      <c r="I34" s="24">
        <v>32</v>
      </c>
      <c r="J34" s="24">
        <f>'App Input AM'!E33</f>
        <v>0</v>
      </c>
      <c r="K34" s="26"/>
      <c r="L34" s="64"/>
      <c r="M34" s="24" t="s">
        <v>40</v>
      </c>
      <c r="N34" s="24">
        <v>32</v>
      </c>
      <c r="O34" s="24">
        <f>'App Input AM'!F33</f>
        <v>0</v>
      </c>
      <c r="P34" s="26"/>
      <c r="Q34" s="64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f>'App Input AM'!D34</f>
        <v>0</v>
      </c>
      <c r="F35" s="23"/>
      <c r="G35" s="54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4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4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f>'App Input AM'!D35</f>
        <v>1</v>
      </c>
      <c r="F36" s="5"/>
      <c r="G36" s="54"/>
      <c r="H36" s="32" t="s">
        <v>26</v>
      </c>
      <c r="I36" s="32">
        <v>34</v>
      </c>
      <c r="J36" s="32">
        <f>'App Input AM'!E35</f>
        <v>0</v>
      </c>
      <c r="K36" s="5"/>
      <c r="L36" s="54"/>
      <c r="M36" s="32" t="s">
        <v>26</v>
      </c>
      <c r="N36" s="32">
        <v>34</v>
      </c>
      <c r="O36" s="32">
        <f>'App Input AM'!F35</f>
        <v>0</v>
      </c>
      <c r="P36" s="5"/>
      <c r="Q36" s="54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f>'App Input AM'!D36</f>
        <v>9</v>
      </c>
      <c r="F37" s="5"/>
      <c r="G37" s="54"/>
      <c r="H37" s="32" t="s">
        <v>27</v>
      </c>
      <c r="I37" s="32">
        <v>35</v>
      </c>
      <c r="J37" s="32">
        <f>'App Input AM'!E36</f>
        <v>6</v>
      </c>
      <c r="K37" s="5"/>
      <c r="L37" s="54"/>
      <c r="M37" s="32" t="s">
        <v>27</v>
      </c>
      <c r="N37" s="32">
        <v>35</v>
      </c>
      <c r="O37" s="32">
        <f>'App Input AM'!F36</f>
        <v>12</v>
      </c>
      <c r="P37" s="5"/>
      <c r="Q37" s="54"/>
      <c r="R37" s="32" t="s">
        <v>27</v>
      </c>
      <c r="S37" s="32">
        <v>35</v>
      </c>
      <c r="T37" s="32">
        <f>'App Input AM'!G36</f>
        <v>9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f>'App Input AM'!D37</f>
        <v>1</v>
      </c>
      <c r="F38" s="5"/>
      <c r="G38" s="54"/>
      <c r="H38" s="32" t="s">
        <v>28</v>
      </c>
      <c r="I38" s="32">
        <v>36</v>
      </c>
      <c r="J38" s="32">
        <f>'App Input AM'!E37</f>
        <v>0</v>
      </c>
      <c r="K38" s="5"/>
      <c r="L38" s="54"/>
      <c r="M38" s="32" t="s">
        <v>28</v>
      </c>
      <c r="N38" s="32">
        <v>36</v>
      </c>
      <c r="O38" s="32">
        <f>'App Input AM'!F37</f>
        <v>0</v>
      </c>
      <c r="P38" s="5"/>
      <c r="Q38" s="54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f>'App Input AM'!D38</f>
        <v>0</v>
      </c>
      <c r="F39" s="23"/>
      <c r="G39" s="55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5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5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f>'App Input AM'!D39</f>
        <v>0</v>
      </c>
      <c r="F40" s="6"/>
      <c r="G40" s="55"/>
      <c r="H40" s="33" t="s">
        <v>30</v>
      </c>
      <c r="I40" s="33">
        <v>38</v>
      </c>
      <c r="J40" s="33">
        <f>'App Input AM'!E39</f>
        <v>0</v>
      </c>
      <c r="K40" s="27"/>
      <c r="L40" s="55"/>
      <c r="M40" s="33" t="s">
        <v>30</v>
      </c>
      <c r="N40" s="33">
        <v>38</v>
      </c>
      <c r="O40" s="33">
        <f>'App Input AM'!F39</f>
        <v>0</v>
      </c>
      <c r="P40" s="6"/>
      <c r="Q40" s="55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f>'App Input AM'!D40</f>
        <v>2</v>
      </c>
      <c r="F41" s="27"/>
      <c r="G41" s="55"/>
      <c r="H41" s="33" t="s">
        <v>31</v>
      </c>
      <c r="I41" s="33">
        <v>39</v>
      </c>
      <c r="J41" s="33">
        <f>'App Input AM'!E40</f>
        <v>1</v>
      </c>
      <c r="K41" s="27"/>
      <c r="L41" s="55"/>
      <c r="M41" s="33" t="s">
        <v>31</v>
      </c>
      <c r="N41" s="33">
        <v>39</v>
      </c>
      <c r="O41" s="33">
        <f>'App Input AM'!F40</f>
        <v>1</v>
      </c>
      <c r="P41" s="6"/>
      <c r="Q41" s="55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f>'App Input AM'!D41</f>
        <v>0</v>
      </c>
      <c r="F42" s="6"/>
      <c r="G42" s="55"/>
      <c r="H42" s="33" t="s">
        <v>32</v>
      </c>
      <c r="I42" s="33">
        <v>40</v>
      </c>
      <c r="J42" s="33">
        <f>'App Input AM'!E41</f>
        <v>0</v>
      </c>
      <c r="K42" s="27"/>
      <c r="L42" s="55"/>
      <c r="M42" s="33" t="s">
        <v>32</v>
      </c>
      <c r="N42" s="33">
        <v>40</v>
      </c>
      <c r="O42" s="33">
        <f>'App Input AM'!F41</f>
        <v>0</v>
      </c>
      <c r="P42" s="6"/>
      <c r="Q42" s="55"/>
      <c r="R42" s="33" t="s">
        <v>32</v>
      </c>
      <c r="S42" s="33">
        <v>40</v>
      </c>
      <c r="T42" s="33">
        <f>'App Input AM'!G41</f>
        <v>1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f>'App Input AM'!D42</f>
        <v>0</v>
      </c>
      <c r="F43" s="23"/>
      <c r="G43" s="54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4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4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f>'App Input AM'!D43</f>
        <v>0</v>
      </c>
      <c r="F44" s="5"/>
      <c r="G44" s="54"/>
      <c r="H44" s="32" t="s">
        <v>34</v>
      </c>
      <c r="I44" s="32">
        <v>42</v>
      </c>
      <c r="J44" s="32">
        <f>'App Input AM'!E43</f>
        <v>0</v>
      </c>
      <c r="K44" s="5"/>
      <c r="L44" s="54"/>
      <c r="M44" s="32" t="s">
        <v>34</v>
      </c>
      <c r="N44" s="32">
        <v>42</v>
      </c>
      <c r="O44" s="32">
        <f>'App Input AM'!F43</f>
        <v>0</v>
      </c>
      <c r="P44" s="5"/>
      <c r="Q44" s="54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f>'App Input AM'!D44</f>
        <v>0</v>
      </c>
      <c r="F45" s="5"/>
      <c r="G45" s="54"/>
      <c r="H45" s="32" t="s">
        <v>35</v>
      </c>
      <c r="I45" s="32">
        <v>43</v>
      </c>
      <c r="J45" s="32">
        <f>'App Input AM'!E44</f>
        <v>0</v>
      </c>
      <c r="K45" s="5"/>
      <c r="L45" s="54"/>
      <c r="M45" s="32" t="s">
        <v>35</v>
      </c>
      <c r="N45" s="32">
        <v>43</v>
      </c>
      <c r="O45" s="32">
        <f>'App Input AM'!F44</f>
        <v>0</v>
      </c>
      <c r="P45" s="5"/>
      <c r="Q45" s="54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f>'App Input AM'!D45</f>
        <v>0</v>
      </c>
      <c r="F46" s="5"/>
      <c r="G46" s="54"/>
      <c r="H46" s="32" t="s">
        <v>36</v>
      </c>
      <c r="I46" s="32">
        <v>44</v>
      </c>
      <c r="J46" s="32">
        <f>'App Input AM'!E45</f>
        <v>0</v>
      </c>
      <c r="K46" s="5"/>
      <c r="L46" s="54"/>
      <c r="M46" s="32" t="s">
        <v>36</v>
      </c>
      <c r="N46" s="32">
        <v>44</v>
      </c>
      <c r="O46" s="32">
        <f>'App Input AM'!F45</f>
        <v>0</v>
      </c>
      <c r="P46" s="5"/>
      <c r="Q46" s="54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f>'App Input AM'!D46</f>
        <v>0</v>
      </c>
      <c r="F47" s="23"/>
      <c r="G47" s="55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5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5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f>'App Input AM'!D47</f>
        <v>0</v>
      </c>
      <c r="F48" s="6"/>
      <c r="G48" s="55"/>
      <c r="H48" s="33" t="s">
        <v>38</v>
      </c>
      <c r="I48" s="33">
        <v>46</v>
      </c>
      <c r="J48" s="33">
        <f>'App Input AM'!E47</f>
        <v>0</v>
      </c>
      <c r="K48" s="6"/>
      <c r="L48" s="55"/>
      <c r="M48" s="33" t="s">
        <v>38</v>
      </c>
      <c r="N48" s="33">
        <v>46</v>
      </c>
      <c r="O48" s="33">
        <f>'App Input AM'!F47</f>
        <v>0</v>
      </c>
      <c r="P48" s="6"/>
      <c r="Q48" s="55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f>'App Input AM'!D48</f>
        <v>0</v>
      </c>
      <c r="F49" s="6"/>
      <c r="G49" s="55"/>
      <c r="H49" s="33" t="s">
        <v>39</v>
      </c>
      <c r="I49" s="33">
        <v>47</v>
      </c>
      <c r="J49" s="33">
        <f>'App Input AM'!E48</f>
        <v>0</v>
      </c>
      <c r="K49" s="6"/>
      <c r="L49" s="55"/>
      <c r="M49" s="33" t="s">
        <v>39</v>
      </c>
      <c r="N49" s="33">
        <v>47</v>
      </c>
      <c r="O49" s="33">
        <f>'App Input AM'!F48</f>
        <v>0</v>
      </c>
      <c r="P49" s="6"/>
      <c r="Q49" s="55"/>
      <c r="R49" s="33" t="s">
        <v>39</v>
      </c>
      <c r="S49" s="33">
        <v>47</v>
      </c>
      <c r="T49" s="33">
        <f>'App Input AM'!G48</f>
        <v>0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f>'App Input AM'!D49</f>
        <v>0</v>
      </c>
      <c r="F50" s="7"/>
      <c r="G50" s="63"/>
      <c r="H50" s="34" t="s">
        <v>40</v>
      </c>
      <c r="I50" s="34">
        <v>48</v>
      </c>
      <c r="J50" s="34">
        <f>'App Input AM'!E49</f>
        <v>0</v>
      </c>
      <c r="K50" s="7"/>
      <c r="L50" s="63"/>
      <c r="M50" s="34" t="s">
        <v>40</v>
      </c>
      <c r="N50" s="34">
        <v>48</v>
      </c>
      <c r="O50" s="34">
        <f>'App Input AM'!F49</f>
        <v>0</v>
      </c>
      <c r="P50" s="7"/>
      <c r="Q50" s="63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9"/>
  <sheetViews>
    <sheetView workbookViewId="0"/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Cherry</v>
      </c>
      <c r="C2" s="66"/>
      <c r="D2" s="66"/>
      <c r="E2" s="66"/>
      <c r="F2" s="66"/>
      <c r="G2" s="66"/>
      <c r="H2" s="66"/>
      <c r="I2" s="66"/>
      <c r="J2" s="66" t="str">
        <f>'General Info'!B2</f>
        <v>19th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0.33333333333333331</v>
      </c>
      <c r="B5" s="13">
        <f>'Input Count AM'!E18</f>
        <v>0</v>
      </c>
      <c r="C5" s="13">
        <f>'Input Count AM'!E17</f>
        <v>0</v>
      </c>
      <c r="D5" s="13">
        <f>'Input Count AM'!E16</f>
        <v>0</v>
      </c>
      <c r="E5" s="35">
        <f>'Input Count AM'!E15</f>
        <v>26</v>
      </c>
      <c r="F5" s="35">
        <f>'Input Count AM'!E10</f>
        <v>13</v>
      </c>
      <c r="G5" s="35">
        <f>'Input Count AM'!E9</f>
        <v>24</v>
      </c>
      <c r="H5" s="35">
        <f>'Input Count AM'!E8</f>
        <v>0</v>
      </c>
      <c r="I5" s="35">
        <f>'Input Count AM'!E7</f>
        <v>16</v>
      </c>
      <c r="J5" s="35">
        <f>'Input Count AM'!E14</f>
        <v>0</v>
      </c>
      <c r="K5" s="35">
        <f>'Input Count AM'!E13</f>
        <v>0</v>
      </c>
      <c r="L5" s="35">
        <f>'Input Count AM'!E12</f>
        <v>0</v>
      </c>
      <c r="M5" s="35">
        <f>'Input Count AM'!E11</f>
        <v>14</v>
      </c>
      <c r="N5" s="35">
        <f>'Input Count AM'!E6</f>
        <v>0</v>
      </c>
      <c r="O5" s="35">
        <f>'Input Count AM'!E5</f>
        <v>112</v>
      </c>
      <c r="P5" s="35">
        <f>'Input Count AM'!E4</f>
        <v>18</v>
      </c>
      <c r="Q5" s="35">
        <f>'Input Count AM'!E3</f>
        <v>14</v>
      </c>
    </row>
    <row r="6" spans="1:17" x14ac:dyDescent="0.25">
      <c r="A6" s="15">
        <f>A5+TIME(0,15,0)</f>
        <v>0.34375</v>
      </c>
      <c r="B6" s="13">
        <f>'Input Count AM'!J18</f>
        <v>0</v>
      </c>
      <c r="C6" s="13">
        <f>'Input Count AM'!J17</f>
        <v>0</v>
      </c>
      <c r="D6" s="13">
        <f>'Input Count AM'!J16</f>
        <v>0</v>
      </c>
      <c r="E6" s="35">
        <f>'Input Count AM'!J15</f>
        <v>19</v>
      </c>
      <c r="F6" s="35">
        <f>'Input Count AM'!J10</f>
        <v>14</v>
      </c>
      <c r="G6" s="35">
        <f>'Input Count AM'!J9</f>
        <v>20</v>
      </c>
      <c r="H6" s="35">
        <f>'Input Count AM'!J8</f>
        <v>0</v>
      </c>
      <c r="I6" s="35">
        <f>'Input Count AM'!J7</f>
        <v>10</v>
      </c>
      <c r="J6" s="35">
        <f>'Input Count AM'!J14</f>
        <v>0</v>
      </c>
      <c r="K6" s="35">
        <f>'Input Count AM'!J13</f>
        <v>0</v>
      </c>
      <c r="L6" s="35">
        <f>'Input Count AM'!J12</f>
        <v>0</v>
      </c>
      <c r="M6" s="35">
        <f>'Input Count AM'!J11</f>
        <v>9</v>
      </c>
      <c r="N6" s="35">
        <f>'Input Count AM'!J6</f>
        <v>0</v>
      </c>
      <c r="O6" s="35">
        <f>'Input Count AM'!J5</f>
        <v>157</v>
      </c>
      <c r="P6" s="35">
        <f>'Input Count AM'!J4</f>
        <v>21</v>
      </c>
      <c r="Q6" s="35">
        <f>'Input Count AM'!J3</f>
        <v>11</v>
      </c>
    </row>
    <row r="7" spans="1:17" x14ac:dyDescent="0.25">
      <c r="A7" s="15">
        <f t="shared" ref="A7:A8" si="0">A6+TIME(0,15,0)</f>
        <v>0.35416666666666669</v>
      </c>
      <c r="B7" s="13">
        <f>'Input Count AM'!O18</f>
        <v>0</v>
      </c>
      <c r="C7" s="13">
        <f>'Input Count AM'!O17</f>
        <v>0</v>
      </c>
      <c r="D7" s="13">
        <f>'Input Count AM'!O16</f>
        <v>0</v>
      </c>
      <c r="E7" s="35">
        <f>'Input Count AM'!O15</f>
        <v>29</v>
      </c>
      <c r="F7" s="35">
        <f>'Input Count AM'!O10</f>
        <v>14</v>
      </c>
      <c r="G7" s="35">
        <f>'Input Count AM'!O9</f>
        <v>9</v>
      </c>
      <c r="H7" s="35">
        <f>'Input Count AM'!O8</f>
        <v>0</v>
      </c>
      <c r="I7" s="35">
        <f>'Input Count AM'!O7</f>
        <v>25</v>
      </c>
      <c r="J7" s="35">
        <f>'Input Count AM'!O14</f>
        <v>0</v>
      </c>
      <c r="K7" s="35">
        <f>'Input Count AM'!O13</f>
        <v>0</v>
      </c>
      <c r="L7" s="35">
        <f>'Input Count AM'!O12</f>
        <v>0</v>
      </c>
      <c r="M7" s="35">
        <f>'Input Count AM'!O11</f>
        <v>11</v>
      </c>
      <c r="N7" s="35">
        <f>'Input Count AM'!O6</f>
        <v>0</v>
      </c>
      <c r="O7" s="35">
        <f>'Input Count AM'!O5</f>
        <v>152</v>
      </c>
      <c r="P7" s="35">
        <f>'Input Count AM'!O4</f>
        <v>16</v>
      </c>
      <c r="Q7" s="35">
        <f>'Input Count AM'!O3</f>
        <v>10</v>
      </c>
    </row>
    <row r="8" spans="1:17" x14ac:dyDescent="0.25">
      <c r="A8" s="15">
        <f t="shared" si="0"/>
        <v>0.36458333333333337</v>
      </c>
      <c r="B8" s="13">
        <f>'Input Count AM'!T18</f>
        <v>0</v>
      </c>
      <c r="C8" s="13">
        <f>'Input Count AM'!T17</f>
        <v>0</v>
      </c>
      <c r="D8" s="13">
        <f>'Input Count AM'!T16</f>
        <v>0</v>
      </c>
      <c r="E8" s="35">
        <f>'Input Count AM'!T15</f>
        <v>45</v>
      </c>
      <c r="F8" s="35">
        <f>'Input Count AM'!T10</f>
        <v>14</v>
      </c>
      <c r="G8" s="35">
        <f>'Input Count AM'!T9</f>
        <v>14</v>
      </c>
      <c r="H8" s="35">
        <f>'Input Count AM'!T8</f>
        <v>0</v>
      </c>
      <c r="I8" s="35">
        <f>'Input Count AM'!T7</f>
        <v>23</v>
      </c>
      <c r="J8" s="35">
        <f>'Input Count AM'!T14</f>
        <v>0</v>
      </c>
      <c r="K8" s="35">
        <f>'Input Count AM'!T13</f>
        <v>0</v>
      </c>
      <c r="L8" s="35">
        <f>'Input Count AM'!T12</f>
        <v>0</v>
      </c>
      <c r="M8" s="35">
        <f>'Input Count AM'!T11</f>
        <v>6</v>
      </c>
      <c r="N8" s="35">
        <f>'Input Count AM'!T6</f>
        <v>0</v>
      </c>
      <c r="O8" s="35">
        <f>'Input Count AM'!T5</f>
        <v>170</v>
      </c>
      <c r="P8" s="35">
        <f>'Input Count AM'!T4</f>
        <v>20</v>
      </c>
      <c r="Q8" s="35">
        <f>'Input Count AM'!T3</f>
        <v>17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55</v>
      </c>
      <c r="G9" s="35">
        <f>SUM(G5:G8)</f>
        <v>67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0</v>
      </c>
      <c r="O9" s="35">
        <f>SUM(O5:O8)</f>
        <v>591</v>
      </c>
      <c r="P9" s="35">
        <f>SUM(P5:P8)</f>
        <v>75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67" t="s">
        <v>45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x14ac:dyDescent="0.25">
      <c r="B12" s="66" t="str">
        <f>B$2</f>
        <v>Cherry</v>
      </c>
      <c r="C12" s="66"/>
      <c r="D12" s="66"/>
      <c r="E12" s="66"/>
      <c r="F12" s="66"/>
      <c r="G12" s="66"/>
      <c r="H12" s="66"/>
      <c r="I12" s="66"/>
      <c r="J12" s="66" t="str">
        <f>J$2</f>
        <v>19th</v>
      </c>
      <c r="K12" s="66"/>
      <c r="L12" s="66"/>
      <c r="M12" s="66"/>
      <c r="N12" s="66"/>
      <c r="O12" s="66"/>
      <c r="P12" s="66"/>
      <c r="Q12" s="66"/>
    </row>
    <row r="13" spans="1:17" x14ac:dyDescent="0.25">
      <c r="B13" s="66" t="s">
        <v>5</v>
      </c>
      <c r="C13" s="66"/>
      <c r="D13" s="66"/>
      <c r="E13" s="66"/>
      <c r="F13" s="66" t="s">
        <v>6</v>
      </c>
      <c r="G13" s="66"/>
      <c r="H13" s="66"/>
      <c r="I13" s="66"/>
      <c r="J13" s="66" t="s">
        <v>7</v>
      </c>
      <c r="K13" s="66"/>
      <c r="L13" s="66"/>
      <c r="M13" s="66"/>
      <c r="N13" s="66" t="s">
        <v>8</v>
      </c>
      <c r="O13" s="66"/>
      <c r="P13" s="66"/>
      <c r="Q13" s="66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PEAK_START_AM</f>
        <v>0.33333333333333331</v>
      </c>
      <c r="B15" s="13">
        <f>'Input Count AM'!E34</f>
        <v>0</v>
      </c>
      <c r="C15" s="13">
        <f>'Input Count AM'!E33</f>
        <v>0</v>
      </c>
      <c r="D15" s="13">
        <f>'Input Count AM'!E32</f>
        <v>0</v>
      </c>
      <c r="E15" s="35"/>
      <c r="F15" s="35">
        <f>'Input Count AM'!E26</f>
        <v>0</v>
      </c>
      <c r="G15" s="35">
        <f>'Input Count AM'!E25</f>
        <v>0</v>
      </c>
      <c r="H15" s="35">
        <f>'Input Count AM'!E24</f>
        <v>0</v>
      </c>
      <c r="I15" s="35"/>
      <c r="J15" s="35">
        <f>'Input Count AM'!E30</f>
        <v>0</v>
      </c>
      <c r="K15" s="35">
        <f>'Input Count AM'!E29</f>
        <v>0</v>
      </c>
      <c r="L15" s="35">
        <f>'Input Count AM'!E28</f>
        <v>0</v>
      </c>
      <c r="M15" s="35"/>
      <c r="N15" s="35">
        <f>'Input Count AM'!E22</f>
        <v>0</v>
      </c>
      <c r="O15" s="35">
        <f>'Input Count AM'!E21</f>
        <v>3</v>
      </c>
      <c r="P15" s="35">
        <f>'Input Count AM'!E20</f>
        <v>0</v>
      </c>
      <c r="Q15" s="35"/>
    </row>
    <row r="16" spans="1:17" x14ac:dyDescent="0.25">
      <c r="A16" s="15">
        <f>A15+TIME(0,15,0)</f>
        <v>0.34375</v>
      </c>
      <c r="B16" s="13">
        <f>'Input Count AM'!J34</f>
        <v>0</v>
      </c>
      <c r="C16" s="13">
        <f>'Input Count AM'!J33</f>
        <v>0</v>
      </c>
      <c r="D16" s="13">
        <f>'Input Count AM'!J32</f>
        <v>0</v>
      </c>
      <c r="E16" s="35"/>
      <c r="F16" s="35">
        <f>'Input Count AM'!J26</f>
        <v>1</v>
      </c>
      <c r="G16" s="35">
        <f>'Input Count AM'!J25</f>
        <v>0</v>
      </c>
      <c r="H16" s="35">
        <f>'Input Count AM'!J24</f>
        <v>0</v>
      </c>
      <c r="I16" s="35"/>
      <c r="J16" s="35">
        <f>'Input Count AM'!J30</f>
        <v>0</v>
      </c>
      <c r="K16" s="35">
        <f>'Input Count AM'!J29</f>
        <v>0</v>
      </c>
      <c r="L16" s="35">
        <f>'Input Count AM'!J28</f>
        <v>0</v>
      </c>
      <c r="M16" s="35"/>
      <c r="N16" s="35">
        <f>'Input Count AM'!J22</f>
        <v>0</v>
      </c>
      <c r="O16" s="35">
        <f>'Input Count AM'!J21</f>
        <v>3</v>
      </c>
      <c r="P16" s="35">
        <f>'Input Count AM'!J20</f>
        <v>1</v>
      </c>
      <c r="Q16" s="35"/>
    </row>
    <row r="17" spans="1:17" x14ac:dyDescent="0.25">
      <c r="A17" s="15">
        <f t="shared" ref="A17:A18" si="1">A16+TIME(0,15,0)</f>
        <v>0.35416666666666669</v>
      </c>
      <c r="B17" s="13">
        <f>'Input Count AM'!O34</f>
        <v>0</v>
      </c>
      <c r="C17" s="13">
        <f>'Input Count AM'!O33</f>
        <v>0</v>
      </c>
      <c r="D17" s="13">
        <f>'Input Count AM'!O32</f>
        <v>0</v>
      </c>
      <c r="E17" s="35"/>
      <c r="F17" s="35">
        <f>'Input Count AM'!O26</f>
        <v>1</v>
      </c>
      <c r="G17" s="35">
        <f>'Input Count AM'!O25</f>
        <v>0</v>
      </c>
      <c r="H17" s="35">
        <f>'Input Count AM'!O24</f>
        <v>0</v>
      </c>
      <c r="I17" s="35"/>
      <c r="J17" s="35">
        <f>'Input Count AM'!O30</f>
        <v>0</v>
      </c>
      <c r="K17" s="35">
        <f>'Input Count AM'!O29</f>
        <v>0</v>
      </c>
      <c r="L17" s="35">
        <f>'Input Count AM'!O28</f>
        <v>0</v>
      </c>
      <c r="M17" s="35"/>
      <c r="N17" s="35">
        <f>'Input Count AM'!O22</f>
        <v>0</v>
      </c>
      <c r="O17" s="35">
        <f>'Input Count AM'!O21</f>
        <v>5</v>
      </c>
      <c r="P17" s="35">
        <f>'Input Count AM'!O20</f>
        <v>0</v>
      </c>
      <c r="Q17" s="35"/>
    </row>
    <row r="18" spans="1:17" x14ac:dyDescent="0.25">
      <c r="A18" s="15">
        <f t="shared" si="1"/>
        <v>0.36458333333333337</v>
      </c>
      <c r="B18" s="13">
        <f>'Input Count AM'!T34</f>
        <v>0</v>
      </c>
      <c r="C18" s="13">
        <f>'Input Count AM'!T33</f>
        <v>0</v>
      </c>
      <c r="D18" s="13">
        <f>'Input Count AM'!T32</f>
        <v>0</v>
      </c>
      <c r="E18" s="35"/>
      <c r="F18" s="35">
        <f>'Input Count AM'!T26</f>
        <v>0</v>
      </c>
      <c r="G18" s="35">
        <f>'Input Count AM'!T25</f>
        <v>0</v>
      </c>
      <c r="H18" s="35">
        <f>'Input Count AM'!T24</f>
        <v>0</v>
      </c>
      <c r="I18" s="35"/>
      <c r="J18" s="35">
        <f>'Input Count AM'!T30</f>
        <v>0</v>
      </c>
      <c r="K18" s="35">
        <f>'Input Count AM'!T29</f>
        <v>0</v>
      </c>
      <c r="L18" s="35">
        <f>'Input Count AM'!T28</f>
        <v>0</v>
      </c>
      <c r="M18" s="35"/>
      <c r="N18" s="35">
        <f>'Input Count AM'!T22</f>
        <v>0</v>
      </c>
      <c r="O18" s="35">
        <f>'Input Count AM'!T21</f>
        <v>2</v>
      </c>
      <c r="P18" s="35">
        <f>'Input Count AM'!T20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2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13</v>
      </c>
      <c r="P19" s="35">
        <f>SUM(P15:P18)</f>
        <v>1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67" t="s">
        <v>14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x14ac:dyDescent="0.25">
      <c r="B22" s="66" t="str">
        <f>B$2</f>
        <v>Cherry</v>
      </c>
      <c r="C22" s="66"/>
      <c r="D22" s="66"/>
      <c r="E22" s="66"/>
      <c r="F22" s="66"/>
      <c r="G22" s="66"/>
      <c r="H22" s="66"/>
      <c r="I22" s="66"/>
      <c r="J22" s="66" t="str">
        <f>J$2</f>
        <v>19th</v>
      </c>
      <c r="K22" s="66"/>
      <c r="L22" s="66"/>
      <c r="M22" s="66"/>
      <c r="N22" s="66"/>
      <c r="O22" s="66"/>
      <c r="P22" s="66"/>
      <c r="Q22" s="66"/>
    </row>
    <row r="23" spans="1:17" x14ac:dyDescent="0.25">
      <c r="B23" s="66" t="s">
        <v>5</v>
      </c>
      <c r="C23" s="66"/>
      <c r="D23" s="66"/>
      <c r="E23" s="66"/>
      <c r="F23" s="66" t="s">
        <v>6</v>
      </c>
      <c r="G23" s="66"/>
      <c r="H23" s="66"/>
      <c r="I23" s="66"/>
      <c r="J23" s="66" t="s">
        <v>7</v>
      </c>
      <c r="K23" s="66"/>
      <c r="L23" s="66"/>
      <c r="M23" s="66"/>
      <c r="N23" s="66" t="s">
        <v>8</v>
      </c>
      <c r="O23" s="66"/>
      <c r="P23" s="66"/>
      <c r="Q23" s="66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PEAK_START_AM</f>
        <v>0.33333333333333331</v>
      </c>
      <c r="B25" s="35">
        <f>'Input Count AM'!E50</f>
        <v>0</v>
      </c>
      <c r="C25" s="35">
        <f>'Input Count AM'!E49</f>
        <v>0</v>
      </c>
      <c r="D25" s="35">
        <f>'Input Count AM'!E48</f>
        <v>0</v>
      </c>
      <c r="E25" s="35"/>
      <c r="F25" s="35">
        <f>'Input Count AM'!E42</f>
        <v>0</v>
      </c>
      <c r="G25" s="35">
        <f>'Input Count AM'!E41</f>
        <v>2</v>
      </c>
      <c r="H25" s="35">
        <f>'Input Count AM'!E40</f>
        <v>0</v>
      </c>
      <c r="I25" s="35"/>
      <c r="J25" s="35">
        <f>'Input Count AM'!E46</f>
        <v>0</v>
      </c>
      <c r="K25" s="35">
        <f>'Input Count AM'!E45</f>
        <v>0</v>
      </c>
      <c r="L25" s="35">
        <f>'Input Count AM'!E44</f>
        <v>0</v>
      </c>
      <c r="M25" s="35"/>
      <c r="N25" s="35">
        <f>'Input Count AM'!E38</f>
        <v>1</v>
      </c>
      <c r="O25" s="35">
        <f>'Input Count AM'!E37</f>
        <v>9</v>
      </c>
      <c r="P25" s="35">
        <f>'Input Count AM'!E36</f>
        <v>1</v>
      </c>
      <c r="Q25" s="35"/>
    </row>
    <row r="26" spans="1:17" x14ac:dyDescent="0.25">
      <c r="A26" s="15">
        <f>A25+TIME(0,15,0)</f>
        <v>0.34375</v>
      </c>
      <c r="B26" s="35">
        <f>'Input Count AM'!J50</f>
        <v>0</v>
      </c>
      <c r="C26" s="35">
        <f>'Input Count AM'!J49</f>
        <v>0</v>
      </c>
      <c r="D26" s="35">
        <f>'Input Count AM'!J48</f>
        <v>0</v>
      </c>
      <c r="E26" s="35"/>
      <c r="F26" s="35">
        <f>'Input Count AM'!J42</f>
        <v>0</v>
      </c>
      <c r="G26" s="35">
        <f>'Input Count AM'!J41</f>
        <v>1</v>
      </c>
      <c r="H26" s="35">
        <f>'Input Count AM'!J40</f>
        <v>0</v>
      </c>
      <c r="I26" s="35"/>
      <c r="J26" s="35">
        <f>'Input Count AM'!J46</f>
        <v>0</v>
      </c>
      <c r="K26" s="35">
        <f>'Input Count AM'!J45</f>
        <v>0</v>
      </c>
      <c r="L26" s="35">
        <f>'Input Count AM'!J44</f>
        <v>0</v>
      </c>
      <c r="M26" s="35"/>
      <c r="N26" s="35">
        <f>'Input Count AM'!J38</f>
        <v>0</v>
      </c>
      <c r="O26" s="35">
        <f>'Input Count AM'!J37</f>
        <v>6</v>
      </c>
      <c r="P26" s="35">
        <f>'Input Count AM'!J36</f>
        <v>0</v>
      </c>
      <c r="Q26" s="35"/>
    </row>
    <row r="27" spans="1:17" x14ac:dyDescent="0.25">
      <c r="A27" s="15">
        <f t="shared" ref="A27:A28" si="2">A26+TIME(0,15,0)</f>
        <v>0.35416666666666669</v>
      </c>
      <c r="B27" s="35">
        <f>'Input Count AM'!O50</f>
        <v>0</v>
      </c>
      <c r="C27" s="35">
        <f>'Input Count AM'!O49</f>
        <v>0</v>
      </c>
      <c r="D27" s="35">
        <f>'Input Count AM'!O48</f>
        <v>0</v>
      </c>
      <c r="E27" s="35"/>
      <c r="F27" s="35">
        <f>'Input Count AM'!O42</f>
        <v>0</v>
      </c>
      <c r="G27" s="35">
        <f>'Input Count AM'!O41</f>
        <v>1</v>
      </c>
      <c r="H27" s="35">
        <f>'Input Count AM'!O40</f>
        <v>0</v>
      </c>
      <c r="I27" s="35"/>
      <c r="J27" s="35">
        <f>'Input Count AM'!O46</f>
        <v>0</v>
      </c>
      <c r="K27" s="35">
        <f>'Input Count AM'!O45</f>
        <v>0</v>
      </c>
      <c r="L27" s="35">
        <f>'Input Count AM'!O44</f>
        <v>0</v>
      </c>
      <c r="M27" s="35"/>
      <c r="N27" s="35">
        <f>'Input Count AM'!O38</f>
        <v>0</v>
      </c>
      <c r="O27" s="35">
        <f>'Input Count AM'!O37</f>
        <v>12</v>
      </c>
      <c r="P27" s="35">
        <f>'Input Count AM'!O36</f>
        <v>0</v>
      </c>
      <c r="Q27" s="35"/>
    </row>
    <row r="28" spans="1:17" x14ac:dyDescent="0.25">
      <c r="A28" s="15">
        <f t="shared" si="2"/>
        <v>0.36458333333333337</v>
      </c>
      <c r="B28" s="35">
        <f>'Input Count AM'!T50</f>
        <v>0</v>
      </c>
      <c r="C28" s="35">
        <f>'Input Count AM'!T49</f>
        <v>0</v>
      </c>
      <c r="D28" s="35">
        <f>'Input Count AM'!T48</f>
        <v>0</v>
      </c>
      <c r="E28" s="35"/>
      <c r="F28" s="35">
        <f>'Input Count AM'!T42</f>
        <v>1</v>
      </c>
      <c r="G28" s="35">
        <f>'Input Count AM'!T41</f>
        <v>0</v>
      </c>
      <c r="H28" s="35">
        <f>'Input Count AM'!T40</f>
        <v>0</v>
      </c>
      <c r="I28" s="35"/>
      <c r="J28" s="35">
        <f>'Input Count AM'!T46</f>
        <v>0</v>
      </c>
      <c r="K28" s="35">
        <f>'Input Count AM'!T45</f>
        <v>0</v>
      </c>
      <c r="L28" s="35">
        <f>'Input Count AM'!T44</f>
        <v>0</v>
      </c>
      <c r="M28" s="35"/>
      <c r="N28" s="35">
        <f>'Input Count AM'!T38</f>
        <v>0</v>
      </c>
      <c r="O28" s="35">
        <f>'Input Count AM'!T37</f>
        <v>9</v>
      </c>
      <c r="P28" s="35">
        <f>'Input Count AM'!T36</f>
        <v>0</v>
      </c>
      <c r="Q28" s="35"/>
    </row>
    <row r="29" spans="1:17" x14ac:dyDescent="0.25">
      <c r="A29" t="s">
        <v>1</v>
      </c>
      <c r="B29" s="68">
        <f>SUM(B25:D28)</f>
        <v>0</v>
      </c>
      <c r="C29" s="69"/>
      <c r="D29" s="70"/>
      <c r="E29" s="1"/>
      <c r="F29" s="68">
        <f>SUM(F25:H28)</f>
        <v>5</v>
      </c>
      <c r="G29" s="69"/>
      <c r="H29" s="70"/>
      <c r="I29" s="1"/>
      <c r="J29" s="68">
        <f>SUM(J25:L28)</f>
        <v>0</v>
      </c>
      <c r="K29" s="69"/>
      <c r="L29" s="70"/>
      <c r="M29" s="1"/>
      <c r="N29" s="68">
        <f>SUM(N25:P28)</f>
        <v>38</v>
      </c>
      <c r="O29" s="69"/>
      <c r="P29" s="70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67" t="s">
        <v>46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5">
      <c r="B32" s="66" t="str">
        <f>B$2</f>
        <v>Cherry</v>
      </c>
      <c r="C32" s="66"/>
      <c r="D32" s="66"/>
      <c r="E32" s="66"/>
      <c r="F32" s="66"/>
      <c r="G32" s="66"/>
      <c r="H32" s="66"/>
      <c r="I32" s="66"/>
      <c r="J32" s="66" t="str">
        <f>J$2</f>
        <v>19th</v>
      </c>
      <c r="K32" s="66"/>
      <c r="L32" s="66"/>
      <c r="M32" s="66"/>
      <c r="N32" s="66"/>
      <c r="O32" s="66"/>
      <c r="P32" s="66"/>
      <c r="Q32" s="66"/>
    </row>
    <row r="33" spans="1:18" x14ac:dyDescent="0.25">
      <c r="B33" s="66" t="s">
        <v>5</v>
      </c>
      <c r="C33" s="66"/>
      <c r="D33" s="66"/>
      <c r="E33" s="66"/>
      <c r="F33" s="66" t="s">
        <v>6</v>
      </c>
      <c r="G33" s="66"/>
      <c r="H33" s="66"/>
      <c r="I33" s="66"/>
      <c r="J33" s="66" t="s">
        <v>7</v>
      </c>
      <c r="K33" s="66"/>
      <c r="L33" s="66"/>
      <c r="M33" s="66"/>
      <c r="N33" s="66" t="s">
        <v>8</v>
      </c>
      <c r="O33" s="66"/>
      <c r="P33" s="66"/>
      <c r="Q33" s="66"/>
      <c r="R33" s="71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71"/>
    </row>
    <row r="35" spans="1:18" x14ac:dyDescent="0.25">
      <c r="A35" s="15">
        <f>PEAK_START_AM</f>
        <v>0.33333333333333331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26</v>
      </c>
      <c r="F35" s="35">
        <f t="shared" ref="F35:H36" si="4">F5+F15</f>
        <v>13</v>
      </c>
      <c r="G35" s="35">
        <f t="shared" si="4"/>
        <v>24</v>
      </c>
      <c r="H35" s="35">
        <f t="shared" si="4"/>
        <v>0</v>
      </c>
      <c r="I35" s="35">
        <f>I5</f>
        <v>16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14</v>
      </c>
      <c r="N35" s="35">
        <f t="shared" ref="N35:P38" si="6">N5+N15</f>
        <v>0</v>
      </c>
      <c r="O35" s="35">
        <f t="shared" si="6"/>
        <v>115</v>
      </c>
      <c r="P35" s="35">
        <f t="shared" si="6"/>
        <v>18</v>
      </c>
      <c r="Q35" s="35">
        <f>Q5</f>
        <v>14</v>
      </c>
      <c r="R35" s="35">
        <f>SUM(B35:D35,F35:H35,J35:L35,N35:P35)</f>
        <v>170</v>
      </c>
    </row>
    <row r="36" spans="1:18" x14ac:dyDescent="0.25">
      <c r="A36" s="15">
        <f>A35+TIME(0,15,0)</f>
        <v>0.34375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19</v>
      </c>
      <c r="F36" s="35">
        <f t="shared" si="4"/>
        <v>15</v>
      </c>
      <c r="G36" s="35">
        <f t="shared" si="4"/>
        <v>20</v>
      </c>
      <c r="H36" s="35">
        <f t="shared" si="4"/>
        <v>0</v>
      </c>
      <c r="I36" s="35">
        <f>I6</f>
        <v>10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9</v>
      </c>
      <c r="N36" s="35">
        <f t="shared" si="6"/>
        <v>0</v>
      </c>
      <c r="O36" s="35">
        <f t="shared" si="6"/>
        <v>160</v>
      </c>
      <c r="P36" s="35">
        <f t="shared" si="6"/>
        <v>22</v>
      </c>
      <c r="Q36" s="35">
        <f>Q6</f>
        <v>11</v>
      </c>
      <c r="R36" s="35">
        <f>SUM(B36:D36,F36:H36,J36:L36,N36:P36)</f>
        <v>217</v>
      </c>
    </row>
    <row r="37" spans="1:18" x14ac:dyDescent="0.25">
      <c r="A37" s="15">
        <f t="shared" ref="A37:A38" si="8">A36+TIME(0,15,0)</f>
        <v>0.35416666666666669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29</v>
      </c>
      <c r="F37" s="35">
        <f>F7+F17</f>
        <v>15</v>
      </c>
      <c r="G37" s="35">
        <f t="shared" ref="G37:H37" si="9">G7+G17</f>
        <v>9</v>
      </c>
      <c r="H37" s="35">
        <f t="shared" si="9"/>
        <v>0</v>
      </c>
      <c r="I37" s="35">
        <f>I7</f>
        <v>25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11</v>
      </c>
      <c r="N37" s="35">
        <f t="shared" si="6"/>
        <v>0</v>
      </c>
      <c r="O37" s="35">
        <f t="shared" si="6"/>
        <v>157</v>
      </c>
      <c r="P37" s="35">
        <f t="shared" si="6"/>
        <v>16</v>
      </c>
      <c r="Q37" s="35">
        <f>Q7</f>
        <v>10</v>
      </c>
      <c r="R37" s="35">
        <f t="shared" ref="R37" si="10">SUM(B37:D37,F37:H37,J37:L37,N37:P37)</f>
        <v>197</v>
      </c>
    </row>
    <row r="38" spans="1:18" ht="15.75" thickBot="1" x14ac:dyDescent="0.3">
      <c r="A38" s="15">
        <f t="shared" si="8"/>
        <v>0.36458333333333337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45</v>
      </c>
      <c r="F38" s="42">
        <f>F8+F18</f>
        <v>14</v>
      </c>
      <c r="G38" s="42">
        <f>G8+G18</f>
        <v>14</v>
      </c>
      <c r="H38" s="42">
        <f t="shared" ref="H38" si="11">H8+H18</f>
        <v>0</v>
      </c>
      <c r="I38" s="42">
        <f>I8</f>
        <v>23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6</v>
      </c>
      <c r="N38" s="42">
        <f t="shared" si="6"/>
        <v>0</v>
      </c>
      <c r="O38" s="42">
        <f t="shared" si="6"/>
        <v>172</v>
      </c>
      <c r="P38" s="42">
        <f t="shared" si="6"/>
        <v>20</v>
      </c>
      <c r="Q38" s="42">
        <f>Q8</f>
        <v>17</v>
      </c>
      <c r="R38" s="42">
        <f>SUM(B38:D38,F38:H38,J38:L38,N38:P38)</f>
        <v>220</v>
      </c>
    </row>
    <row r="39" spans="1:18" x14ac:dyDescent="0.25">
      <c r="A39" t="s">
        <v>1</v>
      </c>
      <c r="B39" s="28">
        <f>SUM(B35:B38)</f>
        <v>0</v>
      </c>
      <c r="C39" s="28">
        <f t="shared" ref="C39:R39" si="12">SUM(C35:C38)</f>
        <v>0</v>
      </c>
      <c r="D39" s="28">
        <f t="shared" si="12"/>
        <v>0</v>
      </c>
      <c r="E39" s="28">
        <f>SUM(E35:E38)</f>
        <v>119</v>
      </c>
      <c r="F39" s="28">
        <f t="shared" si="12"/>
        <v>57</v>
      </c>
      <c r="G39" s="28">
        <f t="shared" si="12"/>
        <v>67</v>
      </c>
      <c r="H39" s="28">
        <f t="shared" si="12"/>
        <v>0</v>
      </c>
      <c r="I39" s="28">
        <f t="shared" si="12"/>
        <v>74</v>
      </c>
      <c r="J39" s="28">
        <f t="shared" si="12"/>
        <v>0</v>
      </c>
      <c r="K39" s="28">
        <f t="shared" si="12"/>
        <v>0</v>
      </c>
      <c r="L39" s="28">
        <f t="shared" si="12"/>
        <v>0</v>
      </c>
      <c r="M39" s="28">
        <f t="shared" si="12"/>
        <v>40</v>
      </c>
      <c r="N39" s="28">
        <f t="shared" si="12"/>
        <v>0</v>
      </c>
      <c r="O39" s="28">
        <f t="shared" si="12"/>
        <v>604</v>
      </c>
      <c r="P39" s="28">
        <f t="shared" si="12"/>
        <v>76</v>
      </c>
      <c r="Q39" s="28">
        <f t="shared" si="12"/>
        <v>52</v>
      </c>
      <c r="R39" s="28">
        <f t="shared" si="12"/>
        <v>804</v>
      </c>
    </row>
  </sheetData>
  <mergeCells count="33">
    <mergeCell ref="B29:D29"/>
    <mergeCell ref="F29:H29"/>
    <mergeCell ref="J29:L29"/>
    <mergeCell ref="N29:P29"/>
    <mergeCell ref="R33:R34"/>
    <mergeCell ref="B1:Q1"/>
    <mergeCell ref="B31:Q31"/>
    <mergeCell ref="B32:I32"/>
    <mergeCell ref="J32:Q32"/>
    <mergeCell ref="B33:E33"/>
    <mergeCell ref="F33:I33"/>
    <mergeCell ref="J33:M33"/>
    <mergeCell ref="N33:Q33"/>
    <mergeCell ref="B21:Q21"/>
    <mergeCell ref="B22:I22"/>
    <mergeCell ref="J22:Q22"/>
    <mergeCell ref="B23:E23"/>
    <mergeCell ref="F23:I23"/>
    <mergeCell ref="J23:M23"/>
    <mergeCell ref="N23:Q23"/>
    <mergeCell ref="B11:Q11"/>
    <mergeCell ref="B12:I12"/>
    <mergeCell ref="J12:Q12"/>
    <mergeCell ref="B13:E13"/>
    <mergeCell ref="F13:I13"/>
    <mergeCell ref="J13:M13"/>
    <mergeCell ref="N13:Q13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2DF3-C6AE-4E56-9EB1-E6FA2314A017}">
  <sheetPr>
    <tabColor rgb="FFC00000"/>
  </sheetPr>
  <dimension ref="A1:G49"/>
  <sheetViews>
    <sheetView workbookViewId="0">
      <selection activeCell="D4" sqref="D4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t="s">
        <v>68</v>
      </c>
      <c r="B2" t="s">
        <v>25</v>
      </c>
      <c r="C2" t="s">
        <v>13</v>
      </c>
      <c r="D2">
        <v>16</v>
      </c>
      <c r="E2">
        <v>20</v>
      </c>
      <c r="F2">
        <v>17</v>
      </c>
      <c r="G2">
        <v>12</v>
      </c>
    </row>
    <row r="3" spans="1:7" x14ac:dyDescent="0.25">
      <c r="A3" t="s">
        <v>68</v>
      </c>
      <c r="B3" t="s">
        <v>25</v>
      </c>
      <c r="C3" t="s">
        <v>69</v>
      </c>
      <c r="D3">
        <v>8</v>
      </c>
      <c r="E3">
        <v>15</v>
      </c>
      <c r="F3">
        <v>9</v>
      </c>
      <c r="G3">
        <v>19</v>
      </c>
    </row>
    <row r="4" spans="1:7" x14ac:dyDescent="0.25">
      <c r="A4" t="s">
        <v>68</v>
      </c>
      <c r="B4" t="s">
        <v>25</v>
      </c>
      <c r="C4" t="s">
        <v>70</v>
      </c>
      <c r="D4">
        <v>69</v>
      </c>
      <c r="E4">
        <v>76</v>
      </c>
      <c r="F4">
        <v>76</v>
      </c>
      <c r="G4">
        <v>68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26</v>
      </c>
      <c r="E6">
        <v>38</v>
      </c>
      <c r="F6">
        <v>39</v>
      </c>
      <c r="G6">
        <v>31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15</v>
      </c>
      <c r="E8">
        <v>21</v>
      </c>
      <c r="F8">
        <v>18</v>
      </c>
      <c r="G8">
        <v>13</v>
      </c>
    </row>
    <row r="9" spans="1:7" x14ac:dyDescent="0.25">
      <c r="A9" t="s">
        <v>68</v>
      </c>
      <c r="B9" t="s">
        <v>29</v>
      </c>
      <c r="C9" t="s">
        <v>71</v>
      </c>
      <c r="D9">
        <v>12</v>
      </c>
      <c r="E9">
        <v>14</v>
      </c>
      <c r="F9">
        <v>16</v>
      </c>
      <c r="G9">
        <v>12</v>
      </c>
    </row>
    <row r="10" spans="1:7" x14ac:dyDescent="0.25">
      <c r="A10" t="s">
        <v>68</v>
      </c>
      <c r="B10" t="s">
        <v>33</v>
      </c>
      <c r="C10" t="s">
        <v>13</v>
      </c>
      <c r="D10">
        <v>10</v>
      </c>
      <c r="E10">
        <v>22</v>
      </c>
      <c r="F10">
        <v>16</v>
      </c>
      <c r="G10">
        <v>13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1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32</v>
      </c>
      <c r="E14">
        <v>50</v>
      </c>
      <c r="F14">
        <v>46</v>
      </c>
      <c r="G14">
        <v>36</v>
      </c>
    </row>
    <row r="15" spans="1:7" x14ac:dyDescent="0.25">
      <c r="A15" t="s">
        <v>68</v>
      </c>
      <c r="B15" t="s">
        <v>37</v>
      </c>
      <c r="C15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68</v>
      </c>
      <c r="B16" t="s">
        <v>37</v>
      </c>
      <c r="C16" t="s">
        <v>70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4</v>
      </c>
      <c r="E20">
        <v>4</v>
      </c>
      <c r="F20">
        <v>4</v>
      </c>
      <c r="G20">
        <v>3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1</v>
      </c>
      <c r="E36">
        <v>1</v>
      </c>
      <c r="F36">
        <v>6</v>
      </c>
      <c r="G36">
        <v>6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1</v>
      </c>
      <c r="E40">
        <v>1</v>
      </c>
      <c r="F40">
        <v>1</v>
      </c>
      <c r="G40">
        <v>6</v>
      </c>
    </row>
    <row r="41" spans="1:7" x14ac:dyDescent="0.25">
      <c r="A41" t="s">
        <v>73</v>
      </c>
      <c r="B41" t="s">
        <v>29</v>
      </c>
      <c r="C41" t="s">
        <v>71</v>
      </c>
      <c r="D41">
        <v>3</v>
      </c>
      <c r="E41">
        <v>1</v>
      </c>
      <c r="F41">
        <v>2</v>
      </c>
      <c r="G41">
        <v>1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2</v>
      </c>
      <c r="E44">
        <v>2</v>
      </c>
      <c r="F44">
        <v>1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/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f>'App Input PM'!D2</f>
        <v>16</v>
      </c>
      <c r="F3" s="5"/>
      <c r="G3" s="53" t="s">
        <v>25</v>
      </c>
      <c r="H3" s="32" t="s">
        <v>13</v>
      </c>
      <c r="I3" s="32">
        <v>1</v>
      </c>
      <c r="J3" s="31">
        <f>'App Input AM'!E2</f>
        <v>11</v>
      </c>
      <c r="K3" s="5"/>
      <c r="L3" s="53" t="s">
        <v>25</v>
      </c>
      <c r="M3" s="32" t="s">
        <v>13</v>
      </c>
      <c r="N3" s="32">
        <v>1</v>
      </c>
      <c r="O3" s="31">
        <f>'App Input AM'!F2</f>
        <v>10</v>
      </c>
      <c r="P3" s="5"/>
      <c r="Q3" s="53" t="s">
        <v>25</v>
      </c>
      <c r="R3" s="32" t="s">
        <v>13</v>
      </c>
      <c r="S3" s="32">
        <v>1</v>
      </c>
      <c r="T3" s="31">
        <f>'App Input AM'!G2</f>
        <v>17</v>
      </c>
      <c r="U3" s="32"/>
    </row>
    <row r="4" spans="2:21" x14ac:dyDescent="0.25">
      <c r="B4" s="54"/>
      <c r="C4" s="32" t="s">
        <v>26</v>
      </c>
      <c r="D4" s="32">
        <v>2</v>
      </c>
      <c r="E4" s="32">
        <f>'App Input PM'!D3</f>
        <v>8</v>
      </c>
      <c r="F4" s="5"/>
      <c r="G4" s="54"/>
      <c r="H4" s="32" t="s">
        <v>26</v>
      </c>
      <c r="I4" s="32">
        <v>2</v>
      </c>
      <c r="J4" s="32">
        <f>'App Input AM'!E3</f>
        <v>21</v>
      </c>
      <c r="K4" s="5"/>
      <c r="L4" s="54"/>
      <c r="M4" s="32" t="s">
        <v>26</v>
      </c>
      <c r="N4" s="32">
        <v>2</v>
      </c>
      <c r="O4" s="32">
        <f>'App Input AM'!F3</f>
        <v>16</v>
      </c>
      <c r="P4" s="5"/>
      <c r="Q4" s="54"/>
      <c r="R4" s="32" t="s">
        <v>26</v>
      </c>
      <c r="S4" s="32">
        <v>2</v>
      </c>
      <c r="T4" s="32">
        <f>'App Input AM'!G3</f>
        <v>20</v>
      </c>
      <c r="U4" s="32"/>
    </row>
    <row r="5" spans="2:21" x14ac:dyDescent="0.25">
      <c r="B5" s="54"/>
      <c r="C5" s="32" t="s">
        <v>27</v>
      </c>
      <c r="D5" s="32">
        <v>3</v>
      </c>
      <c r="E5" s="32">
        <f>'App Input PM'!D4</f>
        <v>69</v>
      </c>
      <c r="F5" s="5"/>
      <c r="G5" s="54"/>
      <c r="H5" s="32" t="s">
        <v>27</v>
      </c>
      <c r="I5" s="32">
        <v>3</v>
      </c>
      <c r="J5" s="32">
        <f>'App Input AM'!E4</f>
        <v>157</v>
      </c>
      <c r="K5" s="5"/>
      <c r="L5" s="54"/>
      <c r="M5" s="32" t="s">
        <v>27</v>
      </c>
      <c r="N5" s="32">
        <v>3</v>
      </c>
      <c r="O5" s="32">
        <f>'App Input AM'!F4</f>
        <v>152</v>
      </c>
      <c r="P5" s="5"/>
      <c r="Q5" s="54"/>
      <c r="R5" s="32" t="s">
        <v>27</v>
      </c>
      <c r="S5" s="32">
        <v>3</v>
      </c>
      <c r="T5" s="32">
        <f>'App Input AM'!G4</f>
        <v>170</v>
      </c>
      <c r="U5" s="32"/>
    </row>
    <row r="6" spans="2:21" x14ac:dyDescent="0.25">
      <c r="B6" s="54"/>
      <c r="C6" s="32" t="s">
        <v>28</v>
      </c>
      <c r="D6" s="32">
        <v>4</v>
      </c>
      <c r="E6" s="32">
        <f>'App Input PM'!D5</f>
        <v>0</v>
      </c>
      <c r="F6" s="5"/>
      <c r="G6" s="54"/>
      <c r="H6" s="32" t="s">
        <v>28</v>
      </c>
      <c r="I6" s="32">
        <v>4</v>
      </c>
      <c r="J6" s="32">
        <f>'App Input AM'!E5</f>
        <v>0</v>
      </c>
      <c r="K6" s="5"/>
      <c r="L6" s="54"/>
      <c r="M6" s="32" t="s">
        <v>28</v>
      </c>
      <c r="N6" s="32">
        <v>4</v>
      </c>
      <c r="O6" s="32">
        <f>'App Input AM'!F5</f>
        <v>0</v>
      </c>
      <c r="P6" s="5"/>
      <c r="Q6" s="54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f>'App Input PM'!D6</f>
        <v>26</v>
      </c>
      <c r="F7" s="6"/>
      <c r="G7" s="55" t="s">
        <v>29</v>
      </c>
      <c r="H7" s="33" t="s">
        <v>13</v>
      </c>
      <c r="I7" s="33">
        <v>5</v>
      </c>
      <c r="J7" s="33">
        <f>'App Input AM'!E6</f>
        <v>10</v>
      </c>
      <c r="K7" s="6"/>
      <c r="L7" s="55" t="s">
        <v>29</v>
      </c>
      <c r="M7" s="33" t="s">
        <v>13</v>
      </c>
      <c r="N7" s="33">
        <v>5</v>
      </c>
      <c r="O7" s="33">
        <f>'App Input AM'!F6</f>
        <v>25</v>
      </c>
      <c r="P7" s="6"/>
      <c r="Q7" s="55" t="s">
        <v>29</v>
      </c>
      <c r="R7" s="33" t="s">
        <v>13</v>
      </c>
      <c r="S7" s="33">
        <v>5</v>
      </c>
      <c r="T7" s="33">
        <f>'App Input AM'!G6</f>
        <v>23</v>
      </c>
      <c r="U7" s="3"/>
    </row>
    <row r="8" spans="2:21" x14ac:dyDescent="0.25">
      <c r="B8" s="55"/>
      <c r="C8" s="33" t="s">
        <v>30</v>
      </c>
      <c r="D8" s="33">
        <v>6</v>
      </c>
      <c r="E8" s="33">
        <f>'App Input PM'!D7</f>
        <v>0</v>
      </c>
      <c r="F8" s="6"/>
      <c r="G8" s="55"/>
      <c r="H8" s="33" t="s">
        <v>30</v>
      </c>
      <c r="I8" s="33">
        <v>6</v>
      </c>
      <c r="J8" s="33">
        <f>'App Input AM'!E7</f>
        <v>0</v>
      </c>
      <c r="K8" s="6"/>
      <c r="L8" s="55"/>
      <c r="M8" s="33" t="s">
        <v>30</v>
      </c>
      <c r="N8" s="33">
        <v>6</v>
      </c>
      <c r="O8" s="33">
        <f>'App Input AM'!F7</f>
        <v>0</v>
      </c>
      <c r="P8" s="6"/>
      <c r="Q8" s="55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5"/>
      <c r="C9" s="33" t="s">
        <v>31</v>
      </c>
      <c r="D9" s="33">
        <v>7</v>
      </c>
      <c r="E9" s="33">
        <f>'App Input PM'!D8</f>
        <v>15</v>
      </c>
      <c r="F9" s="6"/>
      <c r="G9" s="55"/>
      <c r="H9" s="33" t="s">
        <v>31</v>
      </c>
      <c r="I9" s="33">
        <v>7</v>
      </c>
      <c r="J9" s="33">
        <f>'App Input AM'!E8</f>
        <v>20</v>
      </c>
      <c r="K9" s="6"/>
      <c r="L9" s="55"/>
      <c r="M9" s="33" t="s">
        <v>31</v>
      </c>
      <c r="N9" s="33">
        <v>7</v>
      </c>
      <c r="O9" s="33">
        <f>'App Input AM'!F8</f>
        <v>9</v>
      </c>
      <c r="P9" s="6"/>
      <c r="Q9" s="55"/>
      <c r="R9" s="33" t="s">
        <v>31</v>
      </c>
      <c r="S9" s="33">
        <v>7</v>
      </c>
      <c r="T9" s="33">
        <f>'App Input AM'!G8</f>
        <v>14</v>
      </c>
      <c r="U9" s="3"/>
    </row>
    <row r="10" spans="2:21" x14ac:dyDescent="0.25">
      <c r="B10" s="55"/>
      <c r="C10" s="33" t="s">
        <v>32</v>
      </c>
      <c r="D10" s="33">
        <v>8</v>
      </c>
      <c r="E10" s="33">
        <f>'App Input PM'!D9</f>
        <v>12</v>
      </c>
      <c r="F10" s="6"/>
      <c r="G10" s="55"/>
      <c r="H10" s="33" t="s">
        <v>32</v>
      </c>
      <c r="I10" s="33">
        <v>8</v>
      </c>
      <c r="J10" s="33">
        <f>'App Input AM'!E9</f>
        <v>14</v>
      </c>
      <c r="K10" s="6"/>
      <c r="L10" s="55"/>
      <c r="M10" s="33" t="s">
        <v>32</v>
      </c>
      <c r="N10" s="33">
        <v>8</v>
      </c>
      <c r="O10" s="33">
        <f>'App Input AM'!F9</f>
        <v>14</v>
      </c>
      <c r="P10" s="6"/>
      <c r="Q10" s="55"/>
      <c r="R10" s="33" t="s">
        <v>32</v>
      </c>
      <c r="S10" s="33">
        <v>8</v>
      </c>
      <c r="T10" s="33">
        <f>'App Input AM'!G9</f>
        <v>14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f>'App Input PM'!D10</f>
        <v>10</v>
      </c>
      <c r="F11" s="5"/>
      <c r="G11" s="54" t="s">
        <v>33</v>
      </c>
      <c r="H11" s="32" t="s">
        <v>13</v>
      </c>
      <c r="I11" s="32">
        <v>9</v>
      </c>
      <c r="J11" s="32">
        <f>'App Input AM'!E10</f>
        <v>9</v>
      </c>
      <c r="K11" s="5"/>
      <c r="L11" s="54" t="s">
        <v>33</v>
      </c>
      <c r="M11" s="32" t="s">
        <v>13</v>
      </c>
      <c r="N11" s="32">
        <v>9</v>
      </c>
      <c r="O11" s="32">
        <f>'App Input AM'!F10</f>
        <v>11</v>
      </c>
      <c r="P11" s="5"/>
      <c r="Q11" s="54" t="s">
        <v>33</v>
      </c>
      <c r="R11" s="32" t="s">
        <v>13</v>
      </c>
      <c r="S11" s="32">
        <v>9</v>
      </c>
      <c r="T11" s="32">
        <f>'App Input AM'!G10</f>
        <v>6</v>
      </c>
    </row>
    <row r="12" spans="2:21" x14ac:dyDescent="0.25">
      <c r="B12" s="54"/>
      <c r="C12" s="32" t="s">
        <v>34</v>
      </c>
      <c r="D12" s="32">
        <v>10</v>
      </c>
      <c r="E12" s="32">
        <f>'App Input PM'!D11</f>
        <v>0</v>
      </c>
      <c r="F12" s="5"/>
      <c r="G12" s="54"/>
      <c r="H12" s="32" t="s">
        <v>34</v>
      </c>
      <c r="I12" s="32">
        <v>10</v>
      </c>
      <c r="J12" s="32">
        <f>'App Input AM'!E11</f>
        <v>0</v>
      </c>
      <c r="K12" s="5"/>
      <c r="L12" s="54"/>
      <c r="M12" s="32" t="s">
        <v>34</v>
      </c>
      <c r="N12" s="32">
        <v>10</v>
      </c>
      <c r="O12" s="32">
        <f>'App Input AM'!F11</f>
        <v>0</v>
      </c>
      <c r="P12" s="5"/>
      <c r="Q12" s="54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4"/>
      <c r="C13" s="32" t="s">
        <v>35</v>
      </c>
      <c r="D13" s="32">
        <v>11</v>
      </c>
      <c r="E13" s="32">
        <f>'App Input PM'!D12</f>
        <v>1</v>
      </c>
      <c r="F13" s="5"/>
      <c r="G13" s="54"/>
      <c r="H13" s="32" t="s">
        <v>35</v>
      </c>
      <c r="I13" s="32">
        <v>11</v>
      </c>
      <c r="J13" s="32">
        <f>'App Input AM'!E12</f>
        <v>0</v>
      </c>
      <c r="K13" s="5"/>
      <c r="L13" s="54"/>
      <c r="M13" s="32" t="s">
        <v>35</v>
      </c>
      <c r="N13" s="32">
        <v>11</v>
      </c>
      <c r="O13" s="32">
        <f>'App Input AM'!F12</f>
        <v>0</v>
      </c>
      <c r="P13" s="5"/>
      <c r="Q13" s="54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4"/>
      <c r="C14" s="32" t="s">
        <v>36</v>
      </c>
      <c r="D14" s="32">
        <v>12</v>
      </c>
      <c r="E14" s="32">
        <f>'App Input PM'!D13</f>
        <v>0</v>
      </c>
      <c r="F14" s="5"/>
      <c r="G14" s="54"/>
      <c r="H14" s="32" t="s">
        <v>36</v>
      </c>
      <c r="I14" s="32">
        <v>12</v>
      </c>
      <c r="J14" s="32">
        <f>'App Input AM'!E13</f>
        <v>0</v>
      </c>
      <c r="K14" s="5"/>
      <c r="L14" s="54"/>
      <c r="M14" s="32" t="s">
        <v>36</v>
      </c>
      <c r="N14" s="32">
        <v>12</v>
      </c>
      <c r="O14" s="32">
        <f>'App Input AM'!F13</f>
        <v>0</v>
      </c>
      <c r="P14" s="5"/>
      <c r="Q14" s="54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f>'App Input PM'!D14</f>
        <v>32</v>
      </c>
      <c r="F15" s="6"/>
      <c r="G15" s="55" t="s">
        <v>37</v>
      </c>
      <c r="H15" s="33" t="s">
        <v>13</v>
      </c>
      <c r="I15" s="33">
        <v>13</v>
      </c>
      <c r="J15" s="33">
        <f>'App Input AM'!E14</f>
        <v>19</v>
      </c>
      <c r="K15" s="6"/>
      <c r="L15" s="55" t="s">
        <v>37</v>
      </c>
      <c r="M15" s="33" t="s">
        <v>13</v>
      </c>
      <c r="N15" s="33">
        <v>13</v>
      </c>
      <c r="O15" s="33">
        <f>'App Input AM'!F14</f>
        <v>29</v>
      </c>
      <c r="P15" s="6"/>
      <c r="Q15" s="55" t="s">
        <v>37</v>
      </c>
      <c r="R15" s="33" t="s">
        <v>13</v>
      </c>
      <c r="S15" s="33">
        <v>13</v>
      </c>
      <c r="T15" s="33">
        <f>'App Input AM'!G14</f>
        <v>45</v>
      </c>
      <c r="U15" s="3"/>
    </row>
    <row r="16" spans="2:21" x14ac:dyDescent="0.25">
      <c r="B16" s="55"/>
      <c r="C16" s="21" t="s">
        <v>38</v>
      </c>
      <c r="D16" s="21">
        <v>14</v>
      </c>
      <c r="E16" s="21">
        <f>'App Input PM'!D15</f>
        <v>0</v>
      </c>
      <c r="F16" s="23"/>
      <c r="G16" s="55"/>
      <c r="H16" s="21" t="s">
        <v>38</v>
      </c>
      <c r="I16" s="21">
        <v>14</v>
      </c>
      <c r="J16" s="21">
        <f>'App Input AM'!E15</f>
        <v>0</v>
      </c>
      <c r="K16" s="23"/>
      <c r="L16" s="55"/>
      <c r="M16" s="21" t="s">
        <v>38</v>
      </c>
      <c r="N16" s="21">
        <v>14</v>
      </c>
      <c r="O16" s="21">
        <f>'App Input AM'!F15</f>
        <v>0</v>
      </c>
      <c r="P16" s="23"/>
      <c r="Q16" s="55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f>'App Input PM'!D16</f>
        <v>0</v>
      </c>
      <c r="F17" s="23"/>
      <c r="G17" s="55"/>
      <c r="H17" s="21" t="s">
        <v>39</v>
      </c>
      <c r="I17" s="21">
        <v>15</v>
      </c>
      <c r="J17" s="21">
        <f>'App Input AM'!E16</f>
        <v>0</v>
      </c>
      <c r="K17" s="23"/>
      <c r="L17" s="55"/>
      <c r="M17" s="21" t="s">
        <v>39</v>
      </c>
      <c r="N17" s="21">
        <v>15</v>
      </c>
      <c r="O17" s="21">
        <f>'App Input AM'!F16</f>
        <v>0</v>
      </c>
      <c r="P17" s="23"/>
      <c r="Q17" s="55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f>'App Input PM'!D17</f>
        <v>0</v>
      </c>
      <c r="F18" s="23"/>
      <c r="G18" s="55"/>
      <c r="H18" s="21" t="s">
        <v>40</v>
      </c>
      <c r="I18" s="21">
        <v>16</v>
      </c>
      <c r="J18" s="21">
        <f>'App Input AM'!E17</f>
        <v>0</v>
      </c>
      <c r="K18" s="23"/>
      <c r="L18" s="55"/>
      <c r="M18" s="21" t="s">
        <v>40</v>
      </c>
      <c r="N18" s="21">
        <v>16</v>
      </c>
      <c r="O18" s="21">
        <f>'App Input AM'!F17</f>
        <v>0</v>
      </c>
      <c r="P18" s="23"/>
      <c r="Q18" s="55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f>'App Input PM'!D18</f>
        <v>0</v>
      </c>
      <c r="F19" s="40"/>
      <c r="G19" s="61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1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1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f>'App Input PM'!D19</f>
        <v>0</v>
      </c>
      <c r="F20" s="5"/>
      <c r="G20" s="54"/>
      <c r="H20" s="32" t="s">
        <v>26</v>
      </c>
      <c r="I20" s="32">
        <v>18</v>
      </c>
      <c r="J20" s="32">
        <f>'App Input AM'!E19</f>
        <v>1</v>
      </c>
      <c r="K20" s="5"/>
      <c r="L20" s="54"/>
      <c r="M20" s="32" t="s">
        <v>26</v>
      </c>
      <c r="N20" s="32">
        <v>18</v>
      </c>
      <c r="O20" s="32">
        <f>'App Input AM'!F19</f>
        <v>0</v>
      </c>
      <c r="P20" s="5"/>
      <c r="Q20" s="54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f>'App Input PM'!D20</f>
        <v>4</v>
      </c>
      <c r="F21" s="5"/>
      <c r="G21" s="54"/>
      <c r="H21" s="32" t="s">
        <v>27</v>
      </c>
      <c r="I21" s="32">
        <v>19</v>
      </c>
      <c r="J21" s="32">
        <f>'App Input AM'!E20</f>
        <v>3</v>
      </c>
      <c r="K21" s="5"/>
      <c r="L21" s="54"/>
      <c r="M21" s="32" t="s">
        <v>27</v>
      </c>
      <c r="N21" s="32">
        <v>19</v>
      </c>
      <c r="O21" s="32">
        <f>'App Input AM'!F20</f>
        <v>5</v>
      </c>
      <c r="P21" s="5"/>
      <c r="Q21" s="54"/>
      <c r="R21" s="32" t="s">
        <v>27</v>
      </c>
      <c r="S21" s="32">
        <v>19</v>
      </c>
      <c r="T21" s="32">
        <f>'App Input AM'!G20</f>
        <v>2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f>'App Input PM'!D21</f>
        <v>0</v>
      </c>
      <c r="F22" s="5"/>
      <c r="G22" s="54"/>
      <c r="H22" s="32" t="s">
        <v>28</v>
      </c>
      <c r="I22" s="32">
        <v>20</v>
      </c>
      <c r="J22" s="32">
        <f>'App Input AM'!E21</f>
        <v>0</v>
      </c>
      <c r="K22" s="5"/>
      <c r="L22" s="54"/>
      <c r="M22" s="32" t="s">
        <v>28</v>
      </c>
      <c r="N22" s="32">
        <v>20</v>
      </c>
      <c r="O22" s="32">
        <f>'App Input AM'!F21</f>
        <v>0</v>
      </c>
      <c r="P22" s="5"/>
      <c r="Q22" s="54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f>'App Input PM'!D22</f>
        <v>0</v>
      </c>
      <c r="F23" s="6"/>
      <c r="G23" s="55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5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5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f>'App Input PM'!D23</f>
        <v>0</v>
      </c>
      <c r="F24" s="6"/>
      <c r="G24" s="55"/>
      <c r="H24" s="33" t="s">
        <v>30</v>
      </c>
      <c r="I24" s="33">
        <v>22</v>
      </c>
      <c r="J24" s="33">
        <f>'App Input AM'!E23</f>
        <v>0</v>
      </c>
      <c r="K24" s="6"/>
      <c r="L24" s="55"/>
      <c r="M24" s="33" t="s">
        <v>30</v>
      </c>
      <c r="N24" s="33">
        <v>22</v>
      </c>
      <c r="O24" s="33">
        <f>'App Input AM'!F23</f>
        <v>0</v>
      </c>
      <c r="P24" s="6"/>
      <c r="Q24" s="55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f>'App Input PM'!D24</f>
        <v>0</v>
      </c>
      <c r="F25" s="6"/>
      <c r="G25" s="55"/>
      <c r="H25" s="33" t="s">
        <v>31</v>
      </c>
      <c r="I25" s="33">
        <v>23</v>
      </c>
      <c r="J25" s="33">
        <f>'App Input AM'!E24</f>
        <v>0</v>
      </c>
      <c r="K25" s="6"/>
      <c r="L25" s="55"/>
      <c r="M25" s="33" t="s">
        <v>31</v>
      </c>
      <c r="N25" s="33">
        <v>23</v>
      </c>
      <c r="O25" s="33">
        <f>'App Input AM'!F24</f>
        <v>0</v>
      </c>
      <c r="P25" s="6"/>
      <c r="Q25" s="55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f>'App Input PM'!D25</f>
        <v>0</v>
      </c>
      <c r="F26" s="6"/>
      <c r="G26" s="55"/>
      <c r="H26" s="33" t="s">
        <v>32</v>
      </c>
      <c r="I26" s="33">
        <v>24</v>
      </c>
      <c r="J26" s="33">
        <f>'App Input AM'!E25</f>
        <v>1</v>
      </c>
      <c r="K26" s="6"/>
      <c r="L26" s="55"/>
      <c r="M26" s="33" t="s">
        <v>32</v>
      </c>
      <c r="N26" s="33">
        <v>24</v>
      </c>
      <c r="O26" s="33">
        <f>'App Input AM'!F25</f>
        <v>1</v>
      </c>
      <c r="P26" s="6"/>
      <c r="Q26" s="55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f>'App Input PM'!D26</f>
        <v>0</v>
      </c>
      <c r="F27" s="5"/>
      <c r="G27" s="54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4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4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f>'App Input PM'!D27</f>
        <v>0</v>
      </c>
      <c r="F28" s="5"/>
      <c r="G28" s="54"/>
      <c r="H28" s="32" t="s">
        <v>34</v>
      </c>
      <c r="I28" s="32">
        <v>26</v>
      </c>
      <c r="J28" s="32">
        <f>'App Input AM'!E27</f>
        <v>0</v>
      </c>
      <c r="K28" s="5"/>
      <c r="L28" s="54"/>
      <c r="M28" s="32" t="s">
        <v>34</v>
      </c>
      <c r="N28" s="32">
        <v>26</v>
      </c>
      <c r="O28" s="32">
        <f>'App Input AM'!F27</f>
        <v>0</v>
      </c>
      <c r="P28" s="5"/>
      <c r="Q28" s="54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f>'App Input PM'!D28</f>
        <v>0</v>
      </c>
      <c r="F29" s="5"/>
      <c r="G29" s="54"/>
      <c r="H29" s="32" t="s">
        <v>35</v>
      </c>
      <c r="I29" s="32">
        <v>27</v>
      </c>
      <c r="J29" s="32">
        <f>'App Input AM'!E28</f>
        <v>0</v>
      </c>
      <c r="K29" s="5"/>
      <c r="L29" s="54"/>
      <c r="M29" s="32" t="s">
        <v>35</v>
      </c>
      <c r="N29" s="32">
        <v>27</v>
      </c>
      <c r="O29" s="32">
        <f>'App Input AM'!F28</f>
        <v>0</v>
      </c>
      <c r="P29" s="5"/>
      <c r="Q29" s="54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f>'App Input PM'!D29</f>
        <v>0</v>
      </c>
      <c r="F30" s="5"/>
      <c r="G30" s="54"/>
      <c r="H30" s="32" t="s">
        <v>36</v>
      </c>
      <c r="I30" s="32">
        <v>28</v>
      </c>
      <c r="J30" s="32">
        <f>'App Input AM'!E29</f>
        <v>0</v>
      </c>
      <c r="K30" s="5"/>
      <c r="L30" s="54"/>
      <c r="M30" s="32" t="s">
        <v>36</v>
      </c>
      <c r="N30" s="32">
        <v>28</v>
      </c>
      <c r="O30" s="32">
        <f>'App Input AM'!F29</f>
        <v>0</v>
      </c>
      <c r="P30" s="5"/>
      <c r="Q30" s="54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f>'App Input PM'!D30</f>
        <v>0</v>
      </c>
      <c r="F31" s="5"/>
      <c r="G31" s="54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4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4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f>'App Input PM'!D31</f>
        <v>0</v>
      </c>
      <c r="F32" s="23"/>
      <c r="G32" s="54"/>
      <c r="H32" s="21" t="s">
        <v>38</v>
      </c>
      <c r="I32" s="21">
        <v>30</v>
      </c>
      <c r="J32" s="21">
        <f>'App Input AM'!E31</f>
        <v>0</v>
      </c>
      <c r="K32" s="23"/>
      <c r="L32" s="54"/>
      <c r="M32" s="21" t="s">
        <v>38</v>
      </c>
      <c r="N32" s="21">
        <v>30</v>
      </c>
      <c r="O32" s="21">
        <f>'App Input AM'!F31</f>
        <v>0</v>
      </c>
      <c r="P32" s="23"/>
      <c r="Q32" s="54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f>'App Input PM'!D32</f>
        <v>0</v>
      </c>
      <c r="F33" s="23"/>
      <c r="G33" s="54"/>
      <c r="H33" s="21" t="s">
        <v>39</v>
      </c>
      <c r="I33" s="21">
        <v>31</v>
      </c>
      <c r="J33" s="21">
        <f>'App Input AM'!E32</f>
        <v>0</v>
      </c>
      <c r="K33" s="23"/>
      <c r="L33" s="54"/>
      <c r="M33" s="21" t="s">
        <v>39</v>
      </c>
      <c r="N33" s="21">
        <v>31</v>
      </c>
      <c r="O33" s="21">
        <f>'App Input AM'!F32</f>
        <v>0</v>
      </c>
      <c r="P33" s="23"/>
      <c r="Q33" s="54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f>'App Input PM'!D33</f>
        <v>0</v>
      </c>
      <c r="F34" s="26"/>
      <c r="G34" s="64"/>
      <c r="H34" s="24" t="s">
        <v>40</v>
      </c>
      <c r="I34" s="24">
        <v>32</v>
      </c>
      <c r="J34" s="24">
        <f>'App Input AM'!E33</f>
        <v>0</v>
      </c>
      <c r="K34" s="26"/>
      <c r="L34" s="64"/>
      <c r="M34" s="24" t="s">
        <v>40</v>
      </c>
      <c r="N34" s="24">
        <v>32</v>
      </c>
      <c r="O34" s="24">
        <f>'App Input AM'!F33</f>
        <v>0</v>
      </c>
      <c r="P34" s="26"/>
      <c r="Q34" s="64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f>'App Input PM'!D34</f>
        <v>0</v>
      </c>
      <c r="F35" s="23"/>
      <c r="G35" s="54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4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4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f>'App Input PM'!D35</f>
        <v>0</v>
      </c>
      <c r="F36" s="5"/>
      <c r="G36" s="54"/>
      <c r="H36" s="32" t="s">
        <v>26</v>
      </c>
      <c r="I36" s="32">
        <v>34</v>
      </c>
      <c r="J36" s="32">
        <f>'App Input AM'!E35</f>
        <v>0</v>
      </c>
      <c r="K36" s="5"/>
      <c r="L36" s="54"/>
      <c r="M36" s="32" t="s">
        <v>26</v>
      </c>
      <c r="N36" s="32">
        <v>34</v>
      </c>
      <c r="O36" s="32">
        <f>'App Input AM'!F35</f>
        <v>0</v>
      </c>
      <c r="P36" s="5"/>
      <c r="Q36" s="54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f>'App Input PM'!D36</f>
        <v>1</v>
      </c>
      <c r="F37" s="5"/>
      <c r="G37" s="54"/>
      <c r="H37" s="32" t="s">
        <v>27</v>
      </c>
      <c r="I37" s="32">
        <v>35</v>
      </c>
      <c r="J37" s="32">
        <f>'App Input AM'!E36</f>
        <v>6</v>
      </c>
      <c r="K37" s="5"/>
      <c r="L37" s="54"/>
      <c r="M37" s="32" t="s">
        <v>27</v>
      </c>
      <c r="N37" s="32">
        <v>35</v>
      </c>
      <c r="O37" s="32">
        <f>'App Input AM'!F36</f>
        <v>12</v>
      </c>
      <c r="P37" s="5"/>
      <c r="Q37" s="54"/>
      <c r="R37" s="32" t="s">
        <v>27</v>
      </c>
      <c r="S37" s="32">
        <v>35</v>
      </c>
      <c r="T37" s="32">
        <f>'App Input AM'!G36</f>
        <v>9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f>'App Input PM'!D37</f>
        <v>0</v>
      </c>
      <c r="F38" s="5"/>
      <c r="G38" s="54"/>
      <c r="H38" s="32" t="s">
        <v>28</v>
      </c>
      <c r="I38" s="32">
        <v>36</v>
      </c>
      <c r="J38" s="32">
        <f>'App Input AM'!E37</f>
        <v>0</v>
      </c>
      <c r="K38" s="5"/>
      <c r="L38" s="54"/>
      <c r="M38" s="32" t="s">
        <v>28</v>
      </c>
      <c r="N38" s="32">
        <v>36</v>
      </c>
      <c r="O38" s="32">
        <f>'App Input AM'!F37</f>
        <v>0</v>
      </c>
      <c r="P38" s="5"/>
      <c r="Q38" s="54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f>'App Input PM'!D38</f>
        <v>0</v>
      </c>
      <c r="F39" s="23"/>
      <c r="G39" s="55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5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5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f>'App Input PM'!D39</f>
        <v>0</v>
      </c>
      <c r="F40" s="6"/>
      <c r="G40" s="55"/>
      <c r="H40" s="33" t="s">
        <v>30</v>
      </c>
      <c r="I40" s="33">
        <v>38</v>
      </c>
      <c r="J40" s="33">
        <f>'App Input AM'!E39</f>
        <v>0</v>
      </c>
      <c r="K40" s="27"/>
      <c r="L40" s="55"/>
      <c r="M40" s="33" t="s">
        <v>30</v>
      </c>
      <c r="N40" s="33">
        <v>38</v>
      </c>
      <c r="O40" s="33">
        <f>'App Input AM'!F39</f>
        <v>0</v>
      </c>
      <c r="P40" s="6"/>
      <c r="Q40" s="55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f>'App Input PM'!D40</f>
        <v>1</v>
      </c>
      <c r="F41" s="27"/>
      <c r="G41" s="55"/>
      <c r="H41" s="33" t="s">
        <v>31</v>
      </c>
      <c r="I41" s="33">
        <v>39</v>
      </c>
      <c r="J41" s="33">
        <f>'App Input AM'!E40</f>
        <v>1</v>
      </c>
      <c r="K41" s="27"/>
      <c r="L41" s="55"/>
      <c r="M41" s="33" t="s">
        <v>31</v>
      </c>
      <c r="N41" s="33">
        <v>39</v>
      </c>
      <c r="O41" s="33">
        <f>'App Input AM'!F40</f>
        <v>1</v>
      </c>
      <c r="P41" s="6"/>
      <c r="Q41" s="55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f>'App Input PM'!D41</f>
        <v>3</v>
      </c>
      <c r="F42" s="6"/>
      <c r="G42" s="55"/>
      <c r="H42" s="33" t="s">
        <v>32</v>
      </c>
      <c r="I42" s="33">
        <v>40</v>
      </c>
      <c r="J42" s="33">
        <f>'App Input AM'!E41</f>
        <v>0</v>
      </c>
      <c r="K42" s="27"/>
      <c r="L42" s="55"/>
      <c r="M42" s="33" t="s">
        <v>32</v>
      </c>
      <c r="N42" s="33">
        <v>40</v>
      </c>
      <c r="O42" s="33">
        <f>'App Input AM'!F41</f>
        <v>0</v>
      </c>
      <c r="P42" s="6"/>
      <c r="Q42" s="55"/>
      <c r="R42" s="33" t="s">
        <v>32</v>
      </c>
      <c r="S42" s="33">
        <v>40</v>
      </c>
      <c r="T42" s="33">
        <f>'App Input AM'!G41</f>
        <v>1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f>'App Input PM'!D42</f>
        <v>0</v>
      </c>
      <c r="F43" s="23"/>
      <c r="G43" s="54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4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4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f>'App Input PM'!D43</f>
        <v>0</v>
      </c>
      <c r="F44" s="5"/>
      <c r="G44" s="54"/>
      <c r="H44" s="32" t="s">
        <v>34</v>
      </c>
      <c r="I44" s="32">
        <v>42</v>
      </c>
      <c r="J44" s="32">
        <f>'App Input AM'!E43</f>
        <v>0</v>
      </c>
      <c r="K44" s="5"/>
      <c r="L44" s="54"/>
      <c r="M44" s="32" t="s">
        <v>34</v>
      </c>
      <c r="N44" s="32">
        <v>42</v>
      </c>
      <c r="O44" s="32">
        <f>'App Input AM'!F43</f>
        <v>0</v>
      </c>
      <c r="P44" s="5"/>
      <c r="Q44" s="54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f>'App Input PM'!D44</f>
        <v>2</v>
      </c>
      <c r="F45" s="5"/>
      <c r="G45" s="54"/>
      <c r="H45" s="32" t="s">
        <v>35</v>
      </c>
      <c r="I45" s="32">
        <v>43</v>
      </c>
      <c r="J45" s="32">
        <f>'App Input AM'!E44</f>
        <v>0</v>
      </c>
      <c r="K45" s="5"/>
      <c r="L45" s="54"/>
      <c r="M45" s="32" t="s">
        <v>35</v>
      </c>
      <c r="N45" s="32">
        <v>43</v>
      </c>
      <c r="O45" s="32">
        <f>'App Input AM'!F44</f>
        <v>0</v>
      </c>
      <c r="P45" s="5"/>
      <c r="Q45" s="54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f>'App Input PM'!D45</f>
        <v>0</v>
      </c>
      <c r="F46" s="5"/>
      <c r="G46" s="54"/>
      <c r="H46" s="32" t="s">
        <v>36</v>
      </c>
      <c r="I46" s="32">
        <v>44</v>
      </c>
      <c r="J46" s="32">
        <f>'App Input AM'!E45</f>
        <v>0</v>
      </c>
      <c r="K46" s="5"/>
      <c r="L46" s="54"/>
      <c r="M46" s="32" t="s">
        <v>36</v>
      </c>
      <c r="N46" s="32">
        <v>44</v>
      </c>
      <c r="O46" s="32">
        <f>'App Input AM'!F45</f>
        <v>0</v>
      </c>
      <c r="P46" s="5"/>
      <c r="Q46" s="54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f>'App Input PM'!D46</f>
        <v>0</v>
      </c>
      <c r="F47" s="23"/>
      <c r="G47" s="55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5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5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f>'App Input PM'!D47</f>
        <v>0</v>
      </c>
      <c r="F48" s="6"/>
      <c r="G48" s="55"/>
      <c r="H48" s="33" t="s">
        <v>38</v>
      </c>
      <c r="I48" s="33">
        <v>46</v>
      </c>
      <c r="J48" s="33">
        <f>'App Input AM'!E47</f>
        <v>0</v>
      </c>
      <c r="K48" s="6"/>
      <c r="L48" s="55"/>
      <c r="M48" s="33" t="s">
        <v>38</v>
      </c>
      <c r="N48" s="33">
        <v>46</v>
      </c>
      <c r="O48" s="33">
        <f>'App Input AM'!F47</f>
        <v>0</v>
      </c>
      <c r="P48" s="6"/>
      <c r="Q48" s="55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f>'App Input PM'!D48</f>
        <v>0</v>
      </c>
      <c r="F49" s="6"/>
      <c r="G49" s="55"/>
      <c r="H49" s="33" t="s">
        <v>39</v>
      </c>
      <c r="I49" s="33">
        <v>47</v>
      </c>
      <c r="J49" s="33">
        <f>'App Input AM'!E48</f>
        <v>0</v>
      </c>
      <c r="K49" s="6"/>
      <c r="L49" s="55"/>
      <c r="M49" s="33" t="s">
        <v>39</v>
      </c>
      <c r="N49" s="33">
        <v>47</v>
      </c>
      <c r="O49" s="33">
        <f>'App Input AM'!F48</f>
        <v>0</v>
      </c>
      <c r="P49" s="6"/>
      <c r="Q49" s="55"/>
      <c r="R49" s="33" t="s">
        <v>39</v>
      </c>
      <c r="S49" s="33">
        <v>47</v>
      </c>
      <c r="T49" s="33">
        <f>'App Input AM'!G48</f>
        <v>0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f>'App Input PM'!D49</f>
        <v>0</v>
      </c>
      <c r="F50" s="7"/>
      <c r="G50" s="63"/>
      <c r="H50" s="34" t="s">
        <v>40</v>
      </c>
      <c r="I50" s="34">
        <v>48</v>
      </c>
      <c r="J50" s="34">
        <f>'App Input AM'!E49</f>
        <v>0</v>
      </c>
      <c r="K50" s="7"/>
      <c r="L50" s="63"/>
      <c r="M50" s="34" t="s">
        <v>40</v>
      </c>
      <c r="N50" s="34">
        <v>48</v>
      </c>
      <c r="O50" s="34">
        <f>'App Input AM'!F49</f>
        <v>0</v>
      </c>
      <c r="P50" s="7"/>
      <c r="Q50" s="63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9"/>
  <sheetViews>
    <sheetView workbookViewId="0"/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Cherry</v>
      </c>
      <c r="C2" s="66"/>
      <c r="D2" s="66"/>
      <c r="E2" s="66"/>
      <c r="F2" s="66"/>
      <c r="G2" s="66"/>
      <c r="H2" s="66"/>
      <c r="I2" s="66"/>
      <c r="J2" s="66" t="str">
        <f>'General Info'!B2</f>
        <v>19th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0.69791666666666663</v>
      </c>
      <c r="B5" s="13">
        <f>'Input Count PM'!E18</f>
        <v>0</v>
      </c>
      <c r="C5" s="13">
        <f>'Input Count PM'!E17</f>
        <v>0</v>
      </c>
      <c r="D5" s="13">
        <f>'Input Count PM'!E16</f>
        <v>0</v>
      </c>
      <c r="E5" s="35">
        <f>'Input Count PM'!E15</f>
        <v>32</v>
      </c>
      <c r="F5" s="35">
        <f>'Input Count PM'!E10</f>
        <v>12</v>
      </c>
      <c r="G5" s="35">
        <f>'Input Count PM'!E9</f>
        <v>15</v>
      </c>
      <c r="H5" s="35">
        <f>'Input Count PM'!E8</f>
        <v>0</v>
      </c>
      <c r="I5" s="35">
        <f>'Input Count PM'!E7</f>
        <v>26</v>
      </c>
      <c r="J5" s="35">
        <f>'Input Count PM'!E14</f>
        <v>0</v>
      </c>
      <c r="K5" s="35">
        <f>'Input Count PM'!E13</f>
        <v>1</v>
      </c>
      <c r="L5" s="35">
        <f>'Input Count PM'!E12</f>
        <v>0</v>
      </c>
      <c r="M5" s="35">
        <f>'Input Count PM'!E11</f>
        <v>10</v>
      </c>
      <c r="N5" s="35">
        <f>'Input Count PM'!E6</f>
        <v>0</v>
      </c>
      <c r="O5" s="35">
        <f>'Input Count PM'!E5</f>
        <v>69</v>
      </c>
      <c r="P5" s="35">
        <f>'Input Count PM'!E4</f>
        <v>8</v>
      </c>
      <c r="Q5" s="35">
        <f>'Input Count PM'!E3</f>
        <v>16</v>
      </c>
    </row>
    <row r="6" spans="1:17" x14ac:dyDescent="0.25">
      <c r="A6" s="15">
        <f>A5+TIME(0,15,0)</f>
        <v>0.70833333333333326</v>
      </c>
      <c r="B6" s="13">
        <f>'Input Count PM'!J18</f>
        <v>0</v>
      </c>
      <c r="C6" s="13">
        <f>'Input Count PM'!J17</f>
        <v>0</v>
      </c>
      <c r="D6" s="13">
        <f>'Input Count PM'!J16</f>
        <v>0</v>
      </c>
      <c r="E6" s="35">
        <f>'Input Count PM'!J15</f>
        <v>19</v>
      </c>
      <c r="F6" s="35">
        <f>'Input Count PM'!J10</f>
        <v>14</v>
      </c>
      <c r="G6" s="35">
        <f>'Input Count PM'!J9</f>
        <v>20</v>
      </c>
      <c r="H6" s="35">
        <f>'Input Count PM'!J8</f>
        <v>0</v>
      </c>
      <c r="I6" s="35">
        <f>'Input Count PM'!J7</f>
        <v>10</v>
      </c>
      <c r="J6" s="35">
        <f>'Input Count PM'!J14</f>
        <v>0</v>
      </c>
      <c r="K6" s="35">
        <f>'Input Count PM'!J13</f>
        <v>0</v>
      </c>
      <c r="L6" s="35">
        <f>'Input Count PM'!J12</f>
        <v>0</v>
      </c>
      <c r="M6" s="35">
        <f>'Input Count PM'!J11</f>
        <v>9</v>
      </c>
      <c r="N6" s="35">
        <f>'Input Count PM'!J6</f>
        <v>0</v>
      </c>
      <c r="O6" s="35">
        <f>'Input Count PM'!J5</f>
        <v>157</v>
      </c>
      <c r="P6" s="35">
        <f>'Input Count PM'!J4</f>
        <v>21</v>
      </c>
      <c r="Q6" s="35">
        <f>'Input Count PM'!J3</f>
        <v>11</v>
      </c>
    </row>
    <row r="7" spans="1:17" x14ac:dyDescent="0.25">
      <c r="A7" s="15">
        <f t="shared" ref="A7:A8" si="0">A6+TIME(0,15,0)</f>
        <v>0.71874999999999989</v>
      </c>
      <c r="B7" s="13">
        <f>'Input Count PM'!O18</f>
        <v>0</v>
      </c>
      <c r="C7" s="13">
        <f>'Input Count PM'!O17</f>
        <v>0</v>
      </c>
      <c r="D7" s="13">
        <f>'Input Count PM'!O16</f>
        <v>0</v>
      </c>
      <c r="E7" s="35">
        <f>'Input Count PM'!O15</f>
        <v>29</v>
      </c>
      <c r="F7" s="35">
        <f>'Input Count PM'!O10</f>
        <v>14</v>
      </c>
      <c r="G7" s="35">
        <f>'Input Count PM'!O9</f>
        <v>9</v>
      </c>
      <c r="H7" s="35">
        <f>'Input Count PM'!O8</f>
        <v>0</v>
      </c>
      <c r="I7" s="35">
        <f>'Input Count PM'!O7</f>
        <v>25</v>
      </c>
      <c r="J7" s="35">
        <f>'Input Count PM'!O14</f>
        <v>0</v>
      </c>
      <c r="K7" s="35">
        <f>'Input Count PM'!O13</f>
        <v>0</v>
      </c>
      <c r="L7" s="35">
        <f>'Input Count PM'!O12</f>
        <v>0</v>
      </c>
      <c r="M7" s="35">
        <f>'Input Count PM'!O11</f>
        <v>11</v>
      </c>
      <c r="N7" s="35">
        <f>'Input Count PM'!O6</f>
        <v>0</v>
      </c>
      <c r="O7" s="35">
        <f>'Input Count PM'!O5</f>
        <v>152</v>
      </c>
      <c r="P7" s="35">
        <f>'Input Count PM'!O4</f>
        <v>16</v>
      </c>
      <c r="Q7" s="35">
        <f>'Input Count PM'!O3</f>
        <v>10</v>
      </c>
    </row>
    <row r="8" spans="1:17" x14ac:dyDescent="0.25">
      <c r="A8" s="15">
        <f t="shared" si="0"/>
        <v>0.72916666666666652</v>
      </c>
      <c r="B8" s="13">
        <f>'Input Count PM'!T18</f>
        <v>0</v>
      </c>
      <c r="C8" s="13">
        <f>'Input Count PM'!T17</f>
        <v>0</v>
      </c>
      <c r="D8" s="13">
        <f>'Input Count PM'!T16</f>
        <v>0</v>
      </c>
      <c r="E8" s="35">
        <f>'Input Count PM'!T15</f>
        <v>45</v>
      </c>
      <c r="F8" s="35">
        <f>'Input Count PM'!T10</f>
        <v>14</v>
      </c>
      <c r="G8" s="35">
        <f>'Input Count PM'!T9</f>
        <v>14</v>
      </c>
      <c r="H8" s="35">
        <f>'Input Count PM'!T8</f>
        <v>0</v>
      </c>
      <c r="I8" s="35">
        <f>'Input Count PM'!T7</f>
        <v>23</v>
      </c>
      <c r="J8" s="35">
        <f>'Input Count PM'!T14</f>
        <v>0</v>
      </c>
      <c r="K8" s="35">
        <f>'Input Count PM'!T13</f>
        <v>0</v>
      </c>
      <c r="L8" s="35">
        <f>'Input Count PM'!T12</f>
        <v>0</v>
      </c>
      <c r="M8" s="35">
        <f>'Input Count PM'!T11</f>
        <v>6</v>
      </c>
      <c r="N8" s="35">
        <f>'Input Count PM'!T6</f>
        <v>0</v>
      </c>
      <c r="O8" s="35">
        <f>'Input Count PM'!T5</f>
        <v>170</v>
      </c>
      <c r="P8" s="35">
        <f>'Input Count PM'!T4</f>
        <v>20</v>
      </c>
      <c r="Q8" s="35">
        <f>'Input Count PM'!T3</f>
        <v>17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54</v>
      </c>
      <c r="G9" s="35">
        <f>SUM(G5:G8)</f>
        <v>58</v>
      </c>
      <c r="H9" s="35">
        <f>SUM(H5:H8)</f>
        <v>0</v>
      </c>
      <c r="I9" s="1"/>
      <c r="J9" s="35">
        <f>SUM(J5:J8)</f>
        <v>0</v>
      </c>
      <c r="K9" s="35">
        <f>SUM(K5:K8)</f>
        <v>1</v>
      </c>
      <c r="L9" s="35">
        <f>SUM(L5:L8)</f>
        <v>0</v>
      </c>
      <c r="M9" s="1"/>
      <c r="N9" s="35">
        <f>SUM(N5:N8)</f>
        <v>0</v>
      </c>
      <c r="O9" s="35">
        <f>SUM(O5:O8)</f>
        <v>548</v>
      </c>
      <c r="P9" s="35">
        <f>SUM(P5:P8)</f>
        <v>65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67" t="s">
        <v>45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x14ac:dyDescent="0.25">
      <c r="B12" s="66" t="str">
        <f>B$2</f>
        <v>Cherry</v>
      </c>
      <c r="C12" s="66"/>
      <c r="D12" s="66"/>
      <c r="E12" s="66"/>
      <c r="F12" s="66"/>
      <c r="G12" s="66"/>
      <c r="H12" s="66"/>
      <c r="I12" s="66"/>
      <c r="J12" s="66" t="str">
        <f>J$2</f>
        <v>19th</v>
      </c>
      <c r="K12" s="66"/>
      <c r="L12" s="66"/>
      <c r="M12" s="66"/>
      <c r="N12" s="66"/>
      <c r="O12" s="66"/>
      <c r="P12" s="66"/>
      <c r="Q12" s="66"/>
    </row>
    <row r="13" spans="1:17" x14ac:dyDescent="0.25">
      <c r="B13" s="66" t="s">
        <v>5</v>
      </c>
      <c r="C13" s="66"/>
      <c r="D13" s="66"/>
      <c r="E13" s="66"/>
      <c r="F13" s="66" t="s">
        <v>6</v>
      </c>
      <c r="G13" s="66"/>
      <c r="H13" s="66"/>
      <c r="I13" s="66"/>
      <c r="J13" s="66" t="s">
        <v>7</v>
      </c>
      <c r="K13" s="66"/>
      <c r="L13" s="66"/>
      <c r="M13" s="66"/>
      <c r="N13" s="66" t="s">
        <v>8</v>
      </c>
      <c r="O13" s="66"/>
      <c r="P13" s="66"/>
      <c r="Q13" s="66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PEAK_START_PM</f>
        <v>0.69791666666666663</v>
      </c>
      <c r="B15" s="13">
        <f>'Input Count PM'!E34</f>
        <v>0</v>
      </c>
      <c r="C15" s="13">
        <f>'Input Count PM'!E33</f>
        <v>0</v>
      </c>
      <c r="D15" s="13">
        <f>'Input Count PM'!E32</f>
        <v>0</v>
      </c>
      <c r="E15" s="35"/>
      <c r="F15" s="35">
        <f>'Input Count PM'!E26</f>
        <v>0</v>
      </c>
      <c r="G15" s="35">
        <f>'Input Count PM'!E25</f>
        <v>0</v>
      </c>
      <c r="H15" s="35">
        <f>'Input Count PM'!E24</f>
        <v>0</v>
      </c>
      <c r="I15" s="35"/>
      <c r="J15" s="35">
        <f>'Input Count PM'!E30</f>
        <v>0</v>
      </c>
      <c r="K15" s="35">
        <f>'Input Count PM'!E29</f>
        <v>0</v>
      </c>
      <c r="L15" s="35">
        <f>'Input Count PM'!E28</f>
        <v>0</v>
      </c>
      <c r="M15" s="35"/>
      <c r="N15" s="35">
        <f>'Input Count PM'!E22</f>
        <v>0</v>
      </c>
      <c r="O15" s="35">
        <f>'Input Count PM'!E21</f>
        <v>4</v>
      </c>
      <c r="P15" s="35">
        <f>'Input Count PM'!E20</f>
        <v>0</v>
      </c>
      <c r="Q15" s="35"/>
    </row>
    <row r="16" spans="1:17" x14ac:dyDescent="0.25">
      <c r="A16" s="15">
        <f>A15+TIME(0,15,0)</f>
        <v>0.70833333333333326</v>
      </c>
      <c r="B16" s="13">
        <f>'Input Count PM'!J34</f>
        <v>0</v>
      </c>
      <c r="C16" s="13">
        <f>'Input Count PM'!J33</f>
        <v>0</v>
      </c>
      <c r="D16" s="13">
        <f>'Input Count PM'!J32</f>
        <v>0</v>
      </c>
      <c r="E16" s="35"/>
      <c r="F16" s="35">
        <f>'Input Count PM'!J26</f>
        <v>1</v>
      </c>
      <c r="G16" s="35">
        <f>'Input Count PM'!J25</f>
        <v>0</v>
      </c>
      <c r="H16" s="35">
        <f>'Input Count PM'!J24</f>
        <v>0</v>
      </c>
      <c r="I16" s="35"/>
      <c r="J16" s="35">
        <f>'Input Count PM'!J30</f>
        <v>0</v>
      </c>
      <c r="K16" s="35">
        <f>'Input Count PM'!J29</f>
        <v>0</v>
      </c>
      <c r="L16" s="35">
        <f>'Input Count PM'!J28</f>
        <v>0</v>
      </c>
      <c r="M16" s="35"/>
      <c r="N16" s="35">
        <f>'Input Count PM'!J22</f>
        <v>0</v>
      </c>
      <c r="O16" s="35">
        <f>'Input Count PM'!J21</f>
        <v>3</v>
      </c>
      <c r="P16" s="35">
        <f>'Input Count PM'!J20</f>
        <v>1</v>
      </c>
      <c r="Q16" s="35"/>
    </row>
    <row r="17" spans="1:17" x14ac:dyDescent="0.25">
      <c r="A17" s="15">
        <f t="shared" ref="A17:A18" si="1">A16+TIME(0,15,0)</f>
        <v>0.71874999999999989</v>
      </c>
      <c r="B17" s="13">
        <f>'Input Count PM'!O34</f>
        <v>0</v>
      </c>
      <c r="C17" s="13">
        <f>'Input Count PM'!O33</f>
        <v>0</v>
      </c>
      <c r="D17" s="13">
        <f>'Input Count PM'!O32</f>
        <v>0</v>
      </c>
      <c r="E17" s="35"/>
      <c r="F17" s="35">
        <f>'Input Count PM'!O26</f>
        <v>1</v>
      </c>
      <c r="G17" s="35">
        <f>'Input Count PM'!O25</f>
        <v>0</v>
      </c>
      <c r="H17" s="35">
        <f>'Input Count PM'!O24</f>
        <v>0</v>
      </c>
      <c r="I17" s="35"/>
      <c r="J17" s="35">
        <f>'Input Count PM'!O30</f>
        <v>0</v>
      </c>
      <c r="K17" s="35">
        <f>'Input Count PM'!O29</f>
        <v>0</v>
      </c>
      <c r="L17" s="35">
        <f>'Input Count PM'!O28</f>
        <v>0</v>
      </c>
      <c r="M17" s="35"/>
      <c r="N17" s="35">
        <f>'Input Count PM'!O22</f>
        <v>0</v>
      </c>
      <c r="O17" s="35">
        <f>'Input Count PM'!O21</f>
        <v>5</v>
      </c>
      <c r="P17" s="35">
        <f>'Input Count PM'!O20</f>
        <v>0</v>
      </c>
      <c r="Q17" s="35"/>
    </row>
    <row r="18" spans="1:17" x14ac:dyDescent="0.25">
      <c r="A18" s="15">
        <f t="shared" si="1"/>
        <v>0.72916666666666652</v>
      </c>
      <c r="B18" s="13">
        <f>'Input Count PM'!T34</f>
        <v>0</v>
      </c>
      <c r="C18" s="13">
        <f>'Input Count PM'!T33</f>
        <v>0</v>
      </c>
      <c r="D18" s="13">
        <f>'Input Count PM'!T32</f>
        <v>0</v>
      </c>
      <c r="E18" s="35"/>
      <c r="F18" s="35">
        <f>'Input Count PM'!T26</f>
        <v>0</v>
      </c>
      <c r="G18" s="35">
        <f>'Input Count PM'!T25</f>
        <v>0</v>
      </c>
      <c r="H18" s="35">
        <f>'Input Count PM'!T24</f>
        <v>0</v>
      </c>
      <c r="I18" s="35"/>
      <c r="J18" s="35">
        <f>'Input Count PM'!T30</f>
        <v>0</v>
      </c>
      <c r="K18" s="35">
        <f>'Input Count PM'!T29</f>
        <v>0</v>
      </c>
      <c r="L18" s="35">
        <f>'Input Count PM'!T28</f>
        <v>0</v>
      </c>
      <c r="M18" s="35"/>
      <c r="N18" s="35">
        <f>'Input Count PM'!T22</f>
        <v>0</v>
      </c>
      <c r="O18" s="35">
        <f>'Input Count PM'!T21</f>
        <v>2</v>
      </c>
      <c r="P18" s="35">
        <f>'Input Count PM'!T20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2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14</v>
      </c>
      <c r="P19" s="35">
        <f>SUM(P15:P18)</f>
        <v>1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67" t="s">
        <v>14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x14ac:dyDescent="0.25">
      <c r="B22" s="66" t="str">
        <f>B$2</f>
        <v>Cherry</v>
      </c>
      <c r="C22" s="66"/>
      <c r="D22" s="66"/>
      <c r="E22" s="66"/>
      <c r="F22" s="66"/>
      <c r="G22" s="66"/>
      <c r="H22" s="66"/>
      <c r="I22" s="66"/>
      <c r="J22" s="66" t="str">
        <f>J$2</f>
        <v>19th</v>
      </c>
      <c r="K22" s="66"/>
      <c r="L22" s="66"/>
      <c r="M22" s="66"/>
      <c r="N22" s="66"/>
      <c r="O22" s="66"/>
      <c r="P22" s="66"/>
      <c r="Q22" s="66"/>
    </row>
    <row r="23" spans="1:17" x14ac:dyDescent="0.25">
      <c r="B23" s="66" t="s">
        <v>5</v>
      </c>
      <c r="C23" s="66"/>
      <c r="D23" s="66"/>
      <c r="E23" s="66"/>
      <c r="F23" s="66" t="s">
        <v>6</v>
      </c>
      <c r="G23" s="66"/>
      <c r="H23" s="66"/>
      <c r="I23" s="66"/>
      <c r="J23" s="66" t="s">
        <v>7</v>
      </c>
      <c r="K23" s="66"/>
      <c r="L23" s="66"/>
      <c r="M23" s="66"/>
      <c r="N23" s="66" t="s">
        <v>8</v>
      </c>
      <c r="O23" s="66"/>
      <c r="P23" s="66"/>
      <c r="Q23" s="66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PEAK_START_PM</f>
        <v>0.69791666666666663</v>
      </c>
      <c r="B25" s="35">
        <f>'Input Count PM'!E50</f>
        <v>0</v>
      </c>
      <c r="C25" s="35">
        <f>'Input Count PM'!E49</f>
        <v>0</v>
      </c>
      <c r="D25" s="35">
        <f>'Input Count PM'!E48</f>
        <v>0</v>
      </c>
      <c r="E25" s="35"/>
      <c r="F25" s="35">
        <f>'Input Count PM'!E42</f>
        <v>3</v>
      </c>
      <c r="G25" s="35">
        <f>'Input Count PM'!E41</f>
        <v>1</v>
      </c>
      <c r="H25" s="35">
        <f>'Input Count PM'!E40</f>
        <v>0</v>
      </c>
      <c r="I25" s="35"/>
      <c r="J25" s="35">
        <f>'Input Count PM'!E46</f>
        <v>0</v>
      </c>
      <c r="K25" s="35">
        <f>'Input Count PM'!E45</f>
        <v>2</v>
      </c>
      <c r="L25" s="35">
        <f>'Input Count PM'!E44</f>
        <v>0</v>
      </c>
      <c r="M25" s="35"/>
      <c r="N25" s="35">
        <f>'Input Count PM'!E38</f>
        <v>0</v>
      </c>
      <c r="O25" s="35">
        <f>'Input Count PM'!E37</f>
        <v>1</v>
      </c>
      <c r="P25" s="35">
        <f>'Input Count PM'!E36</f>
        <v>0</v>
      </c>
      <c r="Q25" s="35"/>
    </row>
    <row r="26" spans="1:17" x14ac:dyDescent="0.25">
      <c r="A26" s="15">
        <f>A25+TIME(0,15,0)</f>
        <v>0.70833333333333326</v>
      </c>
      <c r="B26" s="35">
        <f>'Input Count PM'!J50</f>
        <v>0</v>
      </c>
      <c r="C26" s="35">
        <f>'Input Count PM'!J49</f>
        <v>0</v>
      </c>
      <c r="D26" s="35">
        <f>'Input Count PM'!J48</f>
        <v>0</v>
      </c>
      <c r="E26" s="35"/>
      <c r="F26" s="35">
        <f>'Input Count PM'!J42</f>
        <v>0</v>
      </c>
      <c r="G26" s="35">
        <f>'Input Count PM'!J41</f>
        <v>1</v>
      </c>
      <c r="H26" s="35">
        <f>'Input Count PM'!J40</f>
        <v>0</v>
      </c>
      <c r="I26" s="35"/>
      <c r="J26" s="35">
        <f>'Input Count PM'!J46</f>
        <v>0</v>
      </c>
      <c r="K26" s="35">
        <f>'Input Count PM'!J45</f>
        <v>0</v>
      </c>
      <c r="L26" s="35">
        <f>'Input Count PM'!J44</f>
        <v>0</v>
      </c>
      <c r="M26" s="35"/>
      <c r="N26" s="35">
        <f>'Input Count PM'!J38</f>
        <v>0</v>
      </c>
      <c r="O26" s="35">
        <f>'Input Count PM'!J37</f>
        <v>6</v>
      </c>
      <c r="P26" s="35">
        <f>'Input Count PM'!J36</f>
        <v>0</v>
      </c>
      <c r="Q26" s="35"/>
    </row>
    <row r="27" spans="1:17" x14ac:dyDescent="0.25">
      <c r="A27" s="15">
        <f t="shared" ref="A27:A28" si="2">A26+TIME(0,15,0)</f>
        <v>0.71874999999999989</v>
      </c>
      <c r="B27" s="35">
        <f>'Input Count PM'!O50</f>
        <v>0</v>
      </c>
      <c r="C27" s="35">
        <f>'Input Count PM'!O49</f>
        <v>0</v>
      </c>
      <c r="D27" s="35">
        <f>'Input Count PM'!O48</f>
        <v>0</v>
      </c>
      <c r="E27" s="35"/>
      <c r="F27" s="35">
        <f>'Input Count PM'!O42</f>
        <v>0</v>
      </c>
      <c r="G27" s="35">
        <f>'Input Count PM'!O41</f>
        <v>1</v>
      </c>
      <c r="H27" s="35">
        <f>'Input Count PM'!O40</f>
        <v>0</v>
      </c>
      <c r="I27" s="35"/>
      <c r="J27" s="35">
        <f>'Input Count PM'!O46</f>
        <v>0</v>
      </c>
      <c r="K27" s="35">
        <f>'Input Count PM'!O45</f>
        <v>0</v>
      </c>
      <c r="L27" s="35">
        <f>'Input Count PM'!O44</f>
        <v>0</v>
      </c>
      <c r="M27" s="35"/>
      <c r="N27" s="35">
        <f>'Input Count PM'!O38</f>
        <v>0</v>
      </c>
      <c r="O27" s="35">
        <f>'Input Count PM'!O37</f>
        <v>12</v>
      </c>
      <c r="P27" s="35">
        <f>'Input Count PM'!O36</f>
        <v>0</v>
      </c>
      <c r="Q27" s="35"/>
    </row>
    <row r="28" spans="1:17" x14ac:dyDescent="0.25">
      <c r="A28" s="15">
        <f t="shared" si="2"/>
        <v>0.72916666666666652</v>
      </c>
      <c r="B28" s="35">
        <f>'Input Count PM'!T50</f>
        <v>0</v>
      </c>
      <c r="C28" s="35">
        <f>'Input Count PM'!T49</f>
        <v>0</v>
      </c>
      <c r="D28" s="35">
        <f>'Input Count PM'!T48</f>
        <v>0</v>
      </c>
      <c r="E28" s="35"/>
      <c r="F28" s="35">
        <f>'Input Count PM'!T42</f>
        <v>1</v>
      </c>
      <c r="G28" s="35">
        <f>'Input Count PM'!T41</f>
        <v>0</v>
      </c>
      <c r="H28" s="35">
        <f>'Input Count PM'!T40</f>
        <v>0</v>
      </c>
      <c r="I28" s="35"/>
      <c r="J28" s="35">
        <f>'Input Count PM'!T46</f>
        <v>0</v>
      </c>
      <c r="K28" s="35">
        <f>'Input Count PM'!T45</f>
        <v>0</v>
      </c>
      <c r="L28" s="35">
        <f>'Input Count PM'!T44</f>
        <v>0</v>
      </c>
      <c r="M28" s="35"/>
      <c r="N28" s="35">
        <f>'Input Count PM'!T38</f>
        <v>0</v>
      </c>
      <c r="O28" s="35">
        <f>'Input Count PM'!T37</f>
        <v>9</v>
      </c>
      <c r="P28" s="35">
        <f>'Input Count PM'!T36</f>
        <v>0</v>
      </c>
      <c r="Q28" s="35"/>
    </row>
    <row r="29" spans="1:17" x14ac:dyDescent="0.25">
      <c r="A29" t="s">
        <v>1</v>
      </c>
      <c r="B29" s="68">
        <f>SUM(B25:D28)</f>
        <v>0</v>
      </c>
      <c r="C29" s="69"/>
      <c r="D29" s="70"/>
      <c r="E29" s="1"/>
      <c r="F29" s="68">
        <f>SUM(F25:H28)</f>
        <v>7</v>
      </c>
      <c r="G29" s="69"/>
      <c r="H29" s="70"/>
      <c r="I29" s="1"/>
      <c r="J29" s="68">
        <f>SUM(J25:L28)</f>
        <v>2</v>
      </c>
      <c r="K29" s="69"/>
      <c r="L29" s="70"/>
      <c r="M29" s="1"/>
      <c r="N29" s="68">
        <f>SUM(N25:P28)</f>
        <v>28</v>
      </c>
      <c r="O29" s="69"/>
      <c r="P29" s="70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67" t="s">
        <v>46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5">
      <c r="B32" s="66" t="str">
        <f>B$2</f>
        <v>Cherry</v>
      </c>
      <c r="C32" s="66"/>
      <c r="D32" s="66"/>
      <c r="E32" s="66"/>
      <c r="F32" s="66"/>
      <c r="G32" s="66"/>
      <c r="H32" s="66"/>
      <c r="I32" s="66"/>
      <c r="J32" s="66" t="str">
        <f>J$2</f>
        <v>19th</v>
      </c>
      <c r="K32" s="66"/>
      <c r="L32" s="66"/>
      <c r="M32" s="66"/>
      <c r="N32" s="66"/>
      <c r="O32" s="66"/>
      <c r="P32" s="66"/>
      <c r="Q32" s="66"/>
    </row>
    <row r="33" spans="1:18" x14ac:dyDescent="0.25">
      <c r="B33" s="66" t="s">
        <v>5</v>
      </c>
      <c r="C33" s="66"/>
      <c r="D33" s="66"/>
      <c r="E33" s="66"/>
      <c r="F33" s="66" t="s">
        <v>6</v>
      </c>
      <c r="G33" s="66"/>
      <c r="H33" s="66"/>
      <c r="I33" s="66"/>
      <c r="J33" s="66" t="s">
        <v>7</v>
      </c>
      <c r="K33" s="66"/>
      <c r="L33" s="66"/>
      <c r="M33" s="66"/>
      <c r="N33" s="66" t="s">
        <v>8</v>
      </c>
      <c r="O33" s="66"/>
      <c r="P33" s="66"/>
      <c r="Q33" s="66"/>
      <c r="R33" s="71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71"/>
    </row>
    <row r="35" spans="1:18" x14ac:dyDescent="0.25">
      <c r="A35" s="15">
        <f>PEAK_START_PM</f>
        <v>0.69791666666666663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32</v>
      </c>
      <c r="F35" s="35">
        <f t="shared" ref="F35:H38" si="4">F5+F15</f>
        <v>12</v>
      </c>
      <c r="G35" s="35">
        <f t="shared" si="4"/>
        <v>15</v>
      </c>
      <c r="H35" s="35">
        <f t="shared" si="4"/>
        <v>0</v>
      </c>
      <c r="I35" s="35">
        <f>I5</f>
        <v>26</v>
      </c>
      <c r="J35" s="35">
        <f>J5+J15</f>
        <v>0</v>
      </c>
      <c r="K35" s="35">
        <f t="shared" ref="K35:L35" si="5">K5+K15</f>
        <v>1</v>
      </c>
      <c r="L35" s="35">
        <f t="shared" si="5"/>
        <v>0</v>
      </c>
      <c r="M35" s="35">
        <f>M5</f>
        <v>10</v>
      </c>
      <c r="N35" s="35">
        <f t="shared" ref="N35:P38" si="6">N5+N15</f>
        <v>0</v>
      </c>
      <c r="O35" s="35">
        <f t="shared" si="6"/>
        <v>73</v>
      </c>
      <c r="P35" s="35">
        <f t="shared" si="6"/>
        <v>8</v>
      </c>
      <c r="Q35" s="35">
        <f>Q5</f>
        <v>16</v>
      </c>
      <c r="R35" s="35">
        <f>SUM(B35:D35,F35:H35,J35:L35,N35:P35)</f>
        <v>109</v>
      </c>
    </row>
    <row r="36" spans="1:18" x14ac:dyDescent="0.25">
      <c r="A36" s="15">
        <f>A35+TIME(0,15,0)</f>
        <v>0.70833333333333326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19</v>
      </c>
      <c r="F36" s="35">
        <f t="shared" si="4"/>
        <v>15</v>
      </c>
      <c r="G36" s="35">
        <f t="shared" si="4"/>
        <v>20</v>
      </c>
      <c r="H36" s="35">
        <f t="shared" si="4"/>
        <v>0</v>
      </c>
      <c r="I36" s="35">
        <f>I6</f>
        <v>10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9</v>
      </c>
      <c r="N36" s="35">
        <f t="shared" si="6"/>
        <v>0</v>
      </c>
      <c r="O36" s="35">
        <f t="shared" si="6"/>
        <v>160</v>
      </c>
      <c r="P36" s="35">
        <f t="shared" si="6"/>
        <v>22</v>
      </c>
      <c r="Q36" s="35">
        <f>Q6</f>
        <v>11</v>
      </c>
      <c r="R36" s="35">
        <f>SUM(B36:D36,F36:H36,J36:L36,N36:P36)</f>
        <v>217</v>
      </c>
    </row>
    <row r="37" spans="1:18" x14ac:dyDescent="0.25">
      <c r="A37" s="15">
        <f t="shared" ref="A37:A38" si="8">A36+TIME(0,15,0)</f>
        <v>0.71874999999999989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29</v>
      </c>
      <c r="F37" s="35">
        <f t="shared" si="4"/>
        <v>15</v>
      </c>
      <c r="G37" s="35">
        <f t="shared" si="4"/>
        <v>9</v>
      </c>
      <c r="H37" s="35">
        <f t="shared" si="4"/>
        <v>0</v>
      </c>
      <c r="I37" s="35">
        <f>I7</f>
        <v>25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11</v>
      </c>
      <c r="N37" s="35">
        <f t="shared" si="6"/>
        <v>0</v>
      </c>
      <c r="O37" s="35">
        <f t="shared" si="6"/>
        <v>157</v>
      </c>
      <c r="P37" s="35">
        <f t="shared" si="6"/>
        <v>16</v>
      </c>
      <c r="Q37" s="35">
        <f>Q7</f>
        <v>10</v>
      </c>
      <c r="R37" s="35">
        <f t="shared" ref="R37" si="9">SUM(B37:D37,F37:H37,J37:L37,N37:P37)</f>
        <v>197</v>
      </c>
    </row>
    <row r="38" spans="1:18" ht="15.75" thickBot="1" x14ac:dyDescent="0.3">
      <c r="A38" s="15">
        <f t="shared" si="8"/>
        <v>0.72916666666666652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45</v>
      </c>
      <c r="F38" s="42">
        <f t="shared" si="4"/>
        <v>14</v>
      </c>
      <c r="G38" s="42">
        <f t="shared" si="4"/>
        <v>14</v>
      </c>
      <c r="H38" s="42">
        <f t="shared" si="4"/>
        <v>0</v>
      </c>
      <c r="I38" s="42">
        <f>I8</f>
        <v>23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6</v>
      </c>
      <c r="N38" s="42">
        <f t="shared" si="6"/>
        <v>0</v>
      </c>
      <c r="O38" s="42">
        <f t="shared" si="6"/>
        <v>172</v>
      </c>
      <c r="P38" s="42">
        <f t="shared" si="6"/>
        <v>20</v>
      </c>
      <c r="Q38" s="42">
        <f>Q8</f>
        <v>17</v>
      </c>
      <c r="R38" s="42">
        <f>SUM(B38:D38,F38:H38,J38:L38,N38:P38)</f>
        <v>220</v>
      </c>
    </row>
    <row r="39" spans="1:18" x14ac:dyDescent="0.25">
      <c r="A39" t="s">
        <v>1</v>
      </c>
      <c r="B39" s="28">
        <f>SUM(B35:B38)</f>
        <v>0</v>
      </c>
      <c r="C39" s="28">
        <f t="shared" ref="C39:R39" si="10">SUM(C35:C38)</f>
        <v>0</v>
      </c>
      <c r="D39" s="28">
        <f t="shared" si="10"/>
        <v>0</v>
      </c>
      <c r="E39" s="28">
        <f>SUM(E35:E38)</f>
        <v>125</v>
      </c>
      <c r="F39" s="28">
        <f t="shared" si="10"/>
        <v>56</v>
      </c>
      <c r="G39" s="28">
        <f t="shared" si="10"/>
        <v>58</v>
      </c>
      <c r="H39" s="28">
        <f t="shared" si="10"/>
        <v>0</v>
      </c>
      <c r="I39" s="28">
        <f t="shared" si="10"/>
        <v>84</v>
      </c>
      <c r="J39" s="28">
        <f t="shared" si="10"/>
        <v>0</v>
      </c>
      <c r="K39" s="28">
        <f t="shared" si="10"/>
        <v>1</v>
      </c>
      <c r="L39" s="28">
        <f t="shared" si="10"/>
        <v>0</v>
      </c>
      <c r="M39" s="28">
        <f t="shared" si="10"/>
        <v>36</v>
      </c>
      <c r="N39" s="28">
        <f t="shared" si="10"/>
        <v>0</v>
      </c>
      <c r="O39" s="28">
        <f t="shared" si="10"/>
        <v>562</v>
      </c>
      <c r="P39" s="28">
        <f t="shared" si="10"/>
        <v>66</v>
      </c>
      <c r="Q39" s="28">
        <f t="shared" si="10"/>
        <v>54</v>
      </c>
      <c r="R39" s="28">
        <f t="shared" si="10"/>
        <v>743</v>
      </c>
    </row>
  </sheetData>
  <mergeCells count="33">
    <mergeCell ref="B33:E33"/>
    <mergeCell ref="F33:I33"/>
    <mergeCell ref="J33:M33"/>
    <mergeCell ref="N33:Q33"/>
    <mergeCell ref="R33:R34"/>
    <mergeCell ref="B32:I32"/>
    <mergeCell ref="J32:Q32"/>
    <mergeCell ref="B21:Q21"/>
    <mergeCell ref="B22:I22"/>
    <mergeCell ref="J22:Q22"/>
    <mergeCell ref="B23:E23"/>
    <mergeCell ref="F23:I23"/>
    <mergeCell ref="J23:M23"/>
    <mergeCell ref="N23:Q23"/>
    <mergeCell ref="B29:D29"/>
    <mergeCell ref="F29:H29"/>
    <mergeCell ref="J29:L29"/>
    <mergeCell ref="N29:P29"/>
    <mergeCell ref="B31:Q31"/>
    <mergeCell ref="B11:Q11"/>
    <mergeCell ref="B12:I12"/>
    <mergeCell ref="J12:Q12"/>
    <mergeCell ref="B13:E13"/>
    <mergeCell ref="F13:I13"/>
    <mergeCell ref="J13:M13"/>
    <mergeCell ref="N13:Q13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  <PM xmlns="b0113f62-c0cd-453a-a529-5be351b8c946">
      <UserInfo>
        <DisplayName/>
        <AccountId xsi:nil="true"/>
        <AccountType/>
      </UserInfo>
    </PM>
    <ReadyforPMreview xmlns="b0113f62-c0cd-453a-a529-5be351b8c946">false</ReadyforPMreview>
    <Readyforsubmission xmlns="b0113f62-c0cd-453a-a529-5be351b8c946">false</Readyforsubmission>
    <Classification xmlns="b0113f62-c0cd-453a-a529-5be351b8c946" xsi:nil="true"/>
    <Readyforsignature xmlns="b0113f62-c0cd-453a-a529-5be351b8c946">false</Readyforsignature>
    <Document xmlns="b0113f62-c0cd-453a-a529-5be351b8c946">
      <Url xsi:nil="true"/>
      <Description xsi:nil="true"/>
    </Document>
    <Signatory xmlns="b0113f62-c0cd-453a-a529-5be351b8c946">
      <UserInfo>
        <DisplayName/>
        <AccountId xsi:nil="true"/>
        <AccountType/>
      </UserInfo>
    </Signat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39" ma:contentTypeDescription="Create a new document." ma:contentTypeScope="" ma:versionID="74801b7fd96852b4ba5129f8e01b07d8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538dc5804ff1334ddbc58f837f62bb15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  <xsd:element ref="ns2:MediaServiceObjectDetectorVersions" minOccurs="0"/>
                <xsd:element ref="ns2:MediaServiceSearchProperties" minOccurs="0"/>
                <xsd:element ref="ns2:Classification" minOccurs="0"/>
                <xsd:element ref="ns2:PM" minOccurs="0"/>
                <xsd:element ref="ns2:ReadyforPMreview" minOccurs="0"/>
                <xsd:element ref="ns2:Document" minOccurs="0"/>
                <xsd:element ref="ns2:Readyforsignature" minOccurs="0"/>
                <xsd:element ref="ns2:Signatory" minOccurs="0"/>
                <xsd:element ref="ns2:Readyforsubmis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lassification" ma:index="35" nillable="true" ma:displayName="Contract Classification" ma:format="Dropdown" ma:internalName="Classification">
      <xsd:simpleType>
        <xsd:restriction base="dms:Choice">
          <xsd:enumeration value="Reimbursable"/>
          <xsd:enumeration value="Non-Reimbursable"/>
        </xsd:restriction>
      </xsd:simpleType>
    </xsd:element>
    <xsd:element name="PM" ma:index="36" nillable="true" ma:displayName="Work Order PM" ma:format="Dropdown" ma:list="UserInfo" ma:SharePointGroup="0" ma:internalName="PM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PMreview" ma:index="37" nillable="true" ma:displayName="Invoice Ready For PM Review" ma:default="0" ma:format="Dropdown" ma:internalName="ReadyforPMreview">
      <xsd:simpleType>
        <xsd:restriction base="dms:Boolean"/>
      </xsd:simpleType>
    </xsd:element>
    <xsd:element name="Document" ma:index="38" nillable="true" ma:displayName="Invoice Hyperlink" ma:format="Hyperlink" ma:internalName="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adyforsignature" ma:index="39" nillable="true" ma:displayName="Invoice Ready for Signature" ma:default="0" ma:format="Dropdown" ma:internalName="Readyforsignature">
      <xsd:simpleType>
        <xsd:restriction base="dms:Boolean"/>
      </xsd:simpleType>
    </xsd:element>
    <xsd:element name="Signatory" ma:index="40" nillable="true" ma:displayName="Invoice Signatory" ma:format="Dropdown" ma:list="UserInfo" ma:SharePointGroup="0" ma:internalName="Signator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submission" ma:index="41" nillable="true" ma:displayName="Invoice Ready For Submission" ma:default="0" ma:format="Dropdown" ma:internalName="Readyforsubmiss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5FC1E96-D1CF-49BD-BEC7-204E8B17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72</vt:i4>
      </vt:variant>
    </vt:vector>
  </HeadingPairs>
  <TitlesOfParts>
    <vt:vector size="81" baseType="lpstr">
      <vt:lpstr>General Info</vt:lpstr>
      <vt:lpstr>PHF</vt:lpstr>
      <vt:lpstr>Synchro Inputs</vt:lpstr>
      <vt:lpstr>App Input AM</vt:lpstr>
      <vt:lpstr>Input Count AM</vt:lpstr>
      <vt:lpstr>Tables AM</vt:lpstr>
      <vt:lpstr>App Input PM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2024-04-11T19:03:43Z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