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h\Documents\rscripts\traffic_counts\excel\"/>
    </mc:Choice>
  </mc:AlternateContent>
  <xr:revisionPtr revIDLastSave="0" documentId="13_ncr:1_{74547F07-CFA3-4D54-8881-C70E00744C6E}" xr6:coauthVersionLast="47" xr6:coauthVersionMax="47" xr10:uidLastSave="{00000000-0000-0000-0000-000000000000}"/>
  <bookViews>
    <workbookView xWindow="-120" yWindow="-120" windowWidth="29040" windowHeight="15840" xr2:uid="{1E9588E7-C444-4E64-9F91-BE83DBEA5A43}"/>
  </bookViews>
  <sheets>
    <sheet name="General Info" sheetId="2" r:id="rId1"/>
    <sheet name="PHF" sheetId="12" r:id="rId2"/>
    <sheet name="Synchro Inputs" sheetId="11" r:id="rId3"/>
    <sheet name="Input Count AM" sheetId="6" r:id="rId4"/>
    <sheet name="Tables AM" sheetId="7" r:id="rId5"/>
    <sheet name="Input Count PM" sheetId="13" r:id="rId6"/>
    <sheet name="Tables PM" sheetId="16" r:id="rId7"/>
  </sheets>
  <definedNames>
    <definedName name="PEAK_START_AM">'General Info'!$B$7</definedName>
    <definedName name="PEAK_START_PM">'General Info'!$C$7</definedName>
    <definedName name="STREET_EBWB">'General Info'!$B$1</definedName>
    <definedName name="STREET_NBSB">'General Info'!$B$2</definedName>
    <definedName name="TIME_START_AM">'General Info'!$B$5</definedName>
    <definedName name="TIME_START_PM">'General Info'!$C$5</definedName>
    <definedName name="TOT_BIK_EB_AM">'Tables AM'!$B$28</definedName>
    <definedName name="TOT_BIK_EB_PM">'Tables PM'!$B$28</definedName>
    <definedName name="TOT_BIK_NB_AM">'Tables AM'!$J$28</definedName>
    <definedName name="TOT_BIK_NB_PM">'Tables PM'!$J$28</definedName>
    <definedName name="TOT_BIK_SB_AM">'Tables AM'!$N$28</definedName>
    <definedName name="TOT_BIK_SB_PM">'Tables PM'!$N$28</definedName>
    <definedName name="TOT_BIK_WB_AM">'Tables AM'!$F$28</definedName>
    <definedName name="TOT_BIK_WB_PM">'Tables PM'!$F$28</definedName>
    <definedName name="TOT_HV_EBL_AM">'Tables AM'!$B$18</definedName>
    <definedName name="TOT_HV_EBL_PM">'Tables PM'!$B$18</definedName>
    <definedName name="TOT_HV_EBR_AM">'Tables AM'!$D$18</definedName>
    <definedName name="TOT_HV_EBR_PM">'Tables PM'!$D$18</definedName>
    <definedName name="TOT_HV_EBT_AM">'Tables AM'!$C$18</definedName>
    <definedName name="TOT_HV_EBT_PM">'Tables PM'!$C$18</definedName>
    <definedName name="TOT_HV_NBL_AM">'Tables AM'!$J$18</definedName>
    <definedName name="TOT_HV_NBL_PM">'Tables PM'!$J$18</definedName>
    <definedName name="TOT_HV_NBR_AM">'Tables AM'!$L$18</definedName>
    <definedName name="TOT_HV_NBR_PM">'Tables PM'!$L$18</definedName>
    <definedName name="TOT_HV_NBT_AM">'Tables AM'!$K$18</definedName>
    <definedName name="TOT_HV_NBT_PM">'Tables PM'!$K$18</definedName>
    <definedName name="TOT_HV_SBL_AM">'Tables AM'!$N$18</definedName>
    <definedName name="TOT_HV_SBL_PM">'Tables PM'!$N$18</definedName>
    <definedName name="TOT_HV_SBR_AM">'Tables AM'!$P$18</definedName>
    <definedName name="TOT_HV_SBR_PM">'Tables PM'!$P$18</definedName>
    <definedName name="TOT_HV_SBT_AM">'Tables AM'!$O$18</definedName>
    <definedName name="TOT_HV_SBT_PM">'Tables PM'!$O$18</definedName>
    <definedName name="TOT_HV_WBL_AM">'Tables AM'!$F$18</definedName>
    <definedName name="TOT_HV_WBL_PM">'Tables PM'!$F$18</definedName>
    <definedName name="TOT_HV_WBR_AM">'Tables AM'!$H$18</definedName>
    <definedName name="TOT_HV_WBR_PM">'Tables PM'!$H$18</definedName>
    <definedName name="TOT_HV_WBT_AM">'Tables AM'!$G$18</definedName>
    <definedName name="TOT_HV_WBT_PM">'Tables PM'!$G$18</definedName>
    <definedName name="TOT_PED_EB_AM">'Tables AM'!$E$38</definedName>
    <definedName name="TOT_PED_EB_PM">'Tables PM'!$E$38</definedName>
    <definedName name="TOT_PED_NB_AM">'Tables AM'!$M$38</definedName>
    <definedName name="TOT_PED_NB_PM">'Tables PM'!$M$38</definedName>
    <definedName name="TOT_PED_SB_AM">'Tables AM'!$Q$38</definedName>
    <definedName name="TOT_PED_SB_PM">'Tables PM'!$Q$38</definedName>
    <definedName name="TOT_PED_WB_AM">'Tables AM'!$I$38</definedName>
    <definedName name="TOT_PED_WB_PM">'Tables PM'!$I$38</definedName>
    <definedName name="TOT_VEH_AM">'Tables AM'!$R$38</definedName>
    <definedName name="TOT_VEH_EBL_AM">'Tables AM'!$B$38</definedName>
    <definedName name="TOT_VEH_EBL_PM">'Tables PM'!$B$38</definedName>
    <definedName name="TOT_VEH_EBR_AM">'Tables AM'!$D$38</definedName>
    <definedName name="TOT_VEH_EBR_PM">'Tables PM'!$D$38</definedName>
    <definedName name="TOT_VEH_EBT_AM">'Tables AM'!$C$38</definedName>
    <definedName name="TOT_VEH_EBT_PM">'Tables PM'!$C$38</definedName>
    <definedName name="TOT_VEH_NBL_AM">'Tables AM'!$J$38</definedName>
    <definedName name="TOT_VEH_NBL_PM">'Tables PM'!$J$38</definedName>
    <definedName name="TOT_VEH_NBR_AM">'Tables AM'!$L$38</definedName>
    <definedName name="TOT_VEH_NBR_PM">'Tables PM'!$L$38</definedName>
    <definedName name="TOT_VEH_NBT_AM">'Tables AM'!$K$38</definedName>
    <definedName name="TOT_VEH_NBT_PM">'Tables PM'!$K$38</definedName>
    <definedName name="TOT_VEH_PM">'Tables PM'!$R$38</definedName>
    <definedName name="TOT_VEH_SBL_AM">'Tables AM'!$N$38</definedName>
    <definedName name="TOT_VEH_SBL_PM">'Tables PM'!$N$38</definedName>
    <definedName name="TOT_VEH_SBR_AM">'Tables AM'!$P$38</definedName>
    <definedName name="TOT_VEH_SBR_PM">'Tables PM'!$P$38</definedName>
    <definedName name="TOT_VEH_SBT_AM">'Tables AM'!$O$38</definedName>
    <definedName name="TOT_VEH_SBT_PM">'Tables PM'!$O$38</definedName>
    <definedName name="TOT_VEH_WBL_AM">'Tables AM'!$F$38</definedName>
    <definedName name="TOT_VEH_WBL_PM">'Tables PM'!$F$38</definedName>
    <definedName name="TOT_VEH_WBR_AM">'Tables AM'!$H$38</definedName>
    <definedName name="TOT_VEH_WBR_PM">'Tables PM'!$H$38</definedName>
    <definedName name="TOT_VEH_WBT_AM">'Tables AM'!$G$38</definedName>
    <definedName name="TOT_VEH_WBT_PM">'Tables PM'!$G$38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1" l="1"/>
  <c r="I15" i="11"/>
  <c r="Q17" i="11"/>
  <c r="R17" i="11"/>
  <c r="A34" i="16"/>
  <c r="A35" i="16" s="1"/>
  <c r="A36" i="16" s="1"/>
  <c r="A37" i="16" s="1"/>
  <c r="P27" i="16"/>
  <c r="O27" i="16"/>
  <c r="N27" i="16"/>
  <c r="L27" i="16"/>
  <c r="K27" i="16"/>
  <c r="J27" i="16"/>
  <c r="H27" i="16"/>
  <c r="G27" i="16"/>
  <c r="F27" i="16"/>
  <c r="D27" i="16"/>
  <c r="C27" i="16"/>
  <c r="B27" i="16"/>
  <c r="P26" i="16"/>
  <c r="O26" i="16"/>
  <c r="N26" i="16"/>
  <c r="L26" i="16"/>
  <c r="K26" i="16"/>
  <c r="J26" i="16"/>
  <c r="H26" i="16"/>
  <c r="G26" i="16"/>
  <c r="F26" i="16"/>
  <c r="D26" i="16"/>
  <c r="C26" i="16"/>
  <c r="B26" i="16"/>
  <c r="P25" i="16"/>
  <c r="O25" i="16"/>
  <c r="N25" i="16"/>
  <c r="L25" i="16"/>
  <c r="K25" i="16"/>
  <c r="J25" i="16"/>
  <c r="H25" i="16"/>
  <c r="G25" i="16"/>
  <c r="F25" i="16"/>
  <c r="F28" i="16" s="1"/>
  <c r="G20" i="11" s="1"/>
  <c r="D25" i="16"/>
  <c r="C25" i="16"/>
  <c r="B25" i="16"/>
  <c r="P24" i="16"/>
  <c r="O24" i="16"/>
  <c r="N24" i="16"/>
  <c r="L24" i="16"/>
  <c r="K24" i="16"/>
  <c r="J24" i="16"/>
  <c r="H24" i="16"/>
  <c r="G24" i="16"/>
  <c r="F24" i="16"/>
  <c r="D24" i="16"/>
  <c r="C24" i="16"/>
  <c r="B24" i="16"/>
  <c r="A24" i="16"/>
  <c r="A25" i="16" s="1"/>
  <c r="A26" i="16" s="1"/>
  <c r="A27" i="16" s="1"/>
  <c r="P17" i="16"/>
  <c r="O17" i="16"/>
  <c r="O37" i="16" s="1"/>
  <c r="N17" i="16"/>
  <c r="L17" i="16"/>
  <c r="L37" i="16" s="1"/>
  <c r="K17" i="16"/>
  <c r="K37" i="16" s="1"/>
  <c r="J17" i="16"/>
  <c r="J37" i="16" s="1"/>
  <c r="H17" i="16"/>
  <c r="G17" i="16"/>
  <c r="F17" i="16"/>
  <c r="D17" i="16"/>
  <c r="C17" i="16"/>
  <c r="B17" i="16"/>
  <c r="P16" i="16"/>
  <c r="O16" i="16"/>
  <c r="O36" i="16" s="1"/>
  <c r="N16" i="16"/>
  <c r="N36" i="16" s="1"/>
  <c r="L16" i="16"/>
  <c r="L36" i="16" s="1"/>
  <c r="K16" i="16"/>
  <c r="K36" i="16" s="1"/>
  <c r="J16" i="16"/>
  <c r="H16" i="16"/>
  <c r="G16" i="16"/>
  <c r="F16" i="16"/>
  <c r="D16" i="16"/>
  <c r="C16" i="16"/>
  <c r="B16" i="16"/>
  <c r="P15" i="16"/>
  <c r="O15" i="16"/>
  <c r="N15" i="16"/>
  <c r="L15" i="16"/>
  <c r="K15" i="16"/>
  <c r="J15" i="16"/>
  <c r="H15" i="16"/>
  <c r="G15" i="16"/>
  <c r="F15" i="16"/>
  <c r="D15" i="16"/>
  <c r="C15" i="16"/>
  <c r="B15" i="16"/>
  <c r="P14" i="16"/>
  <c r="O14" i="16"/>
  <c r="N14" i="16"/>
  <c r="L14" i="16"/>
  <c r="K14" i="16"/>
  <c r="J14" i="16"/>
  <c r="H14" i="16"/>
  <c r="G14" i="16"/>
  <c r="G34" i="16" s="1"/>
  <c r="F14" i="16"/>
  <c r="D14" i="16"/>
  <c r="C14" i="16"/>
  <c r="B14" i="16"/>
  <c r="A14" i="16"/>
  <c r="A15" i="16" s="1"/>
  <c r="A16" i="16" s="1"/>
  <c r="A17" i="16" s="1"/>
  <c r="Q8" i="16"/>
  <c r="Q37" i="16" s="1"/>
  <c r="P8" i="16"/>
  <c r="O8" i="16"/>
  <c r="N8" i="16"/>
  <c r="M8" i="16"/>
  <c r="L8" i="16"/>
  <c r="K8" i="16"/>
  <c r="J8" i="16"/>
  <c r="I8" i="16"/>
  <c r="I37" i="16" s="1"/>
  <c r="H8" i="16"/>
  <c r="H37" i="16" s="1"/>
  <c r="G8" i="16"/>
  <c r="G37" i="16" s="1"/>
  <c r="F8" i="16"/>
  <c r="F37" i="16" s="1"/>
  <c r="E8" i="16"/>
  <c r="E37" i="16" s="1"/>
  <c r="D8" i="16"/>
  <c r="D37" i="16" s="1"/>
  <c r="C8" i="16"/>
  <c r="C37" i="16" s="1"/>
  <c r="B8" i="16"/>
  <c r="B37" i="16" s="1"/>
  <c r="Q7" i="16"/>
  <c r="Q36" i="16" s="1"/>
  <c r="P7" i="16"/>
  <c r="O7" i="16"/>
  <c r="N7" i="16"/>
  <c r="M7" i="16"/>
  <c r="L7" i="16"/>
  <c r="K7" i="16"/>
  <c r="J7" i="16"/>
  <c r="I7" i="16"/>
  <c r="I36" i="16" s="1"/>
  <c r="H7" i="16"/>
  <c r="G7" i="16"/>
  <c r="F7" i="16"/>
  <c r="E7" i="16"/>
  <c r="E36" i="16" s="1"/>
  <c r="D7" i="16"/>
  <c r="C7" i="16"/>
  <c r="B7" i="16"/>
  <c r="Q6" i="16"/>
  <c r="Q35" i="16" s="1"/>
  <c r="P6" i="16"/>
  <c r="O6" i="16"/>
  <c r="N6" i="16"/>
  <c r="M6" i="16"/>
  <c r="M35" i="16" s="1"/>
  <c r="L6" i="16"/>
  <c r="K6" i="16"/>
  <c r="J6" i="16"/>
  <c r="I6" i="16"/>
  <c r="I35" i="16" s="1"/>
  <c r="H6" i="16"/>
  <c r="G6" i="16"/>
  <c r="G35" i="16" s="1"/>
  <c r="F6" i="16"/>
  <c r="F35" i="16" s="1"/>
  <c r="E6" i="16"/>
  <c r="E35" i="16" s="1"/>
  <c r="D6" i="16"/>
  <c r="D35" i="16" s="1"/>
  <c r="C6" i="16"/>
  <c r="B6" i="16"/>
  <c r="Q5" i="16"/>
  <c r="Q34" i="16" s="1"/>
  <c r="P5" i="16"/>
  <c r="P34" i="16" s="1"/>
  <c r="O5" i="16"/>
  <c r="O34" i="16" s="1"/>
  <c r="N5" i="16"/>
  <c r="N34" i="16" s="1"/>
  <c r="M5" i="16"/>
  <c r="M34" i="16" s="1"/>
  <c r="L5" i="16"/>
  <c r="K5" i="16"/>
  <c r="K34" i="16" s="1"/>
  <c r="J5" i="16"/>
  <c r="I5" i="16"/>
  <c r="I34" i="16" s="1"/>
  <c r="H5" i="16"/>
  <c r="G5" i="16"/>
  <c r="F5" i="16"/>
  <c r="E5" i="16"/>
  <c r="E34" i="16" s="1"/>
  <c r="D5" i="16"/>
  <c r="C5" i="16"/>
  <c r="B5" i="16"/>
  <c r="A5" i="16"/>
  <c r="A6" i="16" s="1"/>
  <c r="A7" i="16" s="1"/>
  <c r="A8" i="16" s="1"/>
  <c r="M37" i="16"/>
  <c r="M36" i="16"/>
  <c r="B34" i="16"/>
  <c r="J2" i="16"/>
  <c r="J21" i="16" s="1"/>
  <c r="B2" i="16"/>
  <c r="B21" i="16" s="1"/>
  <c r="C6" i="12"/>
  <c r="C5" i="12"/>
  <c r="C4" i="12"/>
  <c r="C3" i="12"/>
  <c r="C7" i="12" s="1"/>
  <c r="C8" i="12" s="1"/>
  <c r="A34" i="7"/>
  <c r="A35" i="7" s="1"/>
  <c r="A36" i="7" s="1"/>
  <c r="A37" i="7" s="1"/>
  <c r="A24" i="7"/>
  <c r="A25" i="7" s="1"/>
  <c r="A26" i="7" s="1"/>
  <c r="A27" i="7" s="1"/>
  <c r="A14" i="7"/>
  <c r="A15" i="7" s="1"/>
  <c r="A16" i="7" s="1"/>
  <c r="A17" i="7" s="1"/>
  <c r="A5" i="7"/>
  <c r="A6" i="7" s="1"/>
  <c r="A7" i="7" s="1"/>
  <c r="A8" i="7" s="1"/>
  <c r="P8" i="7"/>
  <c r="P7" i="7"/>
  <c r="P6" i="7"/>
  <c r="R8" i="11"/>
  <c r="Q8" i="11"/>
  <c r="F17" i="7"/>
  <c r="F16" i="7"/>
  <c r="F15" i="7"/>
  <c r="F14" i="7"/>
  <c r="F8" i="7"/>
  <c r="F7" i="7"/>
  <c r="F6" i="7"/>
  <c r="F5" i="7"/>
  <c r="J2" i="7"/>
  <c r="B2" i="7"/>
  <c r="I6" i="11"/>
  <c r="C6" i="11"/>
  <c r="P17" i="7"/>
  <c r="P16" i="7"/>
  <c r="P15" i="7"/>
  <c r="P14" i="7"/>
  <c r="O17" i="7"/>
  <c r="O16" i="7"/>
  <c r="O15" i="7"/>
  <c r="O14" i="7"/>
  <c r="N17" i="7"/>
  <c r="D17" i="7"/>
  <c r="D16" i="7"/>
  <c r="D15" i="7"/>
  <c r="D14" i="7"/>
  <c r="N37" i="16" l="1"/>
  <c r="P37" i="16"/>
  <c r="P36" i="16"/>
  <c r="H35" i="16"/>
  <c r="F34" i="16"/>
  <c r="L34" i="16"/>
  <c r="B36" i="16"/>
  <c r="J36" i="16"/>
  <c r="D36" i="16"/>
  <c r="C36" i="16"/>
  <c r="G36" i="16"/>
  <c r="H36" i="16"/>
  <c r="F36" i="16"/>
  <c r="J35" i="16"/>
  <c r="O35" i="16"/>
  <c r="O38" i="16" s="1"/>
  <c r="M18" i="11" s="1" a="1"/>
  <c r="M18" i="11" s="1"/>
  <c r="J18" i="16"/>
  <c r="D18" i="16"/>
  <c r="P35" i="16"/>
  <c r="P38" i="16" s="1"/>
  <c r="N18" i="11" s="1" a="1"/>
  <c r="N18" i="11" s="1"/>
  <c r="B35" i="16"/>
  <c r="B38" i="16" s="1"/>
  <c r="C18" i="11" s="1" a="1"/>
  <c r="C18" i="11" s="1"/>
  <c r="H34" i="16"/>
  <c r="H38" i="16" s="1"/>
  <c r="H18" i="11" s="1" a="1"/>
  <c r="H18" i="11" s="1"/>
  <c r="N18" i="16"/>
  <c r="D34" i="16"/>
  <c r="C34" i="16"/>
  <c r="G18" i="16"/>
  <c r="C18" i="16"/>
  <c r="L18" i="16"/>
  <c r="P18" i="16"/>
  <c r="K35" i="16"/>
  <c r="K38" i="16" s="1"/>
  <c r="J18" i="11" s="1" a="1"/>
  <c r="J18" i="11" s="1"/>
  <c r="N28" i="16"/>
  <c r="M20" i="11" s="1"/>
  <c r="B18" i="16"/>
  <c r="L35" i="16"/>
  <c r="B28" i="16"/>
  <c r="D20" i="11" s="1"/>
  <c r="J28" i="16"/>
  <c r="J20" i="11" s="1"/>
  <c r="C35" i="16"/>
  <c r="E38" i="16"/>
  <c r="N35" i="16"/>
  <c r="N38" i="16" s="1"/>
  <c r="L18" i="11" s="1" a="1"/>
  <c r="L18" i="11" s="1"/>
  <c r="F18" i="16"/>
  <c r="H18" i="16"/>
  <c r="O18" i="16"/>
  <c r="G38" i="16"/>
  <c r="G18" i="11" s="1" a="1"/>
  <c r="G18" i="11" s="1"/>
  <c r="K18" i="16"/>
  <c r="M38" i="16"/>
  <c r="Q38" i="16"/>
  <c r="I38" i="16"/>
  <c r="R37" i="16"/>
  <c r="B20" i="12" s="1"/>
  <c r="C20" i="12" s="1"/>
  <c r="J34" i="16"/>
  <c r="B11" i="16"/>
  <c r="B31" i="16"/>
  <c r="J11" i="16"/>
  <c r="J31" i="16"/>
  <c r="P18" i="7"/>
  <c r="O18" i="7"/>
  <c r="D18" i="7"/>
  <c r="F18" i="7"/>
  <c r="N16" i="7"/>
  <c r="N15" i="7"/>
  <c r="N14" i="7"/>
  <c r="O8" i="7"/>
  <c r="O37" i="7" s="1"/>
  <c r="O7" i="7"/>
  <c r="O36" i="7" s="1"/>
  <c r="O6" i="7"/>
  <c r="O35" i="7" s="1"/>
  <c r="N8" i="7"/>
  <c r="N37" i="7" s="1"/>
  <c r="N7" i="7"/>
  <c r="N6" i="7"/>
  <c r="P5" i="7"/>
  <c r="O5" i="7"/>
  <c r="N5" i="7"/>
  <c r="D8" i="7"/>
  <c r="D37" i="7" s="1"/>
  <c r="D7" i="7"/>
  <c r="D6" i="7"/>
  <c r="D5" i="7"/>
  <c r="D34" i="7" s="1"/>
  <c r="E5" i="7"/>
  <c r="E34" i="7" s="1"/>
  <c r="B14" i="7"/>
  <c r="C14" i="7"/>
  <c r="G14" i="7"/>
  <c r="H14" i="7"/>
  <c r="J14" i="7"/>
  <c r="K14" i="7"/>
  <c r="L14" i="7"/>
  <c r="B15" i="7"/>
  <c r="C15" i="7"/>
  <c r="G15" i="7"/>
  <c r="H15" i="7"/>
  <c r="J15" i="7"/>
  <c r="K15" i="7"/>
  <c r="L15" i="7"/>
  <c r="B16" i="7"/>
  <c r="C16" i="7"/>
  <c r="G16" i="7"/>
  <c r="H16" i="7"/>
  <c r="J16" i="7"/>
  <c r="K16" i="7"/>
  <c r="L16" i="7"/>
  <c r="B17" i="7"/>
  <c r="C17" i="7"/>
  <c r="G17" i="7"/>
  <c r="H17" i="7"/>
  <c r="J17" i="7"/>
  <c r="K17" i="7"/>
  <c r="L17" i="7"/>
  <c r="D25" i="7"/>
  <c r="D26" i="7"/>
  <c r="D27" i="7"/>
  <c r="P35" i="7"/>
  <c r="P36" i="7"/>
  <c r="P37" i="7"/>
  <c r="F37" i="7"/>
  <c r="F36" i="7"/>
  <c r="F35" i="7"/>
  <c r="F34" i="7"/>
  <c r="P27" i="7"/>
  <c r="P26" i="7"/>
  <c r="P25" i="7"/>
  <c r="P24" i="7"/>
  <c r="O27" i="7"/>
  <c r="O26" i="7"/>
  <c r="O25" i="7"/>
  <c r="O24" i="7"/>
  <c r="N27" i="7"/>
  <c r="N26" i="7"/>
  <c r="N25" i="7"/>
  <c r="N24" i="7"/>
  <c r="L27" i="7"/>
  <c r="L26" i="7"/>
  <c r="L25" i="7"/>
  <c r="L24" i="7"/>
  <c r="K27" i="7"/>
  <c r="K26" i="7"/>
  <c r="K25" i="7"/>
  <c r="K24" i="7"/>
  <c r="J27" i="7"/>
  <c r="J26" i="7"/>
  <c r="J25" i="7"/>
  <c r="J24" i="7"/>
  <c r="H27" i="7"/>
  <c r="H26" i="7"/>
  <c r="H25" i="7"/>
  <c r="H24" i="7"/>
  <c r="G27" i="7"/>
  <c r="G26" i="7"/>
  <c r="G25" i="7"/>
  <c r="G24" i="7"/>
  <c r="F27" i="7"/>
  <c r="F26" i="7"/>
  <c r="F25" i="7"/>
  <c r="F24" i="7"/>
  <c r="D24" i="7"/>
  <c r="C27" i="7"/>
  <c r="C26" i="7"/>
  <c r="C25" i="7"/>
  <c r="C24" i="7"/>
  <c r="B27" i="7"/>
  <c r="B26" i="7"/>
  <c r="B25" i="7"/>
  <c r="B24" i="7"/>
  <c r="L8" i="7"/>
  <c r="L7" i="7"/>
  <c r="L6" i="7"/>
  <c r="L5" i="7"/>
  <c r="K8" i="7"/>
  <c r="K7" i="7"/>
  <c r="K6" i="7"/>
  <c r="K5" i="7"/>
  <c r="J8" i="7"/>
  <c r="J7" i="7"/>
  <c r="J6" i="7"/>
  <c r="J5" i="7"/>
  <c r="M8" i="7"/>
  <c r="M37" i="7" s="1"/>
  <c r="M7" i="7"/>
  <c r="M36" i="7" s="1"/>
  <c r="M6" i="7"/>
  <c r="M35" i="7" s="1"/>
  <c r="M5" i="7"/>
  <c r="M34" i="7" s="1"/>
  <c r="I8" i="7"/>
  <c r="I37" i="7" s="1"/>
  <c r="I7" i="7"/>
  <c r="I36" i="7" s="1"/>
  <c r="I6" i="7"/>
  <c r="I35" i="7" s="1"/>
  <c r="I5" i="7"/>
  <c r="I34" i="7" s="1"/>
  <c r="H8" i="7"/>
  <c r="H7" i="7"/>
  <c r="H6" i="7"/>
  <c r="H5" i="7"/>
  <c r="G8" i="7"/>
  <c r="G7" i="7"/>
  <c r="G6" i="7"/>
  <c r="G5" i="7"/>
  <c r="E8" i="7"/>
  <c r="E37" i="7" s="1"/>
  <c r="E7" i="7"/>
  <c r="E36" i="7" s="1"/>
  <c r="E6" i="7"/>
  <c r="E35" i="7" s="1"/>
  <c r="C8" i="7"/>
  <c r="C7" i="7"/>
  <c r="C6" i="7"/>
  <c r="C5" i="7"/>
  <c r="Q8" i="7"/>
  <c r="Q37" i="7" s="1"/>
  <c r="Q7" i="7"/>
  <c r="Q36" i="7" s="1"/>
  <c r="Q6" i="7"/>
  <c r="Q35" i="7" s="1"/>
  <c r="Q5" i="7"/>
  <c r="Q34" i="7" s="1"/>
  <c r="B8" i="7"/>
  <c r="B7" i="7"/>
  <c r="B6" i="7"/>
  <c r="B5" i="7"/>
  <c r="J11" i="7"/>
  <c r="J31" i="7"/>
  <c r="B31" i="7"/>
  <c r="J21" i="7"/>
  <c r="B21" i="7"/>
  <c r="B11" i="7"/>
  <c r="F38" i="16" l="1"/>
  <c r="F18" i="11" s="1" a="1"/>
  <c r="F18" i="11" s="1"/>
  <c r="F21" i="11" s="1"/>
  <c r="L38" i="16"/>
  <c r="K18" i="11" s="1" a="1"/>
  <c r="K18" i="11" s="1"/>
  <c r="K21" i="11" s="1"/>
  <c r="G21" i="11"/>
  <c r="L21" i="11"/>
  <c r="J38" i="16"/>
  <c r="I18" i="11" s="1" a="1"/>
  <c r="I18" i="11" s="1"/>
  <c r="I21" i="11" s="1"/>
  <c r="R36" i="16"/>
  <c r="B19" i="12" s="1"/>
  <c r="C19" i="12" s="1"/>
  <c r="D38" i="16"/>
  <c r="E18" i="11" s="1" a="1"/>
  <c r="E18" i="11" s="1"/>
  <c r="E21" i="11" s="1"/>
  <c r="C38" i="16"/>
  <c r="D18" i="11" s="1" a="1"/>
  <c r="D18" i="11" s="1"/>
  <c r="D21" i="11" s="1"/>
  <c r="C21" i="11"/>
  <c r="J21" i="11"/>
  <c r="N21" i="11"/>
  <c r="H21" i="11"/>
  <c r="M21" i="11"/>
  <c r="R35" i="16"/>
  <c r="B18" i="12" s="1"/>
  <c r="C18" i="12" s="1"/>
  <c r="I19" i="11" a="1"/>
  <c r="I19" i="11" s="1"/>
  <c r="N19" i="11" a="1"/>
  <c r="N19" i="11" s="1"/>
  <c r="L19" i="11" a="1"/>
  <c r="L19" i="11" s="1"/>
  <c r="K19" i="11" a="1"/>
  <c r="K19" i="11" s="1"/>
  <c r="H19" i="11" a="1"/>
  <c r="H19" i="11" s="1"/>
  <c r="C19" i="11" a="1"/>
  <c r="C19" i="11" s="1"/>
  <c r="E19" i="11" a="1"/>
  <c r="E19" i="11" s="1"/>
  <c r="F19" i="11" a="1"/>
  <c r="F19" i="11" s="1"/>
  <c r="C34" i="7"/>
  <c r="R34" i="16"/>
  <c r="L18" i="7"/>
  <c r="J37" i="7"/>
  <c r="B28" i="7"/>
  <c r="D11" i="11" s="1"/>
  <c r="K18" i="7"/>
  <c r="J18" i="7"/>
  <c r="B18" i="7"/>
  <c r="H18" i="7"/>
  <c r="N18" i="7"/>
  <c r="N28" i="7"/>
  <c r="M11" i="11" s="1"/>
  <c r="F28" i="7"/>
  <c r="G11" i="11" s="1"/>
  <c r="G18" i="7"/>
  <c r="J28" i="7"/>
  <c r="J11" i="11" s="1"/>
  <c r="N36" i="7"/>
  <c r="C18" i="7"/>
  <c r="F38" i="7"/>
  <c r="F9" i="11" s="1"/>
  <c r="F12" i="11" s="1"/>
  <c r="E38" i="7"/>
  <c r="N10" i="11" s="1"/>
  <c r="I38" i="7"/>
  <c r="Q38" i="7"/>
  <c r="M38" i="7"/>
  <c r="E10" i="11" s="1"/>
  <c r="N35" i="7"/>
  <c r="P34" i="7"/>
  <c r="P38" i="7" s="1"/>
  <c r="N9" i="11" s="1"/>
  <c r="O34" i="7"/>
  <c r="O38" i="7" s="1"/>
  <c r="M9" i="11" s="1"/>
  <c r="M12" i="11" s="1"/>
  <c r="N34" i="7"/>
  <c r="D35" i="7"/>
  <c r="D36" i="7"/>
  <c r="G37" i="7"/>
  <c r="C37" i="7"/>
  <c r="B34" i="7"/>
  <c r="K34" i="7"/>
  <c r="G35" i="7"/>
  <c r="H36" i="7"/>
  <c r="H37" i="7"/>
  <c r="K37" i="7"/>
  <c r="L34" i="7"/>
  <c r="J34" i="7"/>
  <c r="J35" i="7"/>
  <c r="H35" i="7"/>
  <c r="L37" i="7"/>
  <c r="K36" i="7"/>
  <c r="B36" i="7"/>
  <c r="G34" i="7"/>
  <c r="K35" i="7"/>
  <c r="G36" i="7"/>
  <c r="J36" i="7"/>
  <c r="B35" i="7"/>
  <c r="H34" i="7"/>
  <c r="L35" i="7"/>
  <c r="L36" i="7"/>
  <c r="C35" i="7"/>
  <c r="B37" i="7"/>
  <c r="C36" i="7"/>
  <c r="R18" i="11" l="1"/>
  <c r="Q18" i="11"/>
  <c r="P18" i="11"/>
  <c r="R38" i="16"/>
  <c r="B17" i="12"/>
  <c r="C17" i="12" s="1"/>
  <c r="C21" i="12" s="1"/>
  <c r="C22" i="12" s="1"/>
  <c r="B3" i="11" s="1"/>
  <c r="B38" i="7"/>
  <c r="C9" i="11" s="1"/>
  <c r="C12" i="11" s="1"/>
  <c r="N12" i="11"/>
  <c r="L38" i="7"/>
  <c r="K9" i="11" s="1"/>
  <c r="K12" i="11" s="1"/>
  <c r="J38" i="7"/>
  <c r="I9" i="11" s="1"/>
  <c r="I12" i="11" s="1"/>
  <c r="G38" i="7"/>
  <c r="G9" i="11" s="1"/>
  <c r="G12" i="11" s="1"/>
  <c r="I10" i="11"/>
  <c r="N38" i="7"/>
  <c r="L9" i="11" s="1"/>
  <c r="L12" i="11" s="1"/>
  <c r="K38" i="7"/>
  <c r="J9" i="11" s="1"/>
  <c r="J12" i="11" s="1"/>
  <c r="F10" i="11"/>
  <c r="H38" i="7"/>
  <c r="H9" i="11" s="1"/>
  <c r="K10" i="11"/>
  <c r="L10" i="11"/>
  <c r="H10" i="11"/>
  <c r="C10" i="11"/>
  <c r="D38" i="7"/>
  <c r="E9" i="11" s="1"/>
  <c r="E12" i="11" s="1"/>
  <c r="R37" i="7"/>
  <c r="B14" i="12" s="1"/>
  <c r="C14" i="12" s="1"/>
  <c r="C38" i="7"/>
  <c r="D9" i="11" s="1"/>
  <c r="D12" i="11" s="1"/>
  <c r="R34" i="7"/>
  <c r="B11" i="12" s="1"/>
  <c r="C11" i="12" s="1"/>
  <c r="R35" i="7"/>
  <c r="B12" i="12" s="1"/>
  <c r="C12" i="12" s="1"/>
  <c r="R36" i="7"/>
  <c r="B13" i="12" s="1"/>
  <c r="C13" i="12" s="1"/>
  <c r="C15" i="12" l="1"/>
  <c r="C16" i="12" s="1"/>
  <c r="Q9" i="11"/>
  <c r="H12" i="11"/>
  <c r="R9" i="11"/>
  <c r="R38" i="7"/>
  <c r="B2" i="11" l="1"/>
  <c r="P9" i="1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<sst xmlns="http://schemas.openxmlformats.org/spreadsheetml/2006/main" count="760" uniqueCount="63">
  <si>
    <t>Market</t>
  </si>
  <si>
    <t>Total</t>
  </si>
  <si>
    <t>AM Peak</t>
  </si>
  <si>
    <t>Veh Tot/Int</t>
  </si>
  <si>
    <t xml:space="preserve">AM PHF = </t>
  </si>
  <si>
    <t>Eastbound</t>
  </si>
  <si>
    <t>Westbound</t>
  </si>
  <si>
    <t>Northbound</t>
  </si>
  <si>
    <t>Southbound</t>
  </si>
  <si>
    <t>Left</t>
  </si>
  <si>
    <t>Through</t>
  </si>
  <si>
    <t>Right</t>
  </si>
  <si>
    <t>Volume</t>
  </si>
  <si>
    <t>Peds</t>
  </si>
  <si>
    <t>Bikes</t>
  </si>
  <si>
    <t>HV %</t>
  </si>
  <si>
    <t>INT: 001</t>
  </si>
  <si>
    <t>INT: 002</t>
  </si>
  <si>
    <t>INT: 003</t>
  </si>
  <si>
    <t>INT: 004</t>
  </si>
  <si>
    <t>Approach</t>
  </si>
  <si>
    <t>Mvmt</t>
  </si>
  <si>
    <t>BIN:</t>
  </si>
  <si>
    <t>TOT:</t>
  </si>
  <si>
    <t>Fixes</t>
  </si>
  <si>
    <t>SB</t>
  </si>
  <si>
    <t>SBR</t>
  </si>
  <si>
    <t>SBT</t>
  </si>
  <si>
    <t>SBL</t>
  </si>
  <si>
    <t>WB</t>
  </si>
  <si>
    <t>WBR</t>
  </si>
  <si>
    <t>WBT</t>
  </si>
  <si>
    <t>WBL</t>
  </si>
  <si>
    <t>NB</t>
  </si>
  <si>
    <t>NBR</t>
  </si>
  <si>
    <t>NBT</t>
  </si>
  <si>
    <t>NBL</t>
  </si>
  <si>
    <t>EB</t>
  </si>
  <si>
    <t>EBR</t>
  </si>
  <si>
    <t>EBT</t>
  </si>
  <si>
    <t>EBL</t>
  </si>
  <si>
    <t>Bank 1: Heavy Trucks</t>
  </si>
  <si>
    <t>-</t>
  </si>
  <si>
    <t>Bank 2: Bicyclists</t>
  </si>
  <si>
    <t>Cars &amp; Peds</t>
  </si>
  <si>
    <t>Heavy Vehicles</t>
  </si>
  <si>
    <t>Combined Vehicles</t>
  </si>
  <si>
    <t>Vehicle Total</t>
  </si>
  <si>
    <t>NB-SB Street:</t>
  </si>
  <si>
    <t>EB-WB Street:</t>
  </si>
  <si>
    <t>Date:</t>
  </si>
  <si>
    <t>Time Start:</t>
  </si>
  <si>
    <t>Time End:</t>
  </si>
  <si>
    <t>Staff:</t>
  </si>
  <si>
    <t>Peak Start:</t>
  </si>
  <si>
    <t>Peak End:</t>
  </si>
  <si>
    <t>AM</t>
  </si>
  <si>
    <t>PM</t>
  </si>
  <si>
    <t>PM Peak</t>
  </si>
  <si>
    <t xml:space="preserve">PM PHF = </t>
  </si>
  <si>
    <t>48th</t>
  </si>
  <si>
    <t>BS</t>
  </si>
  <si>
    <t>Walnut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</si>
</sst>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/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theme="0" tint="-0.499984740745262"/>
      </top>
      <bottom/>
      <diagonal/>
    </border>
    <border>
      <left/>
      <right style="double">
        <color indexed="64"/>
      </right>
      <top/>
      <bottom style="thin">
        <color theme="0" tint="-0.499984740745262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8" borderId="0" applyNumberFormat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0" xfId="0" applyFill="1"/>
    <xf numFmtId="0" fontId="0" fillId="0" borderId="0" xfId="0" quotePrefix="1"/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right"/>
    </xf>
    <xf numFmtId="2" fontId="3" fillId="5" borderId="14" xfId="0" applyNumberFormat="1" applyFont="1" applyFill="1" applyBorder="1" applyAlignment="1">
      <alignment horizontal="center"/>
    </xf>
    <xf numFmtId="2" fontId="3" fillId="6" borderId="14" xfId="0" applyNumberFormat="1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20" fontId="0" fillId="0" borderId="14" xfId="0" applyNumberFormat="1" applyBorder="1"/>
    <xf numFmtId="0" fontId="4" fillId="0" borderId="0" xfId="0" applyFont="1"/>
    <xf numFmtId="1" fontId="4" fillId="0" borderId="0" xfId="0" applyNumberFormat="1" applyFont="1" applyAlignment="1">
      <alignment horizontal="center"/>
    </xf>
    <xf numFmtId="0" fontId="0" fillId="0" borderId="14" xfId="0" applyBorder="1" applyAlignment="1">
      <alignment horizontal="center" textRotation="45"/>
    </xf>
    <xf numFmtId="2" fontId="3" fillId="0" borderId="14" xfId="0" applyNumberFormat="1" applyFont="1" applyBorder="1" applyAlignment="1">
      <alignment horizontal="center"/>
    </xf>
    <xf numFmtId="2" fontId="3" fillId="0" borderId="17" xfId="0" applyNumberFormat="1" applyFont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12" xfId="0" applyFill="1" applyBorder="1" applyAlignment="1">
      <alignment horizontal="center" vertical="center"/>
    </xf>
    <xf numFmtId="0" fontId="0" fillId="2" borderId="9" xfId="0" quotePrefix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14" fontId="0" fillId="0" borderId="0" xfId="0" applyNumberFormat="1"/>
    <xf numFmtId="1" fontId="1" fillId="8" borderId="14" xfId="1" applyNumberFormat="1" applyBorder="1" applyAlignment="1">
      <alignment horizontal="center"/>
    </xf>
    <xf numFmtId="0" fontId="0" fillId="3" borderId="0" xfId="0" quotePrefix="1" applyFill="1"/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/>
    <xf numFmtId="0" fontId="0" fillId="0" borderId="15" xfId="0" applyBorder="1" applyAlignment="1">
      <alignment horizontal="center"/>
    </xf>
    <xf numFmtId="18" fontId="0" fillId="0" borderId="0" xfId="0" applyNumberFormat="1"/>
    <xf numFmtId="9" fontId="1" fillId="8" borderId="14" xfId="1" applyNumberFormat="1" applyBorder="1" applyAlignment="1">
      <alignment horizontal="center"/>
    </xf>
    <xf numFmtId="0" fontId="0" fillId="0" borderId="14" xfId="0" applyBorder="1" applyAlignment="1">
      <alignment horizontal="center" vertical="center" textRotation="90"/>
    </xf>
    <xf numFmtId="0" fontId="0" fillId="7" borderId="14" xfId="0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7" xfId="0" applyFont="1" applyFill="1" applyBorder="1" applyAlignment="1">
      <alignment horizontal="center" vertical="center" textRotation="90"/>
    </xf>
    <xf numFmtId="0" fontId="2" fillId="3" borderId="5" xfId="0" applyFont="1" applyFill="1" applyBorder="1" applyAlignment="1">
      <alignment horizontal="center" vertical="center" textRotation="90"/>
    </xf>
    <xf numFmtId="0" fontId="2" fillId="3" borderId="8" xfId="0" applyFont="1" applyFill="1" applyBorder="1" applyAlignment="1">
      <alignment horizontal="center" vertical="center" textRotation="90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textRotation="90"/>
    </xf>
    <xf numFmtId="0" fontId="0" fillId="0" borderId="14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 wrapText="1"/>
    </xf>
  </cellXfs>
  <cellStyles count="2">
    <cellStyle name="20% - Accent1" xfId="1" builtinId="30"/>
    <cellStyle name="Normal" xfId="0" builtinId="0"/>
  </cellStyles>
  <dxfs count="2"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A6A6-DD32-4A20-80DF-7BDABC711FC5}">
  <dimension ref="A1:C10"/>
  <sheetViews>
    <sheetView tabSelected="1" workbookViewId="0"/>
  </sheetViews>
  <sheetFormatPr defaultColWidth="8.85546875" defaultRowHeight="15" x14ac:dyDescent="0.25"/>
  <cols>
    <col min="1" max="1" width="12.7109375" customWidth="1"/>
    <col min="2" max="2" width="9.7109375" bestFit="1" customWidth="1"/>
  </cols>
  <sheetData>
    <row r="1" spans="1:3" x14ac:dyDescent="0.25">
      <c r="A1" t="s">
        <v>49</v>
      </c>
      <c r="B1" t="s">
        <v>62</v>
      </c>
    </row>
    <row r="2" spans="1:3" x14ac:dyDescent="0.25">
      <c r="A2" t="s">
        <v>48</v>
      </c>
      <c r="B2" t="s">
        <v>60</v>
      </c>
    </row>
    <row r="3" spans="1:3" x14ac:dyDescent="0.25">
      <c r="A3" t="s">
        <v>50</v>
      </c>
      <c r="B3" s="36">
        <v>45158</v>
      </c>
    </row>
    <row r="4" spans="1:3" x14ac:dyDescent="0.25">
      <c r="B4" t="s">
        <v>56</v>
      </c>
      <c r="C4" t="s">
        <v>57</v>
      </c>
    </row>
    <row r="5" spans="1:3" x14ac:dyDescent="0.25">
      <c r="A5" t="s">
        <v>51</v>
      </c>
      <c r="B5" s="43">
        <v>0.35416666666666669</v>
      </c>
      <c r="C5" s="43">
        <v>0.70833333333333337</v>
      </c>
    </row>
    <row r="6" spans="1:3" x14ac:dyDescent="0.25">
      <c r="A6" t="s">
        <v>52</v>
      </c>
      <c r="B6" s="43">
        <v>0.39583333333333331</v>
      </c>
      <c r="C6" s="43">
        <v>0.75</v>
      </c>
    </row>
    <row r="7" spans="1:3" x14ac:dyDescent="0.25">
      <c r="A7" t="s">
        <v>54</v>
      </c>
      <c r="B7" s="43">
        <v>0.35416666666666669</v>
      </c>
      <c r="C7" s="43">
        <v>0.70833333333333337</v>
      </c>
    </row>
    <row r="8" spans="1:3" x14ac:dyDescent="0.25">
      <c r="A8" t="s">
        <v>55</v>
      </c>
      <c r="B8" s="43">
        <v>0.39583333333333331</v>
      </c>
      <c r="C8" s="43">
        <v>0.75</v>
      </c>
    </row>
    <row r="10" spans="1:3" x14ac:dyDescent="0.25">
      <c r="A10" t="s">
        <v>53</v>
      </c>
      <c r="B10" t="s">
        <v>61</v>
      </c>
      <c r="C10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7F0B-4968-407F-9F71-B365FB4E397E}">
  <sheetPr>
    <tabColor theme="7"/>
  </sheetPr>
  <dimension ref="A2:C22"/>
  <sheetViews>
    <sheetView workbookViewId="0">
      <selection activeCell="B44" sqref="B44"/>
    </sheetView>
  </sheetViews>
  <sheetFormatPr defaultColWidth="8.85546875" defaultRowHeight="15" x14ac:dyDescent="0.25"/>
  <cols>
    <col min="2" max="2" width="8.85546875" style="1"/>
    <col min="3" max="3" width="11.7109375" bestFit="1" customWidth="1"/>
  </cols>
  <sheetData>
    <row r="2" spans="1:3" ht="36" hidden="1" x14ac:dyDescent="0.25">
      <c r="B2" s="18" t="s">
        <v>0</v>
      </c>
      <c r="C2" s="18" t="s">
        <v>1</v>
      </c>
    </row>
    <row r="3" spans="1:3" hidden="1" x14ac:dyDescent="0.25">
      <c r="A3" s="45" t="s">
        <v>2</v>
      </c>
      <c r="B3" s="35"/>
      <c r="C3" s="35">
        <f>SUM(B3:B3)</f>
        <v>0</v>
      </c>
    </row>
    <row r="4" spans="1:3" hidden="1" x14ac:dyDescent="0.25">
      <c r="A4" s="45"/>
      <c r="B4" s="35"/>
      <c r="C4" s="35">
        <f>SUM(B4:B4)</f>
        <v>0</v>
      </c>
    </row>
    <row r="5" spans="1:3" hidden="1" x14ac:dyDescent="0.25">
      <c r="A5" s="45"/>
      <c r="B5" s="35"/>
      <c r="C5" s="35">
        <f>SUM(B5:B5)</f>
        <v>0</v>
      </c>
    </row>
    <row r="6" spans="1:3" hidden="1" x14ac:dyDescent="0.25">
      <c r="A6" s="45"/>
      <c r="B6" s="35"/>
      <c r="C6" s="35">
        <f>SUM(B6:B6)</f>
        <v>0</v>
      </c>
    </row>
    <row r="7" spans="1:3" hidden="1" x14ac:dyDescent="0.25">
      <c r="C7" s="35">
        <f>SUM(C3:C6)</f>
        <v>0</v>
      </c>
    </row>
    <row r="8" spans="1:3" hidden="1" x14ac:dyDescent="0.25">
      <c r="C8" s="19" t="e">
        <f>C7/(4*MAX(C3:C6))</f>
        <v>#DIV/0!</v>
      </c>
    </row>
    <row r="9" spans="1:3" hidden="1" x14ac:dyDescent="0.25">
      <c r="C9" s="20"/>
    </row>
    <row r="10" spans="1:3" ht="50.25" x14ac:dyDescent="0.25">
      <c r="B10" s="18" t="s">
        <v>3</v>
      </c>
      <c r="C10" s="18" t="s">
        <v>1</v>
      </c>
    </row>
    <row r="11" spans="1:3" x14ac:dyDescent="0.25">
      <c r="A11" s="45" t="s">
        <v>2</v>
      </c>
      <c r="B11" s="35">
        <f>'Tables AM'!R34</f>
        <v>250</v>
      </c>
      <c r="C11" s="35">
        <f>SUM(B11)</f>
        <v>250</v>
      </c>
    </row>
    <row r="12" spans="1:3" x14ac:dyDescent="0.25">
      <c r="A12" s="45"/>
      <c r="B12" s="35">
        <f>'Tables AM'!R35</f>
        <v>391</v>
      </c>
      <c r="C12" s="35">
        <f t="shared" ref="C12:C14" si="0">SUM(B12)</f>
        <v>391</v>
      </c>
    </row>
    <row r="13" spans="1:3" x14ac:dyDescent="0.25">
      <c r="A13" s="45"/>
      <c r="B13" s="35">
        <f>'Tables AM'!R36</f>
        <v>322</v>
      </c>
      <c r="C13" s="35">
        <f t="shared" si="0"/>
        <v>322</v>
      </c>
    </row>
    <row r="14" spans="1:3" x14ac:dyDescent="0.25">
      <c r="A14" s="45"/>
      <c r="B14" s="35">
        <f>'Tables AM'!R37</f>
        <v>386</v>
      </c>
      <c r="C14" s="35">
        <f t="shared" si="0"/>
        <v>386</v>
      </c>
    </row>
    <row r="15" spans="1:3" x14ac:dyDescent="0.25">
      <c r="C15" s="35">
        <f>SUM(C11:C14)</f>
        <v>1349</v>
      </c>
    </row>
    <row r="16" spans="1:3" x14ac:dyDescent="0.25">
      <c r="C16" s="19">
        <f>C15/(4*MAX(C11:C14))</f>
        <v>0.86253196930946296</v>
      </c>
    </row>
    <row r="17" spans="1:3" x14ac:dyDescent="0.25">
      <c r="A17" s="45" t="s">
        <v>58</v>
      </c>
      <c r="B17" s="35">
        <f>'Tables PM'!R34</f>
        <v>317</v>
      </c>
      <c r="C17" s="35">
        <f>SUM(B17)</f>
        <v>317</v>
      </c>
    </row>
    <row r="18" spans="1:3" x14ac:dyDescent="0.25">
      <c r="A18" s="45"/>
      <c r="B18" s="35">
        <f>'Tables PM'!R35</f>
        <v>519</v>
      </c>
      <c r="C18" s="35">
        <f t="shared" ref="C18:C20" si="1">SUM(B18)</f>
        <v>519</v>
      </c>
    </row>
    <row r="19" spans="1:3" x14ac:dyDescent="0.25">
      <c r="A19" s="45"/>
      <c r="B19" s="35">
        <f>'Tables PM'!R36</f>
        <v>480</v>
      </c>
      <c r="C19" s="35">
        <f t="shared" si="1"/>
        <v>480</v>
      </c>
    </row>
    <row r="20" spans="1:3" x14ac:dyDescent="0.25">
      <c r="A20" s="45"/>
      <c r="B20" s="35">
        <f>'Tables PM'!R37</f>
        <v>396</v>
      </c>
      <c r="C20" s="35">
        <f t="shared" si="1"/>
        <v>396</v>
      </c>
    </row>
    <row r="21" spans="1:3" x14ac:dyDescent="0.25">
      <c r="C21" s="35">
        <f>SUM(C17:C20)</f>
        <v>1712</v>
      </c>
    </row>
    <row r="22" spans="1:3" x14ac:dyDescent="0.25">
      <c r="C22" s="19">
        <f>C21/(4*MAX(C17:C20))</f>
        <v>0.82466281310211942</v>
      </c>
    </row>
  </sheetData>
  <mergeCells count="3">
    <mergeCell ref="A3:A6"/>
    <mergeCell ref="A11:A14"/>
    <mergeCell ref="A17:A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78D76-E805-4FF6-A852-42C83CB631BC}">
  <sheetPr>
    <tabColor theme="9"/>
    <pageSetUpPr fitToPage="1"/>
  </sheetPr>
  <dimension ref="A1:S21"/>
  <sheetViews>
    <sheetView topLeftCell="A2" workbookViewId="0">
      <selection activeCell="A2" sqref="A2"/>
    </sheetView>
  </sheetViews>
  <sheetFormatPr defaultColWidth="8.85546875" defaultRowHeight="15" x14ac:dyDescent="0.25"/>
  <cols>
    <col min="1" max="1" width="11" bestFit="1" customWidth="1"/>
    <col min="2" max="2" width="8.85546875" style="1"/>
    <col min="3" max="13" width="8.85546875" style="1" customWidth="1"/>
    <col min="14" max="14" width="8.85546875" style="1"/>
    <col min="16" max="19" width="8.85546875" style="16"/>
  </cols>
  <sheetData>
    <row r="1" spans="1:18" hidden="1" x14ac:dyDescent="0.25">
      <c r="A1" s="10" t="s">
        <v>4</v>
      </c>
      <c r="B1" s="11"/>
    </row>
    <row r="2" spans="1:18" x14ac:dyDescent="0.25">
      <c r="A2" s="10" t="s">
        <v>4</v>
      </c>
      <c r="B2" s="12">
        <f>PHF!C16</f>
        <v>0.86253196930946296</v>
      </c>
    </row>
    <row r="3" spans="1:18" x14ac:dyDescent="0.25">
      <c r="A3" s="10" t="s">
        <v>59</v>
      </c>
      <c r="B3" s="12">
        <f>PHF!C22</f>
        <v>0.82466281310211942</v>
      </c>
    </row>
    <row r="6" spans="1:18" ht="15" customHeight="1" x14ac:dyDescent="0.25">
      <c r="C6" s="47" t="str">
        <f>'General Info'!B1</f>
        <v>Walnut</v>
      </c>
      <c r="D6" s="47"/>
      <c r="E6" s="47"/>
      <c r="F6" s="47"/>
      <c r="G6" s="47"/>
      <c r="H6" s="47"/>
      <c r="I6" s="47" t="str">
        <f>'General Info'!B2</f>
        <v>48th</v>
      </c>
      <c r="J6" s="47"/>
      <c r="K6" s="47"/>
      <c r="L6" s="47"/>
      <c r="M6" s="47"/>
      <c r="N6" s="47"/>
    </row>
    <row r="7" spans="1:18" x14ac:dyDescent="0.25">
      <c r="C7" s="48" t="s">
        <v>5</v>
      </c>
      <c r="D7" s="48"/>
      <c r="E7" s="48"/>
      <c r="F7" s="48" t="s">
        <v>6</v>
      </c>
      <c r="G7" s="48"/>
      <c r="H7" s="48"/>
      <c r="I7" s="48" t="s">
        <v>7</v>
      </c>
      <c r="J7" s="48"/>
      <c r="K7" s="48"/>
      <c r="L7" s="48" t="s">
        <v>8</v>
      </c>
      <c r="M7" s="48"/>
      <c r="N7" s="48"/>
    </row>
    <row r="8" spans="1:18" x14ac:dyDescent="0.25">
      <c r="C8" s="29" t="s">
        <v>9</v>
      </c>
      <c r="D8" s="29" t="s">
        <v>10</v>
      </c>
      <c r="E8" s="29" t="s">
        <v>11</v>
      </c>
      <c r="F8" s="29" t="s">
        <v>9</v>
      </c>
      <c r="G8" s="29" t="s">
        <v>10</v>
      </c>
      <c r="H8" s="29" t="s">
        <v>11</v>
      </c>
      <c r="I8" s="29" t="s">
        <v>9</v>
      </c>
      <c r="J8" s="29" t="s">
        <v>10</v>
      </c>
      <c r="K8" s="29" t="s">
        <v>11</v>
      </c>
      <c r="L8" s="29" t="s">
        <v>9</v>
      </c>
      <c r="M8" s="29" t="s">
        <v>10</v>
      </c>
      <c r="N8" s="29" t="s">
        <v>11</v>
      </c>
      <c r="P8" s="16" t="s">
        <v>1</v>
      </c>
      <c r="Q8" s="16" t="str">
        <f>STREET_EBWB</f>
        <v>Walnut</v>
      </c>
      <c r="R8" s="16" t="str">
        <f>STREET_NBSB</f>
        <v>48th</v>
      </c>
    </row>
    <row r="9" spans="1:18" x14ac:dyDescent="0.25">
      <c r="A9" s="46" t="s">
        <v>2</v>
      </c>
      <c r="B9" s="14" t="s">
        <v>12</v>
      </c>
      <c r="C9" s="37">
        <f>TOT_VEH_EBL_AM</f>
        <v>0</v>
      </c>
      <c r="D9" s="37">
        <f>TOT_VEH_EBT_AM</f>
        <v>0</v>
      </c>
      <c r="E9" s="37">
        <f>TOT_VEH_EBR_AM</f>
        <v>0</v>
      </c>
      <c r="F9" s="37">
        <f>TOT_VEH_WBL_AM</f>
        <v>33</v>
      </c>
      <c r="G9" s="37">
        <f>TOT_VEH_WBT_AM</f>
        <v>647</v>
      </c>
      <c r="H9" s="37">
        <f>TOT_VEH_WBR_AM</f>
        <v>51</v>
      </c>
      <c r="I9" s="37">
        <f>TOT_VEH_NBL_AM</f>
        <v>28</v>
      </c>
      <c r="J9" s="37">
        <f>TOT_VEH_NBT_AM</f>
        <v>285</v>
      </c>
      <c r="K9" s="37">
        <f>TOT_VEH_NBR_AM</f>
        <v>0</v>
      </c>
      <c r="L9" s="37">
        <f>TOT_VEH_SBL_AM</f>
        <v>0</v>
      </c>
      <c r="M9" s="37">
        <f>TOT_VEH_SBT_AM</f>
        <v>214</v>
      </c>
      <c r="N9" s="37">
        <f>TOT_VEH_SBR_AM</f>
        <v>91</v>
      </c>
      <c r="P9" s="17">
        <f>SUM(C9:N9)</f>
        <v>1349</v>
      </c>
      <c r="Q9" s="17">
        <f>SUM(C9:H9)</f>
        <v>731</v>
      </c>
      <c r="R9" s="17">
        <f>SUM(I9:N9)</f>
        <v>618</v>
      </c>
    </row>
    <row r="10" spans="1:18" x14ac:dyDescent="0.25">
      <c r="A10" s="46"/>
      <c r="B10" s="14" t="s">
        <v>13</v>
      </c>
      <c r="C10" s="37">
        <f>TOT_PED_SB_AM</f>
        <v>4</v>
      </c>
      <c r="D10" s="44"/>
      <c r="E10" s="37">
        <f>TOT_PED_NB_AM</f>
        <v>8</v>
      </c>
      <c r="F10" s="37">
        <f>TOT_PED_NB_AM</f>
        <v>8</v>
      </c>
      <c r="G10" s="44"/>
      <c r="H10" s="37">
        <f>TOT_PED_SB_AM</f>
        <v>4</v>
      </c>
      <c r="I10" s="37">
        <f>TOT_PED_EB_AM</f>
        <v>9</v>
      </c>
      <c r="J10" s="44"/>
      <c r="K10" s="37">
        <f>TOT_PED_WB_AM</f>
        <v>6</v>
      </c>
      <c r="L10" s="37">
        <f>TOT_PED_WB_AM</f>
        <v>6</v>
      </c>
      <c r="M10" s="44"/>
      <c r="N10" s="37">
        <f>TOT_PED_EB_AM</f>
        <v>9</v>
      </c>
    </row>
    <row r="11" spans="1:18" x14ac:dyDescent="0.25">
      <c r="A11" s="46"/>
      <c r="B11" s="14" t="s">
        <v>14</v>
      </c>
      <c r="C11" s="37"/>
      <c r="D11" s="37">
        <f>TOT_BIK_EB_AM</f>
        <v>1</v>
      </c>
      <c r="E11" s="37"/>
      <c r="F11" s="37"/>
      <c r="G11" s="37">
        <f>TOT_BIK_WB_AM</f>
        <v>2</v>
      </c>
      <c r="H11" s="37"/>
      <c r="I11" s="37"/>
      <c r="J11" s="37">
        <f>TOT_BIK_NB_AM</f>
        <v>12</v>
      </c>
      <c r="K11" s="37"/>
      <c r="L11" s="37"/>
      <c r="M11" s="37">
        <f>TOT_BIK_SB_AM</f>
        <v>0</v>
      </c>
      <c r="N11" s="37"/>
    </row>
    <row r="12" spans="1:18" x14ac:dyDescent="0.25">
      <c r="A12" s="46"/>
      <c r="B12" s="14" t="s">
        <v>15</v>
      </c>
      <c r="C12" s="44" t="e">
        <f>TOT_HV_EBL_AM/C9</f>
        <v>#DIV/0!</v>
      </c>
      <c r="D12" s="44" t="e">
        <f>TOT_HV_EBT_AM/D9</f>
        <v>#DIV/0!</v>
      </c>
      <c r="E12" s="44" t="e">
        <f>TOT_HV_EBR_AM/E9</f>
        <v>#DIV/0!</v>
      </c>
      <c r="F12" s="44">
        <f>TOT_HV_WBL_AM/F9</f>
        <v>0.21212121212121213</v>
      </c>
      <c r="G12" s="44">
        <f>TOT_HV_WBT_AM/G9</f>
        <v>5.4095826893353939E-2</v>
      </c>
      <c r="H12" s="44">
        <f>TOT_HV_WBR_AM/H9</f>
        <v>3.9215686274509803E-2</v>
      </c>
      <c r="I12" s="44">
        <f>TOT_HV_NBL_AM/I9</f>
        <v>7.1428571428571425E-2</v>
      </c>
      <c r="J12" s="44">
        <f>TOT_HV_NBT_AM/J9</f>
        <v>6.3157894736842107E-2</v>
      </c>
      <c r="K12" s="44" t="e">
        <f>TOT_HV_NBR_AM/K9</f>
        <v>#DIV/0!</v>
      </c>
      <c r="L12" s="44" t="e">
        <f>TOT_HV_SBL_AM/L9</f>
        <v>#DIV/0!</v>
      </c>
      <c r="M12" s="44">
        <f>TOT_HV_SBT_AM/M9</f>
        <v>2.8037383177570093E-2</v>
      </c>
      <c r="N12" s="44">
        <f>TOT_HV_SBR_AM/N9</f>
        <v>6.5934065934065936E-2</v>
      </c>
    </row>
    <row r="15" spans="1:18" x14ac:dyDescent="0.25">
      <c r="C15" s="47" t="str">
        <f>'General Info'!B1</f>
        <v>Walnut</v>
      </c>
      <c r="D15" s="47"/>
      <c r="E15" s="47"/>
      <c r="F15" s="47"/>
      <c r="G15" s="47"/>
      <c r="H15" s="47"/>
      <c r="I15" s="47" t="str">
        <f>'General Info'!B2</f>
        <v>48th</v>
      </c>
      <c r="J15" s="47"/>
      <c r="K15" s="47"/>
      <c r="L15" s="47"/>
      <c r="M15" s="47"/>
      <c r="N15" s="47"/>
    </row>
    <row r="16" spans="1:18" x14ac:dyDescent="0.25">
      <c r="C16" s="48" t="s">
        <v>5</v>
      </c>
      <c r="D16" s="48"/>
      <c r="E16" s="48"/>
      <c r="F16" s="48" t="s">
        <v>6</v>
      </c>
      <c r="G16" s="48"/>
      <c r="H16" s="48"/>
      <c r="I16" s="48" t="s">
        <v>7</v>
      </c>
      <c r="J16" s="48"/>
      <c r="K16" s="48"/>
      <c r="L16" s="48" t="s">
        <v>8</v>
      </c>
      <c r="M16" s="48"/>
      <c r="N16" s="48"/>
    </row>
    <row r="17" spans="1:18" x14ac:dyDescent="0.25">
      <c r="C17" s="29" t="s">
        <v>9</v>
      </c>
      <c r="D17" s="29" t="s">
        <v>10</v>
      </c>
      <c r="E17" s="29" t="s">
        <v>11</v>
      </c>
      <c r="F17" s="29" t="s">
        <v>9</v>
      </c>
      <c r="G17" s="29" t="s">
        <v>10</v>
      </c>
      <c r="H17" s="29" t="s">
        <v>11</v>
      </c>
      <c r="I17" s="29" t="s">
        <v>9</v>
      </c>
      <c r="J17" s="29" t="s">
        <v>10</v>
      </c>
      <c r="K17" s="29" t="s">
        <v>11</v>
      </c>
      <c r="L17" s="29" t="s">
        <v>9</v>
      </c>
      <c r="M17" s="29" t="s">
        <v>10</v>
      </c>
      <c r="N17" s="29" t="s">
        <v>11</v>
      </c>
      <c r="P17" s="16" t="s">
        <v>1</v>
      </c>
      <c r="Q17" s="16" t="str">
        <f>STREET_EBWB</f>
        <v>Walnut</v>
      </c>
      <c r="R17" s="16" t="str">
        <f>STREET_NBSB</f>
        <v>48th</v>
      </c>
    </row>
    <row r="18" spans="1:18" x14ac:dyDescent="0.25">
      <c r="A18" s="46" t="s">
        <v>58</v>
      </c>
      <c r="B18" s="14" t="s">
        <v>12</v>
      </c>
      <c r="C18" s="37" cm="1">
        <f t="array" ref="C18">TOT_VEH_EBL_PM</f>
        <v>0</v>
      </c>
      <c r="D18" s="37" cm="1">
        <f t="array" ref="D18">TOT_VEH_EBT_PM</f>
        <v>0</v>
      </c>
      <c r="E18" s="37" cm="1">
        <f t="array" ref="E18">TOT_VEH_EBR_PM</f>
        <v>0</v>
      </c>
      <c r="F18" s="37" cm="1">
        <f t="array" ref="F18">TOT_VEH_WBL_PM</f>
        <v>51</v>
      </c>
      <c r="G18" s="37" cm="1">
        <f t="array" ref="G18">TOT_VEH_WBT_PM</f>
        <v>928</v>
      </c>
      <c r="H18" s="37" cm="1">
        <f t="array" ref="H18">TOT_VEH_WBR_PM</f>
        <v>59</v>
      </c>
      <c r="I18" s="37" cm="1">
        <f t="array" ref="I18">TOT_VEH_NBL_PM</f>
        <v>30</v>
      </c>
      <c r="J18" s="37" cm="1">
        <f t="array" ref="J18">TOT_VEH_NBT_PM</f>
        <v>262</v>
      </c>
      <c r="K18" s="37" cm="1">
        <f t="array" ref="K18">TOT_VEH_NBR_PM</f>
        <v>0</v>
      </c>
      <c r="L18" s="37" cm="1">
        <f t="array" ref="L18">TOT_VEH_SBL_PM</f>
        <v>0</v>
      </c>
      <c r="M18" s="37" cm="1">
        <f t="array" ref="M18">TOT_VEH_SBT_PM</f>
        <v>290</v>
      </c>
      <c r="N18" s="37" cm="1">
        <f t="array" ref="N18">TOT_VEH_SBR_PM</f>
        <v>92</v>
      </c>
      <c r="P18" s="17">
        <f>SUM(C18:N18)</f>
        <v>1712</v>
      </c>
      <c r="Q18" s="17">
        <f>SUM(C18:H18)</f>
        <v>1038</v>
      </c>
      <c r="R18" s="17">
        <f>SUM(I18:N18)</f>
        <v>674</v>
      </c>
    </row>
    <row r="19" spans="1:18" x14ac:dyDescent="0.25">
      <c r="A19" s="46"/>
      <c r="B19" s="14" t="s">
        <v>13</v>
      </c>
      <c r="C19" s="37" cm="1">
        <f t="array" ref="C19">TOT_PED_SB_PM</f>
        <v>8</v>
      </c>
      <c r="D19" s="44"/>
      <c r="E19" s="37" cm="1">
        <f t="array" ref="E19">TOT_PED_NB_PM</f>
        <v>6</v>
      </c>
      <c r="F19" s="37" cm="1">
        <f t="array" ref="F19">TOT_PED_NB_PM</f>
        <v>6</v>
      </c>
      <c r="G19" s="44"/>
      <c r="H19" s="37" cm="1">
        <f t="array" ref="H19">TOT_PED_SB_PM</f>
        <v>8</v>
      </c>
      <c r="I19" s="37" cm="1">
        <f t="array" ref="I19">TOT_PED_EB_PM</f>
        <v>3</v>
      </c>
      <c r="J19" s="44"/>
      <c r="K19" s="37" cm="1">
        <f t="array" ref="K19">TOT_PED_WB_PM</f>
        <v>7</v>
      </c>
      <c r="L19" s="37" cm="1">
        <f t="array" ref="L19">TOT_PED_WB_PM</f>
        <v>7</v>
      </c>
      <c r="M19" s="44"/>
      <c r="N19" s="37" cm="1">
        <f t="array" ref="N19">TOT_PED_EB_PM</f>
        <v>3</v>
      </c>
    </row>
    <row r="20" spans="1:18" x14ac:dyDescent="0.25">
      <c r="A20" s="46"/>
      <c r="B20" s="14" t="s">
        <v>14</v>
      </c>
      <c r="C20" s="37"/>
      <c r="D20" s="37">
        <f>TOT_BIK_EB_PM</f>
        <v>2</v>
      </c>
      <c r="E20" s="37"/>
      <c r="F20" s="37"/>
      <c r="G20" s="37">
        <f>TOT_BIK_WB_PM</f>
        <v>10</v>
      </c>
      <c r="H20" s="37"/>
      <c r="I20" s="37"/>
      <c r="J20" s="37">
        <f>TOT_BIK_NB_PM</f>
        <v>6</v>
      </c>
      <c r="K20" s="37"/>
      <c r="L20" s="37"/>
      <c r="M20" s="37">
        <f>TOT_BIK_SB_PM</f>
        <v>1</v>
      </c>
      <c r="N20" s="37"/>
    </row>
    <row r="21" spans="1:18" x14ac:dyDescent="0.25">
      <c r="A21" s="46"/>
      <c r="B21" s="14" t="s">
        <v>15</v>
      </c>
      <c r="C21" s="44" t="e">
        <f>TOT_HV_EBL_PM/C18</f>
        <v>#DIV/0!</v>
      </c>
      <c r="D21" s="44" t="e">
        <f>TOT_HV_EBT_PM/D18</f>
        <v>#DIV/0!</v>
      </c>
      <c r="E21" s="44" t="e">
        <f>TOT_HV_EBR_PM/E18</f>
        <v>#DIV/0!</v>
      </c>
      <c r="F21" s="44">
        <f>TOT_HV_WBL_PM/F18</f>
        <v>7.8431372549019607E-2</v>
      </c>
      <c r="G21" s="44">
        <f>TOT_HV_WBT_PM/G18</f>
        <v>1.7241379310344827E-2</v>
      </c>
      <c r="H21" s="44">
        <f>TOT_HV_WBR_PM/H18</f>
        <v>3.3898305084745763E-2</v>
      </c>
      <c r="I21" s="44">
        <f>TOT_HV_NBL_PM/I18</f>
        <v>3.3333333333333333E-2</v>
      </c>
      <c r="J21" s="44">
        <f>TOT_HV_NBT_PM/J18</f>
        <v>5.7251908396946563E-2</v>
      </c>
      <c r="K21" s="44" t="e">
        <f>TOT_HV_NBR_PM/K18</f>
        <v>#DIV/0!</v>
      </c>
      <c r="L21" s="44" t="e">
        <f>TOT_HV_SBL_PM/L18</f>
        <v>#DIV/0!</v>
      </c>
      <c r="M21" s="44">
        <f>TOT_HV_SBT_PM/M18</f>
        <v>2.4137931034482758E-2</v>
      </c>
      <c r="N21" s="44">
        <f>TOT_HV_SBR_PM/N18</f>
        <v>1.0869565217391304E-2</v>
      </c>
    </row>
  </sheetData>
  <mergeCells count="14">
    <mergeCell ref="A18:A21"/>
    <mergeCell ref="C15:H15"/>
    <mergeCell ref="I15:N15"/>
    <mergeCell ref="C16:E16"/>
    <mergeCell ref="F16:H16"/>
    <mergeCell ref="I16:K16"/>
    <mergeCell ref="L16:N16"/>
    <mergeCell ref="A9:A12"/>
    <mergeCell ref="C6:H6"/>
    <mergeCell ref="I6:N6"/>
    <mergeCell ref="C7:E7"/>
    <mergeCell ref="F7:H7"/>
    <mergeCell ref="I7:K7"/>
    <mergeCell ref="L7:N7"/>
  </mergeCells>
  <conditionalFormatting sqref="C9:N11">
    <cfRule type="cellIs" dxfId="1" priority="2" operator="equal">
      <formula>0</formula>
    </cfRule>
  </conditionalFormatting>
  <conditionalFormatting sqref="C18:N20">
    <cfRule type="cellIs" dxfId="0" priority="1" operator="equal">
      <formula>0</formula>
    </cfRule>
  </conditionalFormatting>
  <conditionalFormatting sqref="P5:P13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5:P2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5:Q13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5:Q2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5:R8 R10:R13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5:R17 R19:R2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:S8 S10:S13 R9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scale="6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9F2D-5500-40A7-8E41-0DD1B85A724D}">
  <sheetPr>
    <tabColor rgb="FFFFFF00"/>
  </sheetPr>
  <dimension ref="A1:U98"/>
  <sheetViews>
    <sheetView showGridLines="0" zoomScale="120" zoomScaleNormal="120" workbookViewId="0">
      <selection activeCell="T3" sqref="T3:T98"/>
    </sheetView>
  </sheetViews>
  <sheetFormatPr defaultColWidth="8.85546875" defaultRowHeight="15" x14ac:dyDescent="0.25"/>
  <cols>
    <col min="1" max="1" width="2.7109375" customWidth="1"/>
    <col min="4" max="6" width="5.7109375" customWidth="1"/>
    <col min="9" max="11" width="5.7109375" customWidth="1"/>
    <col min="14" max="16" width="5.7109375" customWidth="1"/>
    <col min="19" max="21" width="5.7109375" customWidth="1"/>
  </cols>
  <sheetData>
    <row r="1" spans="2:21" x14ac:dyDescent="0.25">
      <c r="B1" s="49" t="s">
        <v>16</v>
      </c>
      <c r="C1" s="49"/>
      <c r="D1" s="49"/>
      <c r="E1" s="49"/>
      <c r="F1" s="30"/>
      <c r="G1" s="50" t="s">
        <v>17</v>
      </c>
      <c r="H1" s="49"/>
      <c r="I1" s="49"/>
      <c r="J1" s="49"/>
      <c r="K1" s="30"/>
      <c r="L1" s="49" t="s">
        <v>18</v>
      </c>
      <c r="M1" s="49"/>
      <c r="N1" s="49"/>
      <c r="O1" s="49"/>
      <c r="P1" s="51"/>
      <c r="Q1" s="49" t="s">
        <v>19</v>
      </c>
      <c r="R1" s="49"/>
      <c r="S1" s="49"/>
      <c r="T1" s="49"/>
      <c r="U1" s="3"/>
    </row>
    <row r="2" spans="2:21" x14ac:dyDescent="0.25">
      <c r="B2" s="2" t="s">
        <v>20</v>
      </c>
      <c r="C2" s="2" t="s">
        <v>21</v>
      </c>
      <c r="D2" s="2" t="s">
        <v>22</v>
      </c>
      <c r="E2" s="2" t="s">
        <v>23</v>
      </c>
      <c r="F2" s="9" t="s">
        <v>24</v>
      </c>
      <c r="G2" s="2" t="s">
        <v>20</v>
      </c>
      <c r="H2" s="2" t="s">
        <v>21</v>
      </c>
      <c r="I2" s="8" t="s">
        <v>22</v>
      </c>
      <c r="J2" s="8" t="s">
        <v>23</v>
      </c>
      <c r="K2" s="9" t="s">
        <v>24</v>
      </c>
      <c r="L2" s="2" t="s">
        <v>20</v>
      </c>
      <c r="M2" s="2" t="s">
        <v>21</v>
      </c>
      <c r="N2" s="8" t="s">
        <v>22</v>
      </c>
      <c r="O2" s="8" t="s">
        <v>23</v>
      </c>
      <c r="P2" s="9" t="s">
        <v>24</v>
      </c>
      <c r="Q2" s="2" t="s">
        <v>20</v>
      </c>
      <c r="R2" s="2" t="s">
        <v>21</v>
      </c>
      <c r="S2" s="8" t="s">
        <v>22</v>
      </c>
      <c r="T2" s="8" t="s">
        <v>23</v>
      </c>
      <c r="U2" s="8" t="s">
        <v>24</v>
      </c>
    </row>
    <row r="3" spans="2:21" x14ac:dyDescent="0.25">
      <c r="B3" s="52" t="s">
        <v>25</v>
      </c>
      <c r="C3" s="32" t="s">
        <v>13</v>
      </c>
      <c r="D3" s="32">
        <v>1</v>
      </c>
      <c r="E3" s="31">
        <v>0</v>
      </c>
      <c r="F3" s="5"/>
      <c r="G3" s="52" t="s">
        <v>25</v>
      </c>
      <c r="H3" s="32" t="s">
        <v>13</v>
      </c>
      <c r="I3" s="32">
        <v>1</v>
      </c>
      <c r="J3" s="31">
        <v>3</v>
      </c>
      <c r="K3" s="5"/>
      <c r="L3" s="52" t="s">
        <v>25</v>
      </c>
      <c r="M3" s="32" t="s">
        <v>13</v>
      </c>
      <c r="N3" s="32">
        <v>1</v>
      </c>
      <c r="O3" s="31">
        <v>1</v>
      </c>
      <c r="P3" s="5"/>
      <c r="Q3" s="52" t="s">
        <v>25</v>
      </c>
      <c r="R3" s="32" t="s">
        <v>13</v>
      </c>
      <c r="S3" s="32">
        <v>1</v>
      </c>
      <c r="T3" s="31">
        <v>0</v>
      </c>
      <c r="U3" s="32"/>
    </row>
    <row r="4" spans="2:21" x14ac:dyDescent="0.25">
      <c r="B4" s="53"/>
      <c r="C4" s="32" t="s">
        <v>26</v>
      </c>
      <c r="D4" s="32">
        <v>2</v>
      </c>
      <c r="E4" s="32">
        <v>14</v>
      </c>
      <c r="F4" s="5"/>
      <c r="G4" s="53"/>
      <c r="H4" s="32" t="s">
        <v>26</v>
      </c>
      <c r="I4" s="32">
        <v>2</v>
      </c>
      <c r="J4" s="32">
        <v>26</v>
      </c>
      <c r="K4" s="5"/>
      <c r="L4" s="53"/>
      <c r="M4" s="32" t="s">
        <v>26</v>
      </c>
      <c r="N4" s="32">
        <v>2</v>
      </c>
      <c r="O4" s="32">
        <v>22</v>
      </c>
      <c r="P4" s="5"/>
      <c r="Q4" s="53"/>
      <c r="R4" s="32" t="s">
        <v>26</v>
      </c>
      <c r="S4" s="32">
        <v>2</v>
      </c>
      <c r="T4" s="32">
        <v>23</v>
      </c>
      <c r="U4" s="32"/>
    </row>
    <row r="5" spans="2:21" x14ac:dyDescent="0.25">
      <c r="B5" s="53"/>
      <c r="C5" s="32" t="s">
        <v>27</v>
      </c>
      <c r="D5" s="32">
        <v>3</v>
      </c>
      <c r="E5" s="32">
        <v>41</v>
      </c>
      <c r="F5" s="5"/>
      <c r="G5" s="53"/>
      <c r="H5" s="32" t="s">
        <v>27</v>
      </c>
      <c r="I5" s="32">
        <v>3</v>
      </c>
      <c r="J5" s="32">
        <v>50</v>
      </c>
      <c r="K5" s="5"/>
      <c r="L5" s="53"/>
      <c r="M5" s="32" t="s">
        <v>27</v>
      </c>
      <c r="N5" s="32">
        <v>3</v>
      </c>
      <c r="O5" s="32">
        <v>57</v>
      </c>
      <c r="P5" s="5"/>
      <c r="Q5" s="53"/>
      <c r="R5" s="32" t="s">
        <v>27</v>
      </c>
      <c r="S5" s="32">
        <v>3</v>
      </c>
      <c r="T5" s="32">
        <v>60</v>
      </c>
      <c r="U5" s="32"/>
    </row>
    <row r="6" spans="2:21" x14ac:dyDescent="0.25">
      <c r="B6" s="53"/>
      <c r="C6" s="32" t="s">
        <v>28</v>
      </c>
      <c r="D6" s="32">
        <v>4</v>
      </c>
      <c r="E6" s="32">
        <v>0</v>
      </c>
      <c r="F6" s="5"/>
      <c r="G6" s="53"/>
      <c r="H6" s="32" t="s">
        <v>28</v>
      </c>
      <c r="I6" s="32">
        <v>4</v>
      </c>
      <c r="J6" s="32">
        <v>0</v>
      </c>
      <c r="K6" s="5"/>
      <c r="L6" s="53"/>
      <c r="M6" s="32" t="s">
        <v>28</v>
      </c>
      <c r="N6" s="32">
        <v>4</v>
      </c>
      <c r="O6" s="32">
        <v>0</v>
      </c>
      <c r="P6" s="5"/>
      <c r="Q6" s="53"/>
      <c r="R6" s="32" t="s">
        <v>28</v>
      </c>
      <c r="S6" s="32">
        <v>4</v>
      </c>
      <c r="T6" s="32">
        <v>0</v>
      </c>
      <c r="U6" s="32"/>
    </row>
    <row r="7" spans="2:21" ht="14.45" customHeight="1" x14ac:dyDescent="0.25">
      <c r="B7" s="54" t="s">
        <v>29</v>
      </c>
      <c r="C7" s="33" t="s">
        <v>13</v>
      </c>
      <c r="D7" s="33">
        <v>5</v>
      </c>
      <c r="E7" s="33">
        <v>1</v>
      </c>
      <c r="F7" s="6"/>
      <c r="G7" s="54" t="s">
        <v>29</v>
      </c>
      <c r="H7" s="33" t="s">
        <v>13</v>
      </c>
      <c r="I7" s="33">
        <v>5</v>
      </c>
      <c r="J7" s="33">
        <v>0</v>
      </c>
      <c r="K7" s="6"/>
      <c r="L7" s="54" t="s">
        <v>29</v>
      </c>
      <c r="M7" s="33" t="s">
        <v>13</v>
      </c>
      <c r="N7" s="33">
        <v>5</v>
      </c>
      <c r="O7" s="33">
        <v>2</v>
      </c>
      <c r="P7" s="6"/>
      <c r="Q7" s="54" t="s">
        <v>29</v>
      </c>
      <c r="R7" s="33" t="s">
        <v>13</v>
      </c>
      <c r="S7" s="33">
        <v>5</v>
      </c>
      <c r="T7" s="33">
        <v>3</v>
      </c>
      <c r="U7" s="3"/>
    </row>
    <row r="8" spans="2:21" x14ac:dyDescent="0.25">
      <c r="B8" s="54"/>
      <c r="C8" s="33" t="s">
        <v>30</v>
      </c>
      <c r="D8" s="33">
        <v>6</v>
      </c>
      <c r="E8" s="33">
        <v>10</v>
      </c>
      <c r="F8" s="6"/>
      <c r="G8" s="54"/>
      <c r="H8" s="33" t="s">
        <v>30</v>
      </c>
      <c r="I8" s="33">
        <v>6</v>
      </c>
      <c r="J8" s="33">
        <v>14</v>
      </c>
      <c r="K8" s="6"/>
      <c r="L8" s="54"/>
      <c r="M8" s="33" t="s">
        <v>30</v>
      </c>
      <c r="N8" s="33">
        <v>6</v>
      </c>
      <c r="O8" s="33">
        <v>10</v>
      </c>
      <c r="P8" s="6"/>
      <c r="Q8" s="54"/>
      <c r="R8" s="33" t="s">
        <v>30</v>
      </c>
      <c r="S8" s="33">
        <v>6</v>
      </c>
      <c r="T8" s="33">
        <v>15</v>
      </c>
      <c r="U8" s="3"/>
    </row>
    <row r="9" spans="2:21" x14ac:dyDescent="0.25">
      <c r="B9" s="54"/>
      <c r="C9" s="33" t="s">
        <v>31</v>
      </c>
      <c r="D9" s="33">
        <v>7</v>
      </c>
      <c r="E9" s="33">
        <v>114</v>
      </c>
      <c r="F9" s="6"/>
      <c r="G9" s="54"/>
      <c r="H9" s="33" t="s">
        <v>31</v>
      </c>
      <c r="I9" s="33">
        <v>7</v>
      </c>
      <c r="J9" s="33">
        <v>180</v>
      </c>
      <c r="K9" s="6"/>
      <c r="L9" s="54"/>
      <c r="M9" s="33" t="s">
        <v>31</v>
      </c>
      <c r="N9" s="33">
        <v>7</v>
      </c>
      <c r="O9" s="33">
        <v>143</v>
      </c>
      <c r="P9" s="6"/>
      <c r="Q9" s="54"/>
      <c r="R9" s="33" t="s">
        <v>31</v>
      </c>
      <c r="S9" s="33">
        <v>7</v>
      </c>
      <c r="T9" s="33">
        <v>175</v>
      </c>
      <c r="U9" s="3"/>
    </row>
    <row r="10" spans="2:21" x14ac:dyDescent="0.25">
      <c r="B10" s="54"/>
      <c r="C10" s="33" t="s">
        <v>32</v>
      </c>
      <c r="D10" s="33">
        <v>8</v>
      </c>
      <c r="E10" s="33">
        <v>6</v>
      </c>
      <c r="F10" s="6"/>
      <c r="G10" s="54"/>
      <c r="H10" s="33" t="s">
        <v>32</v>
      </c>
      <c r="I10" s="33">
        <v>8</v>
      </c>
      <c r="J10" s="33">
        <v>9</v>
      </c>
      <c r="K10" s="6"/>
      <c r="L10" s="54"/>
      <c r="M10" s="33" t="s">
        <v>32</v>
      </c>
      <c r="N10" s="33">
        <v>8</v>
      </c>
      <c r="O10" s="33">
        <v>2</v>
      </c>
      <c r="P10" s="6"/>
      <c r="Q10" s="54"/>
      <c r="R10" s="33" t="s">
        <v>32</v>
      </c>
      <c r="S10" s="33">
        <v>8</v>
      </c>
      <c r="T10" s="33">
        <v>9</v>
      </c>
      <c r="U10" s="3"/>
    </row>
    <row r="11" spans="2:21" x14ac:dyDescent="0.25">
      <c r="B11" s="53" t="s">
        <v>33</v>
      </c>
      <c r="C11" s="32" t="s">
        <v>13</v>
      </c>
      <c r="D11" s="32">
        <v>9</v>
      </c>
      <c r="E11" s="32">
        <v>1</v>
      </c>
      <c r="F11" s="5"/>
      <c r="G11" s="53" t="s">
        <v>33</v>
      </c>
      <c r="H11" s="32" t="s">
        <v>13</v>
      </c>
      <c r="I11" s="32">
        <v>9</v>
      </c>
      <c r="J11" s="32">
        <v>3</v>
      </c>
      <c r="K11" s="5"/>
      <c r="L11" s="53" t="s">
        <v>33</v>
      </c>
      <c r="M11" s="32" t="s">
        <v>13</v>
      </c>
      <c r="N11" s="32">
        <v>9</v>
      </c>
      <c r="O11" s="32">
        <v>4</v>
      </c>
      <c r="P11" s="5"/>
      <c r="Q11" s="53" t="s">
        <v>33</v>
      </c>
      <c r="R11" s="32" t="s">
        <v>13</v>
      </c>
      <c r="S11" s="32">
        <v>9</v>
      </c>
      <c r="T11" s="32">
        <v>0</v>
      </c>
    </row>
    <row r="12" spans="2:21" x14ac:dyDescent="0.25">
      <c r="B12" s="53"/>
      <c r="C12" s="32" t="s">
        <v>34</v>
      </c>
      <c r="D12" s="32">
        <v>10</v>
      </c>
      <c r="E12" s="32">
        <v>0</v>
      </c>
      <c r="F12" s="5"/>
      <c r="G12" s="53"/>
      <c r="H12" s="32" t="s">
        <v>34</v>
      </c>
      <c r="I12" s="32">
        <v>10</v>
      </c>
      <c r="J12" s="32">
        <v>0</v>
      </c>
      <c r="K12" s="5"/>
      <c r="L12" s="53"/>
      <c r="M12" s="32" t="s">
        <v>34</v>
      </c>
      <c r="N12" s="32">
        <v>10</v>
      </c>
      <c r="O12" s="32">
        <v>0</v>
      </c>
      <c r="P12" s="5"/>
      <c r="Q12" s="53"/>
      <c r="R12" s="32" t="s">
        <v>34</v>
      </c>
      <c r="S12" s="32">
        <v>10</v>
      </c>
      <c r="T12" s="32">
        <v>0</v>
      </c>
    </row>
    <row r="13" spans="2:21" x14ac:dyDescent="0.25">
      <c r="B13" s="53"/>
      <c r="C13" s="32" t="s">
        <v>35</v>
      </c>
      <c r="D13" s="32">
        <v>11</v>
      </c>
      <c r="E13" s="32">
        <v>51</v>
      </c>
      <c r="F13" s="5"/>
      <c r="G13" s="53"/>
      <c r="H13" s="32" t="s">
        <v>35</v>
      </c>
      <c r="I13" s="32">
        <v>11</v>
      </c>
      <c r="J13" s="32">
        <v>79</v>
      </c>
      <c r="K13" s="5"/>
      <c r="L13" s="53"/>
      <c r="M13" s="32" t="s">
        <v>35</v>
      </c>
      <c r="N13" s="32">
        <v>11</v>
      </c>
      <c r="O13" s="32">
        <v>63</v>
      </c>
      <c r="P13" s="5"/>
      <c r="Q13" s="53"/>
      <c r="R13" s="32" t="s">
        <v>35</v>
      </c>
      <c r="S13" s="32">
        <v>11</v>
      </c>
      <c r="T13" s="32">
        <v>74</v>
      </c>
    </row>
    <row r="14" spans="2:21" x14ac:dyDescent="0.25">
      <c r="B14" s="53"/>
      <c r="C14" s="32" t="s">
        <v>36</v>
      </c>
      <c r="D14" s="32">
        <v>12</v>
      </c>
      <c r="E14" s="32">
        <v>5</v>
      </c>
      <c r="F14" s="5"/>
      <c r="G14" s="53"/>
      <c r="H14" s="32" t="s">
        <v>36</v>
      </c>
      <c r="I14" s="32">
        <v>12</v>
      </c>
      <c r="J14" s="32">
        <v>8</v>
      </c>
      <c r="K14" s="5"/>
      <c r="L14" s="53"/>
      <c r="M14" s="32" t="s">
        <v>36</v>
      </c>
      <c r="N14" s="32">
        <v>12</v>
      </c>
      <c r="O14" s="32">
        <v>8</v>
      </c>
      <c r="P14" s="5"/>
      <c r="Q14" s="53"/>
      <c r="R14" s="32" t="s">
        <v>36</v>
      </c>
      <c r="S14" s="32">
        <v>12</v>
      </c>
      <c r="T14" s="32">
        <v>5</v>
      </c>
    </row>
    <row r="15" spans="2:21" x14ac:dyDescent="0.25">
      <c r="B15" s="54" t="s">
        <v>37</v>
      </c>
      <c r="C15" s="33" t="s">
        <v>13</v>
      </c>
      <c r="D15" s="33">
        <v>13</v>
      </c>
      <c r="E15" s="33">
        <v>1</v>
      </c>
      <c r="F15" s="6"/>
      <c r="G15" s="54" t="s">
        <v>37</v>
      </c>
      <c r="H15" s="33" t="s">
        <v>13</v>
      </c>
      <c r="I15" s="33">
        <v>13</v>
      </c>
      <c r="J15" s="33">
        <v>2</v>
      </c>
      <c r="K15" s="6"/>
      <c r="L15" s="54" t="s">
        <v>37</v>
      </c>
      <c r="M15" s="33" t="s">
        <v>13</v>
      </c>
      <c r="N15" s="33">
        <v>13</v>
      </c>
      <c r="O15" s="33">
        <v>3</v>
      </c>
      <c r="P15" s="6"/>
      <c r="Q15" s="54" t="s">
        <v>37</v>
      </c>
      <c r="R15" s="33" t="s">
        <v>13</v>
      </c>
      <c r="S15" s="33">
        <v>13</v>
      </c>
      <c r="T15" s="33">
        <v>3</v>
      </c>
      <c r="U15" s="3"/>
    </row>
    <row r="16" spans="2:21" x14ac:dyDescent="0.25">
      <c r="B16" s="54"/>
      <c r="C16" s="21" t="s">
        <v>38</v>
      </c>
      <c r="D16" s="21">
        <v>14</v>
      </c>
      <c r="E16" s="21">
        <v>0</v>
      </c>
      <c r="F16" s="23"/>
      <c r="G16" s="54"/>
      <c r="H16" s="21" t="s">
        <v>38</v>
      </c>
      <c r="I16" s="21">
        <v>14</v>
      </c>
      <c r="J16" s="21">
        <v>0</v>
      </c>
      <c r="K16" s="23"/>
      <c r="L16" s="54"/>
      <c r="M16" s="21" t="s">
        <v>38</v>
      </c>
      <c r="N16" s="21">
        <v>14</v>
      </c>
      <c r="O16" s="21">
        <v>0</v>
      </c>
      <c r="P16" s="23"/>
      <c r="Q16" s="54"/>
      <c r="R16" s="21" t="s">
        <v>38</v>
      </c>
      <c r="S16" s="21">
        <v>14</v>
      </c>
      <c r="T16" s="21">
        <v>0</v>
      </c>
      <c r="U16" s="38"/>
    </row>
    <row r="17" spans="1:21" x14ac:dyDescent="0.25">
      <c r="B17" s="54"/>
      <c r="C17" s="21" t="s">
        <v>39</v>
      </c>
      <c r="D17" s="21">
        <v>15</v>
      </c>
      <c r="E17" s="21">
        <v>0</v>
      </c>
      <c r="F17" s="23"/>
      <c r="G17" s="54"/>
      <c r="H17" s="21" t="s">
        <v>39</v>
      </c>
      <c r="I17" s="21">
        <v>15</v>
      </c>
      <c r="J17" s="21">
        <v>0</v>
      </c>
      <c r="K17" s="23"/>
      <c r="L17" s="54"/>
      <c r="M17" s="21" t="s">
        <v>39</v>
      </c>
      <c r="N17" s="21">
        <v>15</v>
      </c>
      <c r="O17" s="21">
        <v>0</v>
      </c>
      <c r="P17" s="23"/>
      <c r="Q17" s="54"/>
      <c r="R17" s="21" t="s">
        <v>39</v>
      </c>
      <c r="S17" s="21">
        <v>15</v>
      </c>
      <c r="T17" s="21">
        <v>0</v>
      </c>
      <c r="U17" s="22"/>
    </row>
    <row r="18" spans="1:21" x14ac:dyDescent="0.25">
      <c r="B18" s="62"/>
      <c r="C18" s="21" t="s">
        <v>40</v>
      </c>
      <c r="D18" s="21">
        <v>16</v>
      </c>
      <c r="E18" s="21">
        <v>0</v>
      </c>
      <c r="F18" s="23"/>
      <c r="G18" s="54"/>
      <c r="H18" s="21" t="s">
        <v>40</v>
      </c>
      <c r="I18" s="21">
        <v>16</v>
      </c>
      <c r="J18" s="21">
        <v>0</v>
      </c>
      <c r="K18" s="23"/>
      <c r="L18" s="54"/>
      <c r="M18" s="21" t="s">
        <v>40</v>
      </c>
      <c r="N18" s="21">
        <v>16</v>
      </c>
      <c r="O18" s="21">
        <v>0</v>
      </c>
      <c r="P18" s="23"/>
      <c r="Q18" s="54"/>
      <c r="R18" s="21" t="s">
        <v>40</v>
      </c>
      <c r="S18" s="21">
        <v>16</v>
      </c>
      <c r="T18" s="21">
        <v>0</v>
      </c>
      <c r="U18" s="22"/>
    </row>
    <row r="19" spans="1:21" x14ac:dyDescent="0.25">
      <c r="A19" s="55" t="s">
        <v>41</v>
      </c>
      <c r="B19" s="58" t="s">
        <v>25</v>
      </c>
      <c r="C19" s="39" t="s">
        <v>42</v>
      </c>
      <c r="D19" s="39">
        <v>17</v>
      </c>
      <c r="E19" s="39">
        <v>0</v>
      </c>
      <c r="F19" s="40"/>
      <c r="G19" s="60" t="s">
        <v>25</v>
      </c>
      <c r="H19" s="39" t="s">
        <v>42</v>
      </c>
      <c r="I19" s="39">
        <v>17</v>
      </c>
      <c r="J19" s="39">
        <v>0</v>
      </c>
      <c r="K19" s="40"/>
      <c r="L19" s="60" t="s">
        <v>25</v>
      </c>
      <c r="M19" s="39" t="s">
        <v>42</v>
      </c>
      <c r="N19" s="39">
        <v>17</v>
      </c>
      <c r="O19" s="39">
        <v>0</v>
      </c>
      <c r="P19" s="40"/>
      <c r="Q19" s="60" t="s">
        <v>25</v>
      </c>
      <c r="R19" s="39" t="s">
        <v>42</v>
      </c>
      <c r="S19" s="39">
        <v>17</v>
      </c>
      <c r="T19" s="39">
        <v>0</v>
      </c>
      <c r="U19" s="41"/>
    </row>
    <row r="20" spans="1:21" x14ac:dyDescent="0.25">
      <c r="A20" s="56"/>
      <c r="B20" s="59"/>
      <c r="C20" s="32" t="s">
        <v>26</v>
      </c>
      <c r="D20" s="32">
        <v>18</v>
      </c>
      <c r="E20" s="32">
        <v>0</v>
      </c>
      <c r="F20" s="5"/>
      <c r="G20" s="53"/>
      <c r="H20" s="32" t="s">
        <v>26</v>
      </c>
      <c r="I20" s="32">
        <v>18</v>
      </c>
      <c r="J20" s="32">
        <v>4</v>
      </c>
      <c r="K20" s="5"/>
      <c r="L20" s="53"/>
      <c r="M20" s="32" t="s">
        <v>26</v>
      </c>
      <c r="N20" s="32">
        <v>18</v>
      </c>
      <c r="O20" s="32">
        <v>0</v>
      </c>
      <c r="P20" s="5"/>
      <c r="Q20" s="53"/>
      <c r="R20" s="32" t="s">
        <v>26</v>
      </c>
      <c r="S20" s="32">
        <v>18</v>
      </c>
      <c r="T20" s="32">
        <v>2</v>
      </c>
    </row>
    <row r="21" spans="1:21" x14ac:dyDescent="0.25">
      <c r="A21" s="56"/>
      <c r="B21" s="59"/>
      <c r="C21" s="32" t="s">
        <v>27</v>
      </c>
      <c r="D21" s="32">
        <v>19</v>
      </c>
      <c r="E21" s="32">
        <v>1</v>
      </c>
      <c r="F21" s="5"/>
      <c r="G21" s="53"/>
      <c r="H21" s="32" t="s">
        <v>27</v>
      </c>
      <c r="I21" s="32">
        <v>19</v>
      </c>
      <c r="J21" s="32">
        <v>0</v>
      </c>
      <c r="K21" s="5"/>
      <c r="L21" s="53"/>
      <c r="M21" s="32" t="s">
        <v>27</v>
      </c>
      <c r="N21" s="32">
        <v>19</v>
      </c>
      <c r="O21" s="32">
        <v>3</v>
      </c>
      <c r="P21" s="5"/>
      <c r="Q21" s="53"/>
      <c r="R21" s="32" t="s">
        <v>27</v>
      </c>
      <c r="S21" s="32">
        <v>19</v>
      </c>
      <c r="T21" s="32">
        <v>2</v>
      </c>
    </row>
    <row r="22" spans="1:21" x14ac:dyDescent="0.25">
      <c r="A22" s="56"/>
      <c r="B22" s="59"/>
      <c r="C22" s="32" t="s">
        <v>28</v>
      </c>
      <c r="D22" s="32">
        <v>20</v>
      </c>
      <c r="E22" s="32">
        <v>0</v>
      </c>
      <c r="F22" s="5"/>
      <c r="G22" s="53"/>
      <c r="H22" s="32" t="s">
        <v>28</v>
      </c>
      <c r="I22" s="32">
        <v>20</v>
      </c>
      <c r="J22" s="32">
        <v>0</v>
      </c>
      <c r="K22" s="5"/>
      <c r="L22" s="53"/>
      <c r="M22" s="32" t="s">
        <v>28</v>
      </c>
      <c r="N22" s="32">
        <v>20</v>
      </c>
      <c r="O22" s="32">
        <v>0</v>
      </c>
      <c r="P22" s="5"/>
      <c r="Q22" s="53"/>
      <c r="R22" s="32" t="s">
        <v>28</v>
      </c>
      <c r="S22" s="32">
        <v>20</v>
      </c>
      <c r="T22" s="32">
        <v>0</v>
      </c>
    </row>
    <row r="23" spans="1:21" x14ac:dyDescent="0.25">
      <c r="A23" s="56"/>
      <c r="B23" s="61" t="s">
        <v>29</v>
      </c>
      <c r="C23" s="33" t="s">
        <v>42</v>
      </c>
      <c r="D23" s="33">
        <v>21</v>
      </c>
      <c r="E23" s="33">
        <v>0</v>
      </c>
      <c r="F23" s="6"/>
      <c r="G23" s="54" t="s">
        <v>29</v>
      </c>
      <c r="H23" s="33" t="s">
        <v>42</v>
      </c>
      <c r="I23" s="33">
        <v>21</v>
      </c>
      <c r="J23" s="33">
        <v>0</v>
      </c>
      <c r="K23" s="6"/>
      <c r="L23" s="54" t="s">
        <v>29</v>
      </c>
      <c r="M23" s="33" t="s">
        <v>42</v>
      </c>
      <c r="N23" s="33">
        <v>21</v>
      </c>
      <c r="O23" s="33">
        <v>0</v>
      </c>
      <c r="P23" s="6"/>
      <c r="Q23" s="54" t="s">
        <v>29</v>
      </c>
      <c r="R23" s="33" t="s">
        <v>42</v>
      </c>
      <c r="S23" s="33">
        <v>21</v>
      </c>
      <c r="T23" s="33">
        <v>0</v>
      </c>
      <c r="U23" s="3"/>
    </row>
    <row r="24" spans="1:21" x14ac:dyDescent="0.25">
      <c r="A24" s="56"/>
      <c r="B24" s="61"/>
      <c r="C24" s="33" t="s">
        <v>30</v>
      </c>
      <c r="D24" s="33">
        <v>22</v>
      </c>
      <c r="E24" s="33">
        <v>1</v>
      </c>
      <c r="F24" s="6"/>
      <c r="G24" s="54"/>
      <c r="H24" s="33" t="s">
        <v>30</v>
      </c>
      <c r="I24" s="33">
        <v>22</v>
      </c>
      <c r="J24" s="33">
        <v>0</v>
      </c>
      <c r="K24" s="6"/>
      <c r="L24" s="54"/>
      <c r="M24" s="33" t="s">
        <v>30</v>
      </c>
      <c r="N24" s="33">
        <v>22</v>
      </c>
      <c r="O24" s="33">
        <v>0</v>
      </c>
      <c r="P24" s="6"/>
      <c r="Q24" s="54"/>
      <c r="R24" s="33" t="s">
        <v>30</v>
      </c>
      <c r="S24" s="33">
        <v>22</v>
      </c>
      <c r="T24" s="33">
        <v>1</v>
      </c>
      <c r="U24" s="33"/>
    </row>
    <row r="25" spans="1:21" x14ac:dyDescent="0.25">
      <c r="A25" s="56"/>
      <c r="B25" s="61"/>
      <c r="C25" s="33" t="s">
        <v>31</v>
      </c>
      <c r="D25" s="33">
        <v>23</v>
      </c>
      <c r="E25" s="33">
        <v>3</v>
      </c>
      <c r="F25" s="6"/>
      <c r="G25" s="54"/>
      <c r="H25" s="33" t="s">
        <v>31</v>
      </c>
      <c r="I25" s="33">
        <v>23</v>
      </c>
      <c r="J25" s="33">
        <v>14</v>
      </c>
      <c r="K25" s="6"/>
      <c r="L25" s="54"/>
      <c r="M25" s="33" t="s">
        <v>31</v>
      </c>
      <c r="N25" s="33">
        <v>23</v>
      </c>
      <c r="O25" s="33">
        <v>7</v>
      </c>
      <c r="P25" s="6"/>
      <c r="Q25" s="54"/>
      <c r="R25" s="33" t="s">
        <v>31</v>
      </c>
      <c r="S25" s="33">
        <v>23</v>
      </c>
      <c r="T25" s="33">
        <v>11</v>
      </c>
      <c r="U25" s="3"/>
    </row>
    <row r="26" spans="1:21" x14ac:dyDescent="0.25">
      <c r="A26" s="56"/>
      <c r="B26" s="61"/>
      <c r="C26" s="33" t="s">
        <v>32</v>
      </c>
      <c r="D26" s="33">
        <v>24</v>
      </c>
      <c r="E26" s="33">
        <v>0</v>
      </c>
      <c r="F26" s="6"/>
      <c r="G26" s="54"/>
      <c r="H26" s="33" t="s">
        <v>32</v>
      </c>
      <c r="I26" s="33">
        <v>24</v>
      </c>
      <c r="J26" s="33">
        <v>4</v>
      </c>
      <c r="K26" s="6"/>
      <c r="L26" s="54"/>
      <c r="M26" s="33" t="s">
        <v>32</v>
      </c>
      <c r="N26" s="33">
        <v>24</v>
      </c>
      <c r="O26" s="33">
        <v>1</v>
      </c>
      <c r="P26" s="6"/>
      <c r="Q26" s="54"/>
      <c r="R26" s="33" t="s">
        <v>32</v>
      </c>
      <c r="S26" s="33">
        <v>24</v>
      </c>
      <c r="T26" s="33">
        <v>2</v>
      </c>
      <c r="U26" s="3"/>
    </row>
    <row r="27" spans="1:21" x14ac:dyDescent="0.25">
      <c r="A27" s="56"/>
      <c r="B27" s="59" t="s">
        <v>33</v>
      </c>
      <c r="C27" s="32" t="s">
        <v>42</v>
      </c>
      <c r="D27" s="32">
        <v>25</v>
      </c>
      <c r="E27" s="32">
        <v>0</v>
      </c>
      <c r="F27" s="5"/>
      <c r="G27" s="53" t="s">
        <v>33</v>
      </c>
      <c r="H27" s="32" t="s">
        <v>42</v>
      </c>
      <c r="I27" s="32">
        <v>25</v>
      </c>
      <c r="J27" s="32">
        <v>0</v>
      </c>
      <c r="K27" s="5"/>
      <c r="L27" s="53" t="s">
        <v>33</v>
      </c>
      <c r="M27" s="32" t="s">
        <v>42</v>
      </c>
      <c r="N27" s="32">
        <v>25</v>
      </c>
      <c r="O27" s="32">
        <v>0</v>
      </c>
      <c r="P27" s="5"/>
      <c r="Q27" s="53" t="s">
        <v>33</v>
      </c>
      <c r="R27" s="32" t="s">
        <v>42</v>
      </c>
      <c r="S27" s="32">
        <v>25</v>
      </c>
      <c r="T27" s="32">
        <v>0</v>
      </c>
    </row>
    <row r="28" spans="1:21" x14ac:dyDescent="0.25">
      <c r="A28" s="56"/>
      <c r="B28" s="59"/>
      <c r="C28" s="32" t="s">
        <v>34</v>
      </c>
      <c r="D28" s="32">
        <v>26</v>
      </c>
      <c r="E28" s="32">
        <v>0</v>
      </c>
      <c r="F28" s="5"/>
      <c r="G28" s="53"/>
      <c r="H28" s="32" t="s">
        <v>34</v>
      </c>
      <c r="I28" s="32">
        <v>26</v>
      </c>
      <c r="J28" s="32">
        <v>0</v>
      </c>
      <c r="K28" s="5"/>
      <c r="L28" s="53"/>
      <c r="M28" s="32" t="s">
        <v>34</v>
      </c>
      <c r="N28" s="32">
        <v>26</v>
      </c>
      <c r="O28" s="32">
        <v>0</v>
      </c>
      <c r="P28" s="5"/>
      <c r="Q28" s="53"/>
      <c r="R28" s="32" t="s">
        <v>34</v>
      </c>
      <c r="S28" s="32">
        <v>26</v>
      </c>
      <c r="T28" s="32">
        <v>0</v>
      </c>
    </row>
    <row r="29" spans="1:21" x14ac:dyDescent="0.25">
      <c r="A29" s="56"/>
      <c r="B29" s="59"/>
      <c r="C29" s="32" t="s">
        <v>35</v>
      </c>
      <c r="D29" s="32">
        <v>27</v>
      </c>
      <c r="E29" s="32">
        <v>4</v>
      </c>
      <c r="F29" s="5"/>
      <c r="G29" s="53"/>
      <c r="H29" s="32" t="s">
        <v>35</v>
      </c>
      <c r="I29" s="32">
        <v>27</v>
      </c>
      <c r="J29" s="32">
        <v>2</v>
      </c>
      <c r="K29" s="5"/>
      <c r="L29" s="53"/>
      <c r="M29" s="32" t="s">
        <v>35</v>
      </c>
      <c r="N29" s="32">
        <v>27</v>
      </c>
      <c r="O29" s="32">
        <v>6</v>
      </c>
      <c r="P29" s="5"/>
      <c r="Q29" s="53"/>
      <c r="R29" s="32" t="s">
        <v>35</v>
      </c>
      <c r="S29" s="32">
        <v>27</v>
      </c>
      <c r="T29" s="32">
        <v>6</v>
      </c>
    </row>
    <row r="30" spans="1:21" x14ac:dyDescent="0.25">
      <c r="A30" s="56"/>
      <c r="B30" s="59"/>
      <c r="C30" s="32" t="s">
        <v>36</v>
      </c>
      <c r="D30" s="32">
        <v>28</v>
      </c>
      <c r="E30" s="32">
        <v>0</v>
      </c>
      <c r="F30" s="5"/>
      <c r="G30" s="53"/>
      <c r="H30" s="32" t="s">
        <v>36</v>
      </c>
      <c r="I30" s="32">
        <v>28</v>
      </c>
      <c r="J30" s="32">
        <v>1</v>
      </c>
      <c r="K30" s="5"/>
      <c r="L30" s="53"/>
      <c r="M30" s="32" t="s">
        <v>36</v>
      </c>
      <c r="N30" s="32">
        <v>28</v>
      </c>
      <c r="O30" s="32">
        <v>0</v>
      </c>
      <c r="P30" s="5"/>
      <c r="Q30" s="53"/>
      <c r="R30" s="32" t="s">
        <v>36</v>
      </c>
      <c r="S30" s="32">
        <v>28</v>
      </c>
      <c r="T30" s="32">
        <v>1</v>
      </c>
    </row>
    <row r="31" spans="1:21" x14ac:dyDescent="0.25">
      <c r="A31" s="56"/>
      <c r="B31" s="53" t="s">
        <v>37</v>
      </c>
      <c r="C31" s="32" t="s">
        <v>42</v>
      </c>
      <c r="D31" s="32">
        <v>29</v>
      </c>
      <c r="E31" s="32">
        <v>0</v>
      </c>
      <c r="F31" s="5"/>
      <c r="G31" s="53" t="s">
        <v>37</v>
      </c>
      <c r="H31" s="32" t="s">
        <v>42</v>
      </c>
      <c r="I31" s="32">
        <v>29</v>
      </c>
      <c r="J31" s="32">
        <v>0</v>
      </c>
      <c r="K31" s="5"/>
      <c r="L31" s="53" t="s">
        <v>37</v>
      </c>
      <c r="M31" s="32" t="s">
        <v>42</v>
      </c>
      <c r="N31" s="32">
        <v>29</v>
      </c>
      <c r="O31" s="32">
        <v>0</v>
      </c>
      <c r="P31" s="5"/>
      <c r="Q31" s="53" t="s">
        <v>37</v>
      </c>
      <c r="R31" s="32" t="s">
        <v>42</v>
      </c>
      <c r="S31" s="32">
        <v>29</v>
      </c>
      <c r="T31" s="32">
        <v>0</v>
      </c>
    </row>
    <row r="32" spans="1:21" x14ac:dyDescent="0.25">
      <c r="A32" s="56"/>
      <c r="B32" s="53"/>
      <c r="C32" s="21" t="s">
        <v>38</v>
      </c>
      <c r="D32" s="21">
        <v>30</v>
      </c>
      <c r="E32" s="21">
        <v>0</v>
      </c>
      <c r="F32" s="23"/>
      <c r="G32" s="53"/>
      <c r="H32" s="21" t="s">
        <v>38</v>
      </c>
      <c r="I32" s="21">
        <v>30</v>
      </c>
      <c r="J32" s="21">
        <v>0</v>
      </c>
      <c r="K32" s="23"/>
      <c r="L32" s="53"/>
      <c r="M32" s="21" t="s">
        <v>38</v>
      </c>
      <c r="N32" s="21">
        <v>30</v>
      </c>
      <c r="O32" s="21">
        <v>0</v>
      </c>
      <c r="P32" s="23"/>
      <c r="Q32" s="53"/>
      <c r="R32" s="21" t="s">
        <v>38</v>
      </c>
      <c r="S32" s="21">
        <v>30</v>
      </c>
      <c r="T32" s="21">
        <v>0</v>
      </c>
      <c r="U32" s="38"/>
    </row>
    <row r="33" spans="1:21" x14ac:dyDescent="0.25">
      <c r="A33" s="56"/>
      <c r="B33" s="53"/>
      <c r="C33" s="21" t="s">
        <v>39</v>
      </c>
      <c r="D33" s="21">
        <v>31</v>
      </c>
      <c r="E33" s="21">
        <v>0</v>
      </c>
      <c r="F33" s="23"/>
      <c r="G33" s="53"/>
      <c r="H33" s="21" t="s">
        <v>39</v>
      </c>
      <c r="I33" s="21">
        <v>31</v>
      </c>
      <c r="J33" s="21">
        <v>0</v>
      </c>
      <c r="K33" s="23"/>
      <c r="L33" s="53"/>
      <c r="M33" s="21" t="s">
        <v>39</v>
      </c>
      <c r="N33" s="21">
        <v>31</v>
      </c>
      <c r="O33" s="21">
        <v>0</v>
      </c>
      <c r="P33" s="23"/>
      <c r="Q33" s="53"/>
      <c r="R33" s="21" t="s">
        <v>39</v>
      </c>
      <c r="S33" s="21">
        <v>31</v>
      </c>
      <c r="T33" s="21">
        <v>0</v>
      </c>
      <c r="U33" s="22"/>
    </row>
    <row r="34" spans="1:21" x14ac:dyDescent="0.25">
      <c r="A34" s="57"/>
      <c r="B34" s="63"/>
      <c r="C34" s="24" t="s">
        <v>40</v>
      </c>
      <c r="D34" s="24">
        <v>32</v>
      </c>
      <c r="E34" s="24">
        <v>0</v>
      </c>
      <c r="F34" s="26"/>
      <c r="G34" s="63"/>
      <c r="H34" s="24" t="s">
        <v>40</v>
      </c>
      <c r="I34" s="24">
        <v>32</v>
      </c>
      <c r="J34" s="24">
        <v>0</v>
      </c>
      <c r="K34" s="26"/>
      <c r="L34" s="63"/>
      <c r="M34" s="24" t="s">
        <v>40</v>
      </c>
      <c r="N34" s="24">
        <v>32</v>
      </c>
      <c r="O34" s="24">
        <v>0</v>
      </c>
      <c r="P34" s="26"/>
      <c r="Q34" s="63"/>
      <c r="R34" s="24" t="s">
        <v>40</v>
      </c>
      <c r="S34" s="24">
        <v>32</v>
      </c>
      <c r="T34" s="24">
        <v>0</v>
      </c>
      <c r="U34" s="25"/>
    </row>
    <row r="35" spans="1:21" x14ac:dyDescent="0.25">
      <c r="A35" s="56" t="s">
        <v>43</v>
      </c>
      <c r="B35" s="53" t="s">
        <v>25</v>
      </c>
      <c r="C35" s="21" t="s">
        <v>42</v>
      </c>
      <c r="D35" s="21">
        <v>33</v>
      </c>
      <c r="E35" s="21">
        <v>0</v>
      </c>
      <c r="F35" s="23"/>
      <c r="G35" s="53" t="s">
        <v>25</v>
      </c>
      <c r="H35" s="21" t="s">
        <v>42</v>
      </c>
      <c r="I35" s="21">
        <v>33</v>
      </c>
      <c r="J35" s="21">
        <v>0</v>
      </c>
      <c r="K35" s="23"/>
      <c r="L35" s="53" t="s">
        <v>25</v>
      </c>
      <c r="M35" s="21" t="s">
        <v>42</v>
      </c>
      <c r="N35" s="21">
        <v>33</v>
      </c>
      <c r="O35" s="21">
        <v>0</v>
      </c>
      <c r="P35" s="23"/>
      <c r="Q35" s="53" t="s">
        <v>25</v>
      </c>
      <c r="R35" s="21" t="s">
        <v>42</v>
      </c>
      <c r="S35" s="21">
        <v>33</v>
      </c>
      <c r="T35" s="21">
        <v>0</v>
      </c>
      <c r="U35" s="22"/>
    </row>
    <row r="36" spans="1:21" x14ac:dyDescent="0.25">
      <c r="A36" s="56"/>
      <c r="B36" s="53"/>
      <c r="C36" s="32" t="s">
        <v>26</v>
      </c>
      <c r="D36" s="32">
        <v>34</v>
      </c>
      <c r="E36" s="32">
        <v>0</v>
      </c>
      <c r="F36" s="5"/>
      <c r="G36" s="53"/>
      <c r="H36" s="32" t="s">
        <v>26</v>
      </c>
      <c r="I36" s="32">
        <v>34</v>
      </c>
      <c r="J36" s="32">
        <v>0</v>
      </c>
      <c r="K36" s="5"/>
      <c r="L36" s="53"/>
      <c r="M36" s="32" t="s">
        <v>26</v>
      </c>
      <c r="N36" s="32">
        <v>34</v>
      </c>
      <c r="O36" s="32">
        <v>0</v>
      </c>
      <c r="P36" s="5"/>
      <c r="Q36" s="53"/>
      <c r="R36" s="32" t="s">
        <v>26</v>
      </c>
      <c r="S36" s="32">
        <v>34</v>
      </c>
      <c r="T36" s="32">
        <v>0</v>
      </c>
      <c r="U36" s="4"/>
    </row>
    <row r="37" spans="1:21" x14ac:dyDescent="0.25">
      <c r="A37" s="56"/>
      <c r="B37" s="53"/>
      <c r="C37" s="32" t="s">
        <v>27</v>
      </c>
      <c r="D37" s="32">
        <v>35</v>
      </c>
      <c r="E37" s="32">
        <v>0</v>
      </c>
      <c r="F37" s="5"/>
      <c r="G37" s="53"/>
      <c r="H37" s="32" t="s">
        <v>27</v>
      </c>
      <c r="I37" s="32">
        <v>35</v>
      </c>
      <c r="J37" s="32">
        <v>0</v>
      </c>
      <c r="K37" s="5"/>
      <c r="L37" s="53"/>
      <c r="M37" s="32" t="s">
        <v>27</v>
      </c>
      <c r="N37" s="32">
        <v>35</v>
      </c>
      <c r="O37" s="32">
        <v>0</v>
      </c>
      <c r="P37" s="5"/>
      <c r="Q37" s="53"/>
      <c r="R37" s="32" t="s">
        <v>27</v>
      </c>
      <c r="S37" s="32">
        <v>35</v>
      </c>
      <c r="T37" s="32">
        <v>0</v>
      </c>
    </row>
    <row r="38" spans="1:21" x14ac:dyDescent="0.25">
      <c r="A38" s="56"/>
      <c r="B38" s="53"/>
      <c r="C38" s="32" t="s">
        <v>28</v>
      </c>
      <c r="D38" s="32">
        <v>36</v>
      </c>
      <c r="E38" s="32">
        <v>0</v>
      </c>
      <c r="F38" s="5"/>
      <c r="G38" s="53"/>
      <c r="H38" s="32" t="s">
        <v>28</v>
      </c>
      <c r="I38" s="32">
        <v>36</v>
      </c>
      <c r="J38" s="32">
        <v>0</v>
      </c>
      <c r="K38" s="5"/>
      <c r="L38" s="53"/>
      <c r="M38" s="32" t="s">
        <v>28</v>
      </c>
      <c r="N38" s="32">
        <v>36</v>
      </c>
      <c r="O38" s="32">
        <v>0</v>
      </c>
      <c r="P38" s="5"/>
      <c r="Q38" s="53"/>
      <c r="R38" s="32" t="s">
        <v>28</v>
      </c>
      <c r="S38" s="32">
        <v>36</v>
      </c>
      <c r="T38" s="32">
        <v>0</v>
      </c>
    </row>
    <row r="39" spans="1:21" x14ac:dyDescent="0.25">
      <c r="A39" s="56"/>
      <c r="B39" s="54" t="s">
        <v>29</v>
      </c>
      <c r="C39" s="21" t="s">
        <v>42</v>
      </c>
      <c r="D39" s="21">
        <v>37</v>
      </c>
      <c r="E39" s="21">
        <v>0</v>
      </c>
      <c r="F39" s="23"/>
      <c r="G39" s="54" t="s">
        <v>29</v>
      </c>
      <c r="H39" s="21" t="s">
        <v>42</v>
      </c>
      <c r="I39" s="21">
        <v>37</v>
      </c>
      <c r="J39" s="21">
        <v>0</v>
      </c>
      <c r="K39" s="23"/>
      <c r="L39" s="54" t="s">
        <v>29</v>
      </c>
      <c r="M39" s="21" t="s">
        <v>42</v>
      </c>
      <c r="N39" s="21">
        <v>37</v>
      </c>
      <c r="O39" s="21">
        <v>0</v>
      </c>
      <c r="P39" s="23"/>
      <c r="Q39" s="54" t="s">
        <v>29</v>
      </c>
      <c r="R39" s="21" t="s">
        <v>42</v>
      </c>
      <c r="S39" s="21">
        <v>37</v>
      </c>
      <c r="T39" s="21">
        <v>0</v>
      </c>
      <c r="U39" s="22"/>
    </row>
    <row r="40" spans="1:21" x14ac:dyDescent="0.25">
      <c r="A40" s="56"/>
      <c r="B40" s="54"/>
      <c r="C40" s="33" t="s">
        <v>30</v>
      </c>
      <c r="D40" s="33">
        <v>38</v>
      </c>
      <c r="E40" s="33">
        <v>0</v>
      </c>
      <c r="F40" s="6"/>
      <c r="G40" s="54"/>
      <c r="H40" s="33" t="s">
        <v>30</v>
      </c>
      <c r="I40" s="33">
        <v>38</v>
      </c>
      <c r="J40" s="33">
        <v>0</v>
      </c>
      <c r="K40" s="27"/>
      <c r="L40" s="54"/>
      <c r="M40" s="33" t="s">
        <v>30</v>
      </c>
      <c r="N40" s="33">
        <v>38</v>
      </c>
      <c r="O40" s="33">
        <v>0</v>
      </c>
      <c r="P40" s="6"/>
      <c r="Q40" s="54"/>
      <c r="R40" s="33" t="s">
        <v>30</v>
      </c>
      <c r="S40" s="33">
        <v>38</v>
      </c>
      <c r="T40" s="33">
        <v>0</v>
      </c>
      <c r="U40" s="3"/>
    </row>
    <row r="41" spans="1:21" x14ac:dyDescent="0.25">
      <c r="A41" s="56"/>
      <c r="B41" s="54"/>
      <c r="C41" s="33" t="s">
        <v>31</v>
      </c>
      <c r="D41" s="33">
        <v>39</v>
      </c>
      <c r="E41" s="33">
        <v>0</v>
      </c>
      <c r="F41" s="27"/>
      <c r="G41" s="54"/>
      <c r="H41" s="33" t="s">
        <v>31</v>
      </c>
      <c r="I41" s="33">
        <v>39</v>
      </c>
      <c r="J41" s="33">
        <v>0</v>
      </c>
      <c r="K41" s="27"/>
      <c r="L41" s="54"/>
      <c r="M41" s="33" t="s">
        <v>31</v>
      </c>
      <c r="N41" s="33">
        <v>39</v>
      </c>
      <c r="O41" s="33">
        <v>1</v>
      </c>
      <c r="P41" s="6"/>
      <c r="Q41" s="54"/>
      <c r="R41" s="33" t="s">
        <v>31</v>
      </c>
      <c r="S41" s="33">
        <v>39</v>
      </c>
      <c r="T41" s="33">
        <v>1</v>
      </c>
      <c r="U41" s="3"/>
    </row>
    <row r="42" spans="1:21" x14ac:dyDescent="0.25">
      <c r="A42" s="56"/>
      <c r="B42" s="54"/>
      <c r="C42" s="33" t="s">
        <v>32</v>
      </c>
      <c r="D42" s="33">
        <v>40</v>
      </c>
      <c r="E42" s="33">
        <v>0</v>
      </c>
      <c r="F42" s="6"/>
      <c r="G42" s="54"/>
      <c r="H42" s="33" t="s">
        <v>32</v>
      </c>
      <c r="I42" s="33">
        <v>40</v>
      </c>
      <c r="J42" s="33">
        <v>0</v>
      </c>
      <c r="K42" s="27"/>
      <c r="L42" s="54"/>
      <c r="M42" s="33" t="s">
        <v>32</v>
      </c>
      <c r="N42" s="33">
        <v>40</v>
      </c>
      <c r="O42" s="33">
        <v>0</v>
      </c>
      <c r="P42" s="6"/>
      <c r="Q42" s="54"/>
      <c r="R42" s="33" t="s">
        <v>32</v>
      </c>
      <c r="S42" s="33">
        <v>40</v>
      </c>
      <c r="T42" s="33">
        <v>0</v>
      </c>
      <c r="U42" s="3"/>
    </row>
    <row r="43" spans="1:21" x14ac:dyDescent="0.25">
      <c r="A43" s="56"/>
      <c r="B43" s="53" t="s">
        <v>33</v>
      </c>
      <c r="C43" s="21" t="s">
        <v>42</v>
      </c>
      <c r="D43" s="21">
        <v>41</v>
      </c>
      <c r="E43" s="21">
        <v>0</v>
      </c>
      <c r="F43" s="23"/>
      <c r="G43" s="53" t="s">
        <v>33</v>
      </c>
      <c r="H43" s="21" t="s">
        <v>42</v>
      </c>
      <c r="I43" s="21">
        <v>41</v>
      </c>
      <c r="J43" s="21">
        <v>0</v>
      </c>
      <c r="K43" s="23"/>
      <c r="L43" s="53" t="s">
        <v>33</v>
      </c>
      <c r="M43" s="21" t="s">
        <v>42</v>
      </c>
      <c r="N43" s="21">
        <v>41</v>
      </c>
      <c r="O43" s="21">
        <v>0</v>
      </c>
      <c r="P43" s="23"/>
      <c r="Q43" s="53" t="s">
        <v>33</v>
      </c>
      <c r="R43" s="21" t="s">
        <v>42</v>
      </c>
      <c r="S43" s="21">
        <v>41</v>
      </c>
      <c r="T43" s="21">
        <v>0</v>
      </c>
      <c r="U43" s="21"/>
    </row>
    <row r="44" spans="1:21" x14ac:dyDescent="0.25">
      <c r="A44" s="56"/>
      <c r="B44" s="53"/>
      <c r="C44" s="32" t="s">
        <v>34</v>
      </c>
      <c r="D44" s="32">
        <v>42</v>
      </c>
      <c r="E44" s="32">
        <v>0</v>
      </c>
      <c r="F44" s="5"/>
      <c r="G44" s="53"/>
      <c r="H44" s="32" t="s">
        <v>34</v>
      </c>
      <c r="I44" s="32">
        <v>42</v>
      </c>
      <c r="J44" s="32">
        <v>0</v>
      </c>
      <c r="K44" s="5"/>
      <c r="L44" s="53"/>
      <c r="M44" s="32" t="s">
        <v>34</v>
      </c>
      <c r="N44" s="32">
        <v>42</v>
      </c>
      <c r="O44" s="32">
        <v>0</v>
      </c>
      <c r="P44" s="5"/>
      <c r="Q44" s="53"/>
      <c r="R44" s="32" t="s">
        <v>34</v>
      </c>
      <c r="S44" s="32">
        <v>42</v>
      </c>
      <c r="T44" s="32">
        <v>0</v>
      </c>
      <c r="U44" s="32"/>
    </row>
    <row r="45" spans="1:21" x14ac:dyDescent="0.25">
      <c r="A45" s="56"/>
      <c r="B45" s="53"/>
      <c r="C45" s="32" t="s">
        <v>35</v>
      </c>
      <c r="D45" s="32">
        <v>43</v>
      </c>
      <c r="E45" s="32">
        <v>3</v>
      </c>
      <c r="F45" s="5"/>
      <c r="G45" s="53"/>
      <c r="H45" s="32" t="s">
        <v>35</v>
      </c>
      <c r="I45" s="32">
        <v>43</v>
      </c>
      <c r="J45" s="32">
        <v>8</v>
      </c>
      <c r="K45" s="5"/>
      <c r="L45" s="53"/>
      <c r="M45" s="32" t="s">
        <v>35</v>
      </c>
      <c r="N45" s="32">
        <v>43</v>
      </c>
      <c r="O45" s="32">
        <v>0</v>
      </c>
      <c r="P45" s="5"/>
      <c r="Q45" s="53"/>
      <c r="R45" s="32" t="s">
        <v>35</v>
      </c>
      <c r="S45" s="32">
        <v>43</v>
      </c>
      <c r="T45" s="32">
        <v>1</v>
      </c>
      <c r="U45" s="32"/>
    </row>
    <row r="46" spans="1:21" x14ac:dyDescent="0.25">
      <c r="A46" s="56"/>
      <c r="B46" s="53"/>
      <c r="C46" s="32" t="s">
        <v>36</v>
      </c>
      <c r="D46" s="32">
        <v>44</v>
      </c>
      <c r="E46" s="32">
        <v>0</v>
      </c>
      <c r="F46" s="5"/>
      <c r="G46" s="53"/>
      <c r="H46" s="32" t="s">
        <v>36</v>
      </c>
      <c r="I46" s="32">
        <v>44</v>
      </c>
      <c r="J46" s="32">
        <v>0</v>
      </c>
      <c r="K46" s="5"/>
      <c r="L46" s="53"/>
      <c r="M46" s="32" t="s">
        <v>36</v>
      </c>
      <c r="N46" s="32">
        <v>44</v>
      </c>
      <c r="O46" s="32">
        <v>0</v>
      </c>
      <c r="P46" s="5"/>
      <c r="Q46" s="53"/>
      <c r="R46" s="32" t="s">
        <v>36</v>
      </c>
      <c r="S46" s="32">
        <v>44</v>
      </c>
      <c r="T46" s="32">
        <v>0</v>
      </c>
      <c r="U46" s="32"/>
    </row>
    <row r="47" spans="1:21" x14ac:dyDescent="0.25">
      <c r="A47" s="56"/>
      <c r="B47" s="54" t="s">
        <v>37</v>
      </c>
      <c r="C47" s="21" t="s">
        <v>42</v>
      </c>
      <c r="D47" s="21">
        <v>45</v>
      </c>
      <c r="E47" s="21">
        <v>0</v>
      </c>
      <c r="F47" s="23"/>
      <c r="G47" s="54" t="s">
        <v>37</v>
      </c>
      <c r="H47" s="21" t="s">
        <v>42</v>
      </c>
      <c r="I47" s="21">
        <v>45</v>
      </c>
      <c r="J47" s="21">
        <v>0</v>
      </c>
      <c r="K47" s="23"/>
      <c r="L47" s="54" t="s">
        <v>37</v>
      </c>
      <c r="M47" s="21" t="s">
        <v>42</v>
      </c>
      <c r="N47" s="21">
        <v>45</v>
      </c>
      <c r="O47" s="21">
        <v>0</v>
      </c>
      <c r="P47" s="23"/>
      <c r="Q47" s="54" t="s">
        <v>37</v>
      </c>
      <c r="R47" s="21" t="s">
        <v>42</v>
      </c>
      <c r="S47" s="21">
        <v>45</v>
      </c>
      <c r="T47" s="21">
        <v>0</v>
      </c>
      <c r="U47" s="21"/>
    </row>
    <row r="48" spans="1:21" x14ac:dyDescent="0.25">
      <c r="A48" s="56"/>
      <c r="B48" s="54"/>
      <c r="C48" s="33" t="s">
        <v>38</v>
      </c>
      <c r="D48" s="33">
        <v>46</v>
      </c>
      <c r="E48" s="33">
        <v>0</v>
      </c>
      <c r="F48" s="6"/>
      <c r="G48" s="54"/>
      <c r="H48" s="33" t="s">
        <v>38</v>
      </c>
      <c r="I48" s="33">
        <v>46</v>
      </c>
      <c r="J48" s="33">
        <v>0</v>
      </c>
      <c r="K48" s="6"/>
      <c r="L48" s="54"/>
      <c r="M48" s="33" t="s">
        <v>38</v>
      </c>
      <c r="N48" s="33">
        <v>46</v>
      </c>
      <c r="O48" s="33">
        <v>0</v>
      </c>
      <c r="P48" s="6"/>
      <c r="Q48" s="54"/>
      <c r="R48" s="33" t="s">
        <v>38</v>
      </c>
      <c r="S48" s="33">
        <v>46</v>
      </c>
      <c r="T48" s="33">
        <v>0</v>
      </c>
      <c r="U48" s="33"/>
    </row>
    <row r="49" spans="1:21" x14ac:dyDescent="0.25">
      <c r="A49" s="56"/>
      <c r="B49" s="54"/>
      <c r="C49" s="33" t="s">
        <v>39</v>
      </c>
      <c r="D49" s="33">
        <v>47</v>
      </c>
      <c r="E49" s="33">
        <v>0</v>
      </c>
      <c r="F49" s="6"/>
      <c r="G49" s="54"/>
      <c r="H49" s="33" t="s">
        <v>39</v>
      </c>
      <c r="I49" s="33">
        <v>47</v>
      </c>
      <c r="J49" s="33">
        <v>0</v>
      </c>
      <c r="K49" s="6"/>
      <c r="L49" s="54"/>
      <c r="M49" s="33" t="s">
        <v>39</v>
      </c>
      <c r="N49" s="33">
        <v>47</v>
      </c>
      <c r="O49" s="33">
        <v>1</v>
      </c>
      <c r="P49" s="6"/>
      <c r="Q49" s="54"/>
      <c r="R49" s="33" t="s">
        <v>39</v>
      </c>
      <c r="S49" s="33">
        <v>47</v>
      </c>
      <c r="T49" s="33">
        <v>0</v>
      </c>
      <c r="U49" s="33"/>
    </row>
    <row r="50" spans="1:21" ht="14.45" customHeight="1" x14ac:dyDescent="0.25">
      <c r="A50" s="64"/>
      <c r="B50" s="62"/>
      <c r="C50" s="34" t="s">
        <v>40</v>
      </c>
      <c r="D50" s="34">
        <v>48</v>
      </c>
      <c r="E50" s="34">
        <v>0</v>
      </c>
      <c r="F50" s="7"/>
      <c r="G50" s="62"/>
      <c r="H50" s="34" t="s">
        <v>40</v>
      </c>
      <c r="I50" s="34">
        <v>48</v>
      </c>
      <c r="J50" s="34">
        <v>0</v>
      </c>
      <c r="K50" s="7"/>
      <c r="L50" s="62"/>
      <c r="M50" s="34" t="s">
        <v>40</v>
      </c>
      <c r="N50" s="34">
        <v>48</v>
      </c>
      <c r="O50" s="34">
        <v>0</v>
      </c>
      <c r="P50" s="7"/>
      <c r="Q50" s="62"/>
      <c r="R50" s="34" t="s">
        <v>40</v>
      </c>
      <c r="S50" s="34">
        <v>48</v>
      </c>
      <c r="T50" s="34">
        <v>0</v>
      </c>
      <c r="U50" s="34"/>
    </row>
    <row r="51" spans="1:21" x14ac:dyDescent="0.25">
      <c r="T51">
        <v>1</v>
      </c>
    </row>
    <row r="52" spans="1:21" x14ac:dyDescent="0.25">
      <c r="T52">
        <v>6</v>
      </c>
    </row>
    <row r="53" spans="1:21" x14ac:dyDescent="0.25">
      <c r="T53">
        <v>17</v>
      </c>
    </row>
    <row r="54" spans="1:21" x14ac:dyDescent="0.25">
      <c r="T54">
        <v>0</v>
      </c>
    </row>
    <row r="55" spans="1:21" x14ac:dyDescent="0.25">
      <c r="T55">
        <v>0</v>
      </c>
    </row>
    <row r="56" spans="1:21" x14ac:dyDescent="0.25">
      <c r="T56">
        <v>0</v>
      </c>
    </row>
    <row r="57" spans="1:21" x14ac:dyDescent="0.25">
      <c r="T57">
        <v>56</v>
      </c>
    </row>
    <row r="58" spans="1:21" x14ac:dyDescent="0.25">
      <c r="T58">
        <v>3</v>
      </c>
    </row>
    <row r="59" spans="1:21" x14ac:dyDescent="0.25">
      <c r="T59">
        <v>1</v>
      </c>
    </row>
    <row r="60" spans="1:21" x14ac:dyDescent="0.25">
      <c r="T60">
        <v>0</v>
      </c>
    </row>
    <row r="61" spans="1:21" x14ac:dyDescent="0.25">
      <c r="T61">
        <v>15</v>
      </c>
    </row>
    <row r="62" spans="1:21" x14ac:dyDescent="0.25">
      <c r="T62">
        <v>2</v>
      </c>
    </row>
    <row r="63" spans="1:21" x14ac:dyDescent="0.25">
      <c r="T63">
        <v>1</v>
      </c>
    </row>
    <row r="64" spans="1:21" x14ac:dyDescent="0.25">
      <c r="T64">
        <v>0</v>
      </c>
    </row>
    <row r="65" spans="20:20" x14ac:dyDescent="0.25">
      <c r="T65">
        <v>0</v>
      </c>
    </row>
    <row r="66" spans="20:20" x14ac:dyDescent="0.25">
      <c r="T66">
        <v>0</v>
      </c>
    </row>
    <row r="67" spans="20:20" x14ac:dyDescent="0.25">
      <c r="T67">
        <v>0</v>
      </c>
    </row>
    <row r="68" spans="20:20" x14ac:dyDescent="0.25">
      <c r="T68">
        <v>1</v>
      </c>
    </row>
    <row r="69" spans="20:20" x14ac:dyDescent="0.25">
      <c r="T69">
        <v>0</v>
      </c>
    </row>
    <row r="70" spans="20:20" x14ac:dyDescent="0.25">
      <c r="T70">
        <v>0</v>
      </c>
    </row>
    <row r="71" spans="20:20" x14ac:dyDescent="0.25">
      <c r="T71">
        <v>0</v>
      </c>
    </row>
    <row r="72" spans="20:20" x14ac:dyDescent="0.25">
      <c r="T72">
        <v>0</v>
      </c>
    </row>
    <row r="73" spans="20:20" x14ac:dyDescent="0.25">
      <c r="T73">
        <v>1</v>
      </c>
    </row>
    <row r="74" spans="20:20" x14ac:dyDescent="0.25">
      <c r="T74">
        <v>1</v>
      </c>
    </row>
    <row r="75" spans="20:20" x14ac:dyDescent="0.25">
      <c r="T75">
        <v>0</v>
      </c>
    </row>
    <row r="76" spans="20:20" x14ac:dyDescent="0.25">
      <c r="T76">
        <v>0</v>
      </c>
    </row>
    <row r="77" spans="20:20" x14ac:dyDescent="0.25">
      <c r="T77">
        <v>2</v>
      </c>
    </row>
    <row r="78" spans="20:20" x14ac:dyDescent="0.25">
      <c r="T78">
        <v>0</v>
      </c>
    </row>
    <row r="79" spans="20:20" x14ac:dyDescent="0.25">
      <c r="T79">
        <v>0</v>
      </c>
    </row>
    <row r="80" spans="20:20" x14ac:dyDescent="0.25">
      <c r="T80">
        <v>0</v>
      </c>
    </row>
    <row r="81" spans="20:20" x14ac:dyDescent="0.25">
      <c r="T81">
        <v>0</v>
      </c>
    </row>
    <row r="82" spans="20:20" x14ac:dyDescent="0.25">
      <c r="T82">
        <v>0</v>
      </c>
    </row>
    <row r="83" spans="20:20" x14ac:dyDescent="0.25">
      <c r="T83">
        <v>0</v>
      </c>
    </row>
    <row r="84" spans="20:20" x14ac:dyDescent="0.25">
      <c r="T84">
        <v>0</v>
      </c>
    </row>
    <row r="85" spans="20:20" x14ac:dyDescent="0.25">
      <c r="T85">
        <v>0</v>
      </c>
    </row>
    <row r="86" spans="20:20" x14ac:dyDescent="0.25">
      <c r="T86">
        <v>0</v>
      </c>
    </row>
    <row r="87" spans="20:20" x14ac:dyDescent="0.25">
      <c r="T87">
        <v>0</v>
      </c>
    </row>
    <row r="88" spans="20:20" x14ac:dyDescent="0.25">
      <c r="T88">
        <v>0</v>
      </c>
    </row>
    <row r="89" spans="20:20" x14ac:dyDescent="0.25">
      <c r="T89">
        <v>0</v>
      </c>
    </row>
    <row r="90" spans="20:20" x14ac:dyDescent="0.25">
      <c r="T90">
        <v>0</v>
      </c>
    </row>
    <row r="91" spans="20:20" x14ac:dyDescent="0.25">
      <c r="T91">
        <v>0</v>
      </c>
    </row>
    <row r="92" spans="20:20" x14ac:dyDescent="0.25">
      <c r="T92">
        <v>0</v>
      </c>
    </row>
    <row r="93" spans="20:20" x14ac:dyDescent="0.25">
      <c r="T93">
        <v>0</v>
      </c>
    </row>
    <row r="94" spans="20:20" x14ac:dyDescent="0.25">
      <c r="T94">
        <v>0</v>
      </c>
    </row>
    <row r="95" spans="20:20" x14ac:dyDescent="0.25">
      <c r="T95">
        <v>0</v>
      </c>
    </row>
    <row r="96" spans="20:20" x14ac:dyDescent="0.25">
      <c r="T96">
        <v>0</v>
      </c>
    </row>
    <row r="97" spans="20:20" x14ac:dyDescent="0.25">
      <c r="T97">
        <v>0</v>
      </c>
    </row>
    <row r="98" spans="20:20" x14ac:dyDescent="0.25">
      <c r="T98">
        <v>0</v>
      </c>
    </row>
  </sheetData>
  <mergeCells count="54">
    <mergeCell ref="A35:A50"/>
    <mergeCell ref="B35:B38"/>
    <mergeCell ref="G35:G38"/>
    <mergeCell ref="L35:L38"/>
    <mergeCell ref="Q35:Q38"/>
    <mergeCell ref="B39:B42"/>
    <mergeCell ref="B47:B50"/>
    <mergeCell ref="G47:G50"/>
    <mergeCell ref="L47:L50"/>
    <mergeCell ref="Q47:Q50"/>
    <mergeCell ref="G39:G42"/>
    <mergeCell ref="L39:L42"/>
    <mergeCell ref="Q39:Q42"/>
    <mergeCell ref="B43:B46"/>
    <mergeCell ref="G43:G46"/>
    <mergeCell ref="L43:L46"/>
    <mergeCell ref="Q43:Q46"/>
    <mergeCell ref="B15:B18"/>
    <mergeCell ref="G15:G18"/>
    <mergeCell ref="L15:L18"/>
    <mergeCell ref="Q15:Q18"/>
    <mergeCell ref="Q27:Q30"/>
    <mergeCell ref="B31:B34"/>
    <mergeCell ref="G31:G34"/>
    <mergeCell ref="L31:L34"/>
    <mergeCell ref="Q31:Q34"/>
    <mergeCell ref="A19:A34"/>
    <mergeCell ref="B19:B22"/>
    <mergeCell ref="G19:G22"/>
    <mergeCell ref="L19:L22"/>
    <mergeCell ref="Q19:Q22"/>
    <mergeCell ref="B23:B26"/>
    <mergeCell ref="G23:G26"/>
    <mergeCell ref="L23:L26"/>
    <mergeCell ref="Q23:Q26"/>
    <mergeCell ref="B27:B30"/>
    <mergeCell ref="G27:G30"/>
    <mergeCell ref="L27:L30"/>
    <mergeCell ref="B7:B10"/>
    <mergeCell ref="G7:G10"/>
    <mergeCell ref="L7:L10"/>
    <mergeCell ref="Q7:Q10"/>
    <mergeCell ref="B11:B14"/>
    <mergeCell ref="G11:G14"/>
    <mergeCell ref="L11:L14"/>
    <mergeCell ref="Q11:Q14"/>
    <mergeCell ref="B1:E1"/>
    <mergeCell ref="G1:J1"/>
    <mergeCell ref="L1:P1"/>
    <mergeCell ref="Q1:T1"/>
    <mergeCell ref="B3:B6"/>
    <mergeCell ref="G3:G6"/>
    <mergeCell ref="L3:L6"/>
    <mergeCell ref="Q3:Q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134AC-5E02-4D41-9899-6E5CE509648B}">
  <dimension ref="A1:R38"/>
  <sheetViews>
    <sheetView topLeftCell="A13" workbookViewId="0">
      <selection activeCell="E38" sqref="E38"/>
    </sheetView>
  </sheetViews>
  <sheetFormatPr defaultColWidth="8.85546875" defaultRowHeight="15" x14ac:dyDescent="0.25"/>
  <sheetData>
    <row r="1" spans="1:17" x14ac:dyDescent="0.25">
      <c r="B1" s="66" t="s">
        <v>44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</row>
    <row r="2" spans="1:17" x14ac:dyDescent="0.25">
      <c r="B2" s="65" t="str">
        <f>'General Info'!B1</f>
        <v>Walnut</v>
      </c>
      <c r="C2" s="65"/>
      <c r="D2" s="65"/>
      <c r="E2" s="65"/>
      <c r="F2" s="65"/>
      <c r="G2" s="65"/>
      <c r="H2" s="65"/>
      <c r="I2" s="65"/>
      <c r="J2" s="65" t="str">
        <f>'General Info'!B2</f>
        <v>48th</v>
      </c>
      <c r="K2" s="65"/>
      <c r="L2" s="65"/>
      <c r="M2" s="65"/>
      <c r="N2" s="65"/>
      <c r="O2" s="65"/>
      <c r="P2" s="65"/>
      <c r="Q2" s="65"/>
    </row>
    <row r="3" spans="1:17" x14ac:dyDescent="0.25">
      <c r="B3" s="65" t="s">
        <v>5</v>
      </c>
      <c r="C3" s="65"/>
      <c r="D3" s="65"/>
      <c r="E3" s="65"/>
      <c r="F3" s="65" t="s">
        <v>6</v>
      </c>
      <c r="G3" s="65"/>
      <c r="H3" s="65"/>
      <c r="I3" s="65"/>
      <c r="J3" s="65" t="s">
        <v>7</v>
      </c>
      <c r="K3" s="65"/>
      <c r="L3" s="65"/>
      <c r="M3" s="65"/>
      <c r="N3" s="65" t="s">
        <v>8</v>
      </c>
      <c r="O3" s="65"/>
      <c r="P3" s="65"/>
      <c r="Q3" s="65"/>
    </row>
    <row r="4" spans="1:17" x14ac:dyDescent="0.25">
      <c r="B4" s="35" t="s">
        <v>9</v>
      </c>
      <c r="C4" s="35" t="s">
        <v>10</v>
      </c>
      <c r="D4" s="35" t="s">
        <v>11</v>
      </c>
      <c r="E4" s="35" t="s">
        <v>13</v>
      </c>
      <c r="F4" s="35" t="s">
        <v>9</v>
      </c>
      <c r="G4" s="35" t="s">
        <v>10</v>
      </c>
      <c r="H4" s="35" t="s">
        <v>11</v>
      </c>
      <c r="I4" s="35" t="s">
        <v>13</v>
      </c>
      <c r="J4" s="35" t="s">
        <v>9</v>
      </c>
      <c r="K4" s="35" t="s">
        <v>10</v>
      </c>
      <c r="L4" s="35" t="s">
        <v>11</v>
      </c>
      <c r="M4" s="35" t="s">
        <v>13</v>
      </c>
      <c r="N4" s="35" t="s">
        <v>9</v>
      </c>
      <c r="O4" s="35" t="s">
        <v>10</v>
      </c>
      <c r="P4" s="35" t="s">
        <v>11</v>
      </c>
      <c r="Q4" s="35" t="s">
        <v>13</v>
      </c>
    </row>
    <row r="5" spans="1:17" x14ac:dyDescent="0.25">
      <c r="A5" s="15">
        <f>PEAK_START_AM</f>
        <v>0.35416666666666669</v>
      </c>
      <c r="B5" s="13">
        <f>'Input Count AM'!E18</f>
        <v>0</v>
      </c>
      <c r="C5" s="13">
        <f>'Input Count AM'!E17</f>
        <v>0</v>
      </c>
      <c r="D5" s="13">
        <f>'Input Count AM'!E16</f>
        <v>0</v>
      </c>
      <c r="E5" s="35">
        <f>'Input Count AM'!E15</f>
        <v>1</v>
      </c>
      <c r="F5" s="35">
        <f>'Input Count AM'!E10</f>
        <v>6</v>
      </c>
      <c r="G5" s="35">
        <f>'Input Count AM'!E9</f>
        <v>114</v>
      </c>
      <c r="H5" s="35">
        <f>'Input Count AM'!E8</f>
        <v>10</v>
      </c>
      <c r="I5" s="35">
        <f>'Input Count AM'!E7</f>
        <v>1</v>
      </c>
      <c r="J5" s="35">
        <f>'Input Count AM'!E14</f>
        <v>5</v>
      </c>
      <c r="K5" s="35">
        <f>'Input Count AM'!E13</f>
        <v>51</v>
      </c>
      <c r="L5" s="35">
        <f>'Input Count AM'!E12</f>
        <v>0</v>
      </c>
      <c r="M5" s="35">
        <f>'Input Count AM'!E11</f>
        <v>1</v>
      </c>
      <c r="N5" s="35">
        <f>'Input Count AM'!E6</f>
        <v>0</v>
      </c>
      <c r="O5" s="35">
        <f>'Input Count AM'!E5</f>
        <v>41</v>
      </c>
      <c r="P5" s="35">
        <f>'Input Count AM'!E4</f>
        <v>14</v>
      </c>
      <c r="Q5" s="35">
        <f>'Input Count AM'!E3</f>
        <v>0</v>
      </c>
    </row>
    <row r="6" spans="1:17" x14ac:dyDescent="0.25">
      <c r="A6" s="15">
        <f>A5+TIME(0,15,0)</f>
        <v>0.36458333333333337</v>
      </c>
      <c r="B6" s="13">
        <f>'Input Count AM'!J18</f>
        <v>0</v>
      </c>
      <c r="C6" s="13">
        <f>'Input Count AM'!J17</f>
        <v>0</v>
      </c>
      <c r="D6" s="13">
        <f>'Input Count AM'!J16</f>
        <v>0</v>
      </c>
      <c r="E6" s="35">
        <f>'Input Count AM'!J15</f>
        <v>2</v>
      </c>
      <c r="F6" s="35">
        <f>'Input Count AM'!J10</f>
        <v>9</v>
      </c>
      <c r="G6" s="35">
        <f>'Input Count AM'!J9</f>
        <v>180</v>
      </c>
      <c r="H6" s="35">
        <f>'Input Count AM'!J8</f>
        <v>14</v>
      </c>
      <c r="I6" s="35">
        <f>'Input Count AM'!J7</f>
        <v>0</v>
      </c>
      <c r="J6" s="35">
        <f>'Input Count AM'!J14</f>
        <v>8</v>
      </c>
      <c r="K6" s="35">
        <f>'Input Count AM'!J13</f>
        <v>79</v>
      </c>
      <c r="L6" s="35">
        <f>'Input Count AM'!J12</f>
        <v>0</v>
      </c>
      <c r="M6" s="35">
        <f>'Input Count AM'!J11</f>
        <v>3</v>
      </c>
      <c r="N6" s="35">
        <f>'Input Count AM'!J6</f>
        <v>0</v>
      </c>
      <c r="O6" s="35">
        <f>'Input Count AM'!J5</f>
        <v>50</v>
      </c>
      <c r="P6" s="35">
        <f>'Input Count AM'!J4</f>
        <v>26</v>
      </c>
      <c r="Q6" s="35">
        <f>'Input Count AM'!J3</f>
        <v>3</v>
      </c>
    </row>
    <row r="7" spans="1:17" x14ac:dyDescent="0.25">
      <c r="A7" s="15">
        <f t="shared" ref="A7:A8" si="0">A6+TIME(0,15,0)</f>
        <v>0.37500000000000006</v>
      </c>
      <c r="B7" s="13">
        <f>'Input Count AM'!O18</f>
        <v>0</v>
      </c>
      <c r="C7" s="13">
        <f>'Input Count AM'!O17</f>
        <v>0</v>
      </c>
      <c r="D7" s="13">
        <f>'Input Count AM'!O16</f>
        <v>0</v>
      </c>
      <c r="E7" s="35">
        <f>'Input Count AM'!O15</f>
        <v>3</v>
      </c>
      <c r="F7" s="35">
        <f>'Input Count AM'!O10</f>
        <v>2</v>
      </c>
      <c r="G7" s="35">
        <f>'Input Count AM'!O9</f>
        <v>143</v>
      </c>
      <c r="H7" s="35">
        <f>'Input Count AM'!O8</f>
        <v>10</v>
      </c>
      <c r="I7" s="35">
        <f>'Input Count AM'!O7</f>
        <v>2</v>
      </c>
      <c r="J7" s="35">
        <f>'Input Count AM'!O14</f>
        <v>8</v>
      </c>
      <c r="K7" s="35">
        <f>'Input Count AM'!O13</f>
        <v>63</v>
      </c>
      <c r="L7" s="35">
        <f>'Input Count AM'!O12</f>
        <v>0</v>
      </c>
      <c r="M7" s="35">
        <f>'Input Count AM'!O11</f>
        <v>4</v>
      </c>
      <c r="N7" s="35">
        <f>'Input Count AM'!O6</f>
        <v>0</v>
      </c>
      <c r="O7" s="35">
        <f>'Input Count AM'!O5</f>
        <v>57</v>
      </c>
      <c r="P7" s="35">
        <f>'Input Count AM'!O4</f>
        <v>22</v>
      </c>
      <c r="Q7" s="35">
        <f>'Input Count AM'!O3</f>
        <v>1</v>
      </c>
    </row>
    <row r="8" spans="1:17" x14ac:dyDescent="0.25">
      <c r="A8" s="15">
        <f t="shared" si="0"/>
        <v>0.38541666666666674</v>
      </c>
      <c r="B8" s="13">
        <f>'Input Count AM'!T18</f>
        <v>0</v>
      </c>
      <c r="C8" s="13">
        <f>'Input Count AM'!T17</f>
        <v>0</v>
      </c>
      <c r="D8" s="13">
        <f>'Input Count AM'!T16</f>
        <v>0</v>
      </c>
      <c r="E8" s="35">
        <f>'Input Count AM'!T15</f>
        <v>3</v>
      </c>
      <c r="F8" s="35">
        <f>'Input Count AM'!T10</f>
        <v>9</v>
      </c>
      <c r="G8" s="35">
        <f>'Input Count AM'!T9</f>
        <v>175</v>
      </c>
      <c r="H8" s="35">
        <f>'Input Count AM'!T8</f>
        <v>15</v>
      </c>
      <c r="I8" s="35">
        <f>'Input Count AM'!T7</f>
        <v>3</v>
      </c>
      <c r="J8" s="35">
        <f>'Input Count AM'!T14</f>
        <v>5</v>
      </c>
      <c r="K8" s="35">
        <f>'Input Count AM'!T13</f>
        <v>74</v>
      </c>
      <c r="L8" s="35">
        <f>'Input Count AM'!T12</f>
        <v>0</v>
      </c>
      <c r="M8" s="35">
        <f>'Input Count AM'!T11</f>
        <v>0</v>
      </c>
      <c r="N8" s="35">
        <f>'Input Count AM'!T6</f>
        <v>0</v>
      </c>
      <c r="O8" s="35">
        <f>'Input Count AM'!T5</f>
        <v>60</v>
      </c>
      <c r="P8" s="35">
        <f>'Input Count AM'!T4</f>
        <v>23</v>
      </c>
      <c r="Q8" s="35">
        <f>'Input Count AM'!T3</f>
        <v>0</v>
      </c>
    </row>
    <row r="9" spans="1:17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B10" s="66" t="s">
        <v>45</v>
      </c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</row>
    <row r="11" spans="1:17" x14ac:dyDescent="0.25">
      <c r="B11" s="65" t="str">
        <f>B$2</f>
        <v>Walnut</v>
      </c>
      <c r="C11" s="65"/>
      <c r="D11" s="65"/>
      <c r="E11" s="65"/>
      <c r="F11" s="65"/>
      <c r="G11" s="65"/>
      <c r="H11" s="65"/>
      <c r="I11" s="65"/>
      <c r="J11" s="65" t="str">
        <f>J$2</f>
        <v>48th</v>
      </c>
      <c r="K11" s="65"/>
      <c r="L11" s="65"/>
      <c r="M11" s="65"/>
      <c r="N11" s="65"/>
      <c r="O11" s="65"/>
      <c r="P11" s="65"/>
      <c r="Q11" s="65"/>
    </row>
    <row r="12" spans="1:17" x14ac:dyDescent="0.25">
      <c r="B12" s="65" t="s">
        <v>5</v>
      </c>
      <c r="C12" s="65"/>
      <c r="D12" s="65"/>
      <c r="E12" s="65"/>
      <c r="F12" s="65" t="s">
        <v>6</v>
      </c>
      <c r="G12" s="65"/>
      <c r="H12" s="65"/>
      <c r="I12" s="65"/>
      <c r="J12" s="65" t="s">
        <v>7</v>
      </c>
      <c r="K12" s="65"/>
      <c r="L12" s="65"/>
      <c r="M12" s="65"/>
      <c r="N12" s="65" t="s">
        <v>8</v>
      </c>
      <c r="O12" s="65"/>
      <c r="P12" s="65"/>
      <c r="Q12" s="65"/>
    </row>
    <row r="13" spans="1:17" x14ac:dyDescent="0.25">
      <c r="B13" s="35" t="s">
        <v>9</v>
      </c>
      <c r="C13" s="35" t="s">
        <v>10</v>
      </c>
      <c r="D13" s="35" t="s">
        <v>11</v>
      </c>
      <c r="E13" s="35"/>
      <c r="F13" s="35" t="s">
        <v>9</v>
      </c>
      <c r="G13" s="35" t="s">
        <v>10</v>
      </c>
      <c r="H13" s="35" t="s">
        <v>11</v>
      </c>
      <c r="I13" s="35"/>
      <c r="J13" s="35" t="s">
        <v>9</v>
      </c>
      <c r="K13" s="35" t="s">
        <v>10</v>
      </c>
      <c r="L13" s="35" t="s">
        <v>11</v>
      </c>
      <c r="M13" s="35"/>
      <c r="N13" s="35" t="s">
        <v>9</v>
      </c>
      <c r="O13" s="35" t="s">
        <v>10</v>
      </c>
      <c r="P13" s="35" t="s">
        <v>11</v>
      </c>
      <c r="Q13" s="35"/>
    </row>
    <row r="14" spans="1:17" x14ac:dyDescent="0.25">
      <c r="A14" s="15">
        <f>PEAK_START_AM</f>
        <v>0.35416666666666669</v>
      </c>
      <c r="B14" s="13">
        <f>'Input Count AM'!E34</f>
        <v>0</v>
      </c>
      <c r="C14" s="13">
        <f>'Input Count AM'!E33</f>
        <v>0</v>
      </c>
      <c r="D14" s="13">
        <f>'Input Count AM'!E32</f>
        <v>0</v>
      </c>
      <c r="E14" s="35"/>
      <c r="F14" s="35">
        <f>'Input Count AM'!E26</f>
        <v>0</v>
      </c>
      <c r="G14" s="35">
        <f>'Input Count AM'!E25</f>
        <v>3</v>
      </c>
      <c r="H14" s="35">
        <f>'Input Count AM'!E24</f>
        <v>1</v>
      </c>
      <c r="I14" s="35"/>
      <c r="J14" s="35">
        <f>'Input Count AM'!E30</f>
        <v>0</v>
      </c>
      <c r="K14" s="35">
        <f>'Input Count AM'!E29</f>
        <v>4</v>
      </c>
      <c r="L14" s="35">
        <f>'Input Count AM'!E28</f>
        <v>0</v>
      </c>
      <c r="M14" s="35"/>
      <c r="N14" s="35">
        <f>'Input Count AM'!E22</f>
        <v>0</v>
      </c>
      <c r="O14" s="35">
        <f>'Input Count AM'!E21</f>
        <v>1</v>
      </c>
      <c r="P14" s="35">
        <f>'Input Count AM'!E20</f>
        <v>0</v>
      </c>
      <c r="Q14" s="35"/>
    </row>
    <row r="15" spans="1:17" x14ac:dyDescent="0.25">
      <c r="A15" s="15">
        <f>A14+TIME(0,15,0)</f>
        <v>0.36458333333333337</v>
      </c>
      <c r="B15" s="13">
        <f>'Input Count AM'!J34</f>
        <v>0</v>
      </c>
      <c r="C15" s="13">
        <f>'Input Count AM'!J33</f>
        <v>0</v>
      </c>
      <c r="D15" s="13">
        <f>'Input Count AM'!J32</f>
        <v>0</v>
      </c>
      <c r="E15" s="35"/>
      <c r="F15" s="35">
        <f>'Input Count AM'!J26</f>
        <v>4</v>
      </c>
      <c r="G15" s="35">
        <f>'Input Count AM'!J25</f>
        <v>14</v>
      </c>
      <c r="H15" s="35">
        <f>'Input Count AM'!J24</f>
        <v>0</v>
      </c>
      <c r="I15" s="35"/>
      <c r="J15" s="35">
        <f>'Input Count AM'!J30</f>
        <v>1</v>
      </c>
      <c r="K15" s="35">
        <f>'Input Count AM'!J29</f>
        <v>2</v>
      </c>
      <c r="L15" s="35">
        <f>'Input Count AM'!J28</f>
        <v>0</v>
      </c>
      <c r="M15" s="35"/>
      <c r="N15" s="35">
        <f>'Input Count AM'!J22</f>
        <v>0</v>
      </c>
      <c r="O15" s="35">
        <f>'Input Count AM'!J21</f>
        <v>0</v>
      </c>
      <c r="P15" s="35">
        <f>'Input Count AM'!J20</f>
        <v>4</v>
      </c>
      <c r="Q15" s="35"/>
    </row>
    <row r="16" spans="1:17" x14ac:dyDescent="0.25">
      <c r="A16" s="15">
        <f t="shared" ref="A16:A17" si="1">A15+TIME(0,15,0)</f>
        <v>0.37500000000000006</v>
      </c>
      <c r="B16" s="13">
        <f>'Input Count AM'!O34</f>
        <v>0</v>
      </c>
      <c r="C16" s="13">
        <f>'Input Count AM'!O33</f>
        <v>0</v>
      </c>
      <c r="D16" s="13">
        <f>'Input Count AM'!O32</f>
        <v>0</v>
      </c>
      <c r="E16" s="35"/>
      <c r="F16" s="35">
        <f>'Input Count AM'!O26</f>
        <v>1</v>
      </c>
      <c r="G16" s="35">
        <f>'Input Count AM'!O25</f>
        <v>7</v>
      </c>
      <c r="H16" s="35">
        <f>'Input Count AM'!O24</f>
        <v>0</v>
      </c>
      <c r="I16" s="35"/>
      <c r="J16" s="35">
        <f>'Input Count AM'!O30</f>
        <v>0</v>
      </c>
      <c r="K16" s="35">
        <f>'Input Count AM'!O29</f>
        <v>6</v>
      </c>
      <c r="L16" s="35">
        <f>'Input Count AM'!O28</f>
        <v>0</v>
      </c>
      <c r="M16" s="35"/>
      <c r="N16" s="35">
        <f>'Input Count AM'!O22</f>
        <v>0</v>
      </c>
      <c r="O16" s="35">
        <f>'Input Count AM'!O21</f>
        <v>3</v>
      </c>
      <c r="P16" s="35">
        <f>'Input Count AM'!O20</f>
        <v>0</v>
      </c>
      <c r="Q16" s="35"/>
    </row>
    <row r="17" spans="1:18" x14ac:dyDescent="0.25">
      <c r="A17" s="15">
        <f t="shared" si="1"/>
        <v>0.38541666666666674</v>
      </c>
      <c r="B17" s="13">
        <f>'Input Count AM'!T34</f>
        <v>0</v>
      </c>
      <c r="C17" s="13">
        <f>'Input Count AM'!T33</f>
        <v>0</v>
      </c>
      <c r="D17" s="13">
        <f>'Input Count AM'!T32</f>
        <v>0</v>
      </c>
      <c r="E17" s="35"/>
      <c r="F17" s="35">
        <f>'Input Count AM'!T26</f>
        <v>2</v>
      </c>
      <c r="G17" s="35">
        <f>'Input Count AM'!T25</f>
        <v>11</v>
      </c>
      <c r="H17" s="35">
        <f>'Input Count AM'!T24</f>
        <v>1</v>
      </c>
      <c r="I17" s="35"/>
      <c r="J17" s="35">
        <f>'Input Count AM'!T30</f>
        <v>1</v>
      </c>
      <c r="K17" s="35">
        <f>'Input Count AM'!T29</f>
        <v>6</v>
      </c>
      <c r="L17" s="35">
        <f>'Input Count AM'!T28</f>
        <v>0</v>
      </c>
      <c r="M17" s="35"/>
      <c r="N17" s="35">
        <f>'Input Count AM'!T22</f>
        <v>0</v>
      </c>
      <c r="O17" s="35">
        <f>'Input Count AM'!T21</f>
        <v>2</v>
      </c>
      <c r="P17" s="35">
        <f>'Input Count AM'!T20</f>
        <v>2</v>
      </c>
      <c r="Q17" s="35"/>
    </row>
    <row r="18" spans="1:18" x14ac:dyDescent="0.25">
      <c r="A18" t="s">
        <v>1</v>
      </c>
      <c r="B18" s="1">
        <f>SUM(B14:B17)</f>
        <v>0</v>
      </c>
      <c r="C18" s="1">
        <f>SUM(C14:C17)</f>
        <v>0</v>
      </c>
      <c r="D18" s="1">
        <f>SUM(D14:D17)</f>
        <v>0</v>
      </c>
      <c r="E18" s="1"/>
      <c r="F18" s="1">
        <f>SUM(F14:F17)</f>
        <v>7</v>
      </c>
      <c r="G18" s="1">
        <f>SUM(G14:G17)</f>
        <v>35</v>
      </c>
      <c r="H18" s="1">
        <f>SUM(H14:H17)</f>
        <v>2</v>
      </c>
      <c r="I18" s="1"/>
      <c r="J18" s="1">
        <f>SUM(J14:J17)</f>
        <v>2</v>
      </c>
      <c r="K18" s="1">
        <f>SUM(K14:K17)</f>
        <v>18</v>
      </c>
      <c r="L18" s="1">
        <f>SUM(L14:L17)</f>
        <v>0</v>
      </c>
      <c r="M18" s="1"/>
      <c r="N18" s="1">
        <f>SUM(N14:N17)</f>
        <v>0</v>
      </c>
      <c r="O18" s="1">
        <f>SUM(O14:O17)</f>
        <v>6</v>
      </c>
      <c r="P18" s="1">
        <f>SUM(P14:P17)</f>
        <v>6</v>
      </c>
      <c r="Q18" s="1"/>
    </row>
    <row r="19" spans="1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x14ac:dyDescent="0.25">
      <c r="B20" s="66" t="s">
        <v>14</v>
      </c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</row>
    <row r="21" spans="1:18" x14ac:dyDescent="0.25">
      <c r="B21" s="65" t="str">
        <f>B$2</f>
        <v>Walnut</v>
      </c>
      <c r="C21" s="65"/>
      <c r="D21" s="65"/>
      <c r="E21" s="65"/>
      <c r="F21" s="65"/>
      <c r="G21" s="65"/>
      <c r="H21" s="65"/>
      <c r="I21" s="65"/>
      <c r="J21" s="65" t="str">
        <f>J$2</f>
        <v>48th</v>
      </c>
      <c r="K21" s="65"/>
      <c r="L21" s="65"/>
      <c r="M21" s="65"/>
      <c r="N21" s="65"/>
      <c r="O21" s="65"/>
      <c r="P21" s="65"/>
      <c r="Q21" s="65"/>
    </row>
    <row r="22" spans="1:18" x14ac:dyDescent="0.25">
      <c r="B22" s="65" t="s">
        <v>5</v>
      </c>
      <c r="C22" s="65"/>
      <c r="D22" s="65"/>
      <c r="E22" s="65"/>
      <c r="F22" s="65" t="s">
        <v>6</v>
      </c>
      <c r="G22" s="65"/>
      <c r="H22" s="65"/>
      <c r="I22" s="65"/>
      <c r="J22" s="65" t="s">
        <v>7</v>
      </c>
      <c r="K22" s="65"/>
      <c r="L22" s="65"/>
      <c r="M22" s="65"/>
      <c r="N22" s="65" t="s">
        <v>8</v>
      </c>
      <c r="O22" s="65"/>
      <c r="P22" s="65"/>
      <c r="Q22" s="65"/>
    </row>
    <row r="23" spans="1:18" x14ac:dyDescent="0.25">
      <c r="B23" s="35" t="s">
        <v>9</v>
      </c>
      <c r="C23" s="35" t="s">
        <v>10</v>
      </c>
      <c r="D23" s="35" t="s">
        <v>11</v>
      </c>
      <c r="E23" s="35"/>
      <c r="F23" s="35" t="s">
        <v>9</v>
      </c>
      <c r="G23" s="35" t="s">
        <v>10</v>
      </c>
      <c r="H23" s="35" t="s">
        <v>11</v>
      </c>
      <c r="I23" s="35"/>
      <c r="J23" s="35" t="s">
        <v>9</v>
      </c>
      <c r="K23" s="35" t="s">
        <v>10</v>
      </c>
      <c r="L23" s="35" t="s">
        <v>11</v>
      </c>
      <c r="M23" s="35"/>
      <c r="N23" s="35" t="s">
        <v>9</v>
      </c>
      <c r="O23" s="35" t="s">
        <v>10</v>
      </c>
      <c r="P23" s="35" t="s">
        <v>11</v>
      </c>
      <c r="Q23" s="35"/>
    </row>
    <row r="24" spans="1:18" x14ac:dyDescent="0.25">
      <c r="A24" s="15">
        <f>PEAK_START_AM</f>
        <v>0.35416666666666669</v>
      </c>
      <c r="B24" s="35">
        <f>'Input Count AM'!E50</f>
        <v>0</v>
      </c>
      <c r="C24" s="35">
        <f>'Input Count AM'!E49</f>
        <v>0</v>
      </c>
      <c r="D24" s="35">
        <f>'Input Count AM'!E48</f>
        <v>0</v>
      </c>
      <c r="E24" s="35"/>
      <c r="F24" s="35">
        <f>'Input Count AM'!E42</f>
        <v>0</v>
      </c>
      <c r="G24" s="35">
        <f>'Input Count AM'!E41</f>
        <v>0</v>
      </c>
      <c r="H24" s="35">
        <f>'Input Count AM'!E40</f>
        <v>0</v>
      </c>
      <c r="I24" s="35"/>
      <c r="J24" s="35">
        <f>'Input Count AM'!E46</f>
        <v>0</v>
      </c>
      <c r="K24" s="35">
        <f>'Input Count AM'!E45</f>
        <v>3</v>
      </c>
      <c r="L24" s="35">
        <f>'Input Count AM'!E44</f>
        <v>0</v>
      </c>
      <c r="M24" s="35"/>
      <c r="N24" s="35">
        <f>'Input Count AM'!E38</f>
        <v>0</v>
      </c>
      <c r="O24" s="35">
        <f>'Input Count AM'!E37</f>
        <v>0</v>
      </c>
      <c r="P24" s="35">
        <f>'Input Count AM'!E36</f>
        <v>0</v>
      </c>
      <c r="Q24" s="35"/>
    </row>
    <row r="25" spans="1:18" x14ac:dyDescent="0.25">
      <c r="A25" s="15">
        <f>A24+TIME(0,15,0)</f>
        <v>0.36458333333333337</v>
      </c>
      <c r="B25" s="35">
        <f>'Input Count AM'!J50</f>
        <v>0</v>
      </c>
      <c r="C25" s="35">
        <f>'Input Count AM'!J49</f>
        <v>0</v>
      </c>
      <c r="D25" s="35">
        <f>'Input Count AM'!J48</f>
        <v>0</v>
      </c>
      <c r="E25" s="35"/>
      <c r="F25" s="35">
        <f>'Input Count AM'!J42</f>
        <v>0</v>
      </c>
      <c r="G25" s="35">
        <f>'Input Count AM'!J41</f>
        <v>0</v>
      </c>
      <c r="H25" s="35">
        <f>'Input Count AM'!J40</f>
        <v>0</v>
      </c>
      <c r="I25" s="35"/>
      <c r="J25" s="35">
        <f>'Input Count AM'!J46</f>
        <v>0</v>
      </c>
      <c r="K25" s="35">
        <f>'Input Count AM'!J45</f>
        <v>8</v>
      </c>
      <c r="L25" s="35">
        <f>'Input Count AM'!J44</f>
        <v>0</v>
      </c>
      <c r="M25" s="35"/>
      <c r="N25" s="35">
        <f>'Input Count AM'!J38</f>
        <v>0</v>
      </c>
      <c r="O25" s="35">
        <f>'Input Count AM'!J37</f>
        <v>0</v>
      </c>
      <c r="P25" s="35">
        <f>'Input Count AM'!J36</f>
        <v>0</v>
      </c>
      <c r="Q25" s="35"/>
    </row>
    <row r="26" spans="1:18" x14ac:dyDescent="0.25">
      <c r="A26" s="15">
        <f t="shared" ref="A26:A27" si="2">A25+TIME(0,15,0)</f>
        <v>0.37500000000000006</v>
      </c>
      <c r="B26" s="35">
        <f>'Input Count AM'!O50</f>
        <v>0</v>
      </c>
      <c r="C26" s="35">
        <f>'Input Count AM'!O49</f>
        <v>1</v>
      </c>
      <c r="D26" s="35">
        <f>'Input Count AM'!O48</f>
        <v>0</v>
      </c>
      <c r="E26" s="35"/>
      <c r="F26" s="35">
        <f>'Input Count AM'!O42</f>
        <v>0</v>
      </c>
      <c r="G26" s="35">
        <f>'Input Count AM'!O41</f>
        <v>1</v>
      </c>
      <c r="H26" s="35">
        <f>'Input Count AM'!O40</f>
        <v>0</v>
      </c>
      <c r="I26" s="35"/>
      <c r="J26" s="35">
        <f>'Input Count AM'!O46</f>
        <v>0</v>
      </c>
      <c r="K26" s="35">
        <f>'Input Count AM'!O45</f>
        <v>0</v>
      </c>
      <c r="L26" s="35">
        <f>'Input Count AM'!O44</f>
        <v>0</v>
      </c>
      <c r="M26" s="35"/>
      <c r="N26" s="35">
        <f>'Input Count AM'!O38</f>
        <v>0</v>
      </c>
      <c r="O26" s="35">
        <f>'Input Count AM'!O37</f>
        <v>0</v>
      </c>
      <c r="P26" s="35">
        <f>'Input Count AM'!O36</f>
        <v>0</v>
      </c>
      <c r="Q26" s="35"/>
    </row>
    <row r="27" spans="1:18" x14ac:dyDescent="0.25">
      <c r="A27" s="15">
        <f t="shared" si="2"/>
        <v>0.38541666666666674</v>
      </c>
      <c r="B27" s="35">
        <f>'Input Count AM'!T50</f>
        <v>0</v>
      </c>
      <c r="C27" s="35">
        <f>'Input Count AM'!T49</f>
        <v>0</v>
      </c>
      <c r="D27" s="35">
        <f>'Input Count AM'!T48</f>
        <v>0</v>
      </c>
      <c r="E27" s="35"/>
      <c r="F27" s="35">
        <f>'Input Count AM'!T42</f>
        <v>0</v>
      </c>
      <c r="G27" s="35">
        <f>'Input Count AM'!T41</f>
        <v>1</v>
      </c>
      <c r="H27" s="35">
        <f>'Input Count AM'!T40</f>
        <v>0</v>
      </c>
      <c r="I27" s="35"/>
      <c r="J27" s="35">
        <f>'Input Count AM'!T46</f>
        <v>0</v>
      </c>
      <c r="K27" s="35">
        <f>'Input Count AM'!T45</f>
        <v>1</v>
      </c>
      <c r="L27" s="35">
        <f>'Input Count AM'!T44</f>
        <v>0</v>
      </c>
      <c r="M27" s="35"/>
      <c r="N27" s="35">
        <f>'Input Count AM'!T38</f>
        <v>0</v>
      </c>
      <c r="O27" s="35">
        <f>'Input Count AM'!T37</f>
        <v>0</v>
      </c>
      <c r="P27" s="35">
        <f>'Input Count AM'!T36</f>
        <v>0</v>
      </c>
      <c r="Q27" s="35"/>
    </row>
    <row r="28" spans="1:18" x14ac:dyDescent="0.25">
      <c r="A28" t="s">
        <v>1</v>
      </c>
      <c r="B28" s="67">
        <f>SUM(B24:D27)</f>
        <v>1</v>
      </c>
      <c r="C28" s="68"/>
      <c r="D28" s="69"/>
      <c r="E28" s="1"/>
      <c r="F28" s="67">
        <f>SUM(F24:H27)</f>
        <v>2</v>
      </c>
      <c r="G28" s="68"/>
      <c r="H28" s="69"/>
      <c r="I28" s="1"/>
      <c r="J28" s="67">
        <f>SUM(J24:L27)</f>
        <v>12</v>
      </c>
      <c r="K28" s="68"/>
      <c r="L28" s="69"/>
      <c r="M28" s="1"/>
      <c r="N28" s="67">
        <f>SUM(N24:P27)</f>
        <v>0</v>
      </c>
      <c r="O28" s="68"/>
      <c r="P28" s="69"/>
      <c r="Q28" s="1"/>
    </row>
    <row r="29" spans="1:18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x14ac:dyDescent="0.25">
      <c r="B30" s="66" t="s">
        <v>46</v>
      </c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</row>
    <row r="31" spans="1:18" x14ac:dyDescent="0.25">
      <c r="B31" s="65" t="str">
        <f>B$2</f>
        <v>Walnut</v>
      </c>
      <c r="C31" s="65"/>
      <c r="D31" s="65"/>
      <c r="E31" s="65"/>
      <c r="F31" s="65"/>
      <c r="G31" s="65"/>
      <c r="H31" s="65"/>
      <c r="I31" s="65"/>
      <c r="J31" s="65" t="str">
        <f>J$2</f>
        <v>48th</v>
      </c>
      <c r="K31" s="65"/>
      <c r="L31" s="65"/>
      <c r="M31" s="65"/>
      <c r="N31" s="65"/>
      <c r="O31" s="65"/>
      <c r="P31" s="65"/>
      <c r="Q31" s="65"/>
    </row>
    <row r="32" spans="1:18" x14ac:dyDescent="0.25">
      <c r="B32" s="65" t="s">
        <v>5</v>
      </c>
      <c r="C32" s="65"/>
      <c r="D32" s="65"/>
      <c r="E32" s="65"/>
      <c r="F32" s="65" t="s">
        <v>6</v>
      </c>
      <c r="G32" s="65"/>
      <c r="H32" s="65"/>
      <c r="I32" s="65"/>
      <c r="J32" s="65" t="s">
        <v>7</v>
      </c>
      <c r="K32" s="65"/>
      <c r="L32" s="65"/>
      <c r="M32" s="65"/>
      <c r="N32" s="65" t="s">
        <v>8</v>
      </c>
      <c r="O32" s="65"/>
      <c r="P32" s="65"/>
      <c r="Q32" s="65"/>
      <c r="R32" s="70" t="s">
        <v>47</v>
      </c>
    </row>
    <row r="33" spans="1:18" x14ac:dyDescent="0.25">
      <c r="B33" s="35" t="s">
        <v>9</v>
      </c>
      <c r="C33" s="35" t="s">
        <v>10</v>
      </c>
      <c r="D33" s="35" t="s">
        <v>11</v>
      </c>
      <c r="E33" s="35" t="s">
        <v>13</v>
      </c>
      <c r="F33" s="35" t="s">
        <v>9</v>
      </c>
      <c r="G33" s="35" t="s">
        <v>10</v>
      </c>
      <c r="H33" s="35" t="s">
        <v>11</v>
      </c>
      <c r="I33" s="35" t="s">
        <v>13</v>
      </c>
      <c r="J33" s="35" t="s">
        <v>9</v>
      </c>
      <c r="K33" s="35" t="s">
        <v>10</v>
      </c>
      <c r="L33" s="35" t="s">
        <v>11</v>
      </c>
      <c r="M33" s="35" t="s">
        <v>13</v>
      </c>
      <c r="N33" s="35" t="s">
        <v>9</v>
      </c>
      <c r="O33" s="35" t="s">
        <v>10</v>
      </c>
      <c r="P33" s="35" t="s">
        <v>11</v>
      </c>
      <c r="Q33" s="35" t="s">
        <v>13</v>
      </c>
      <c r="R33" s="70"/>
    </row>
    <row r="34" spans="1:18" x14ac:dyDescent="0.25">
      <c r="A34" s="15">
        <f>PEAK_START_AM</f>
        <v>0.35416666666666669</v>
      </c>
      <c r="B34" s="35">
        <f t="shared" ref="B34:D37" si="3">B5+B14</f>
        <v>0</v>
      </c>
      <c r="C34" s="35">
        <f>C5+C14</f>
        <v>0</v>
      </c>
      <c r="D34" s="35">
        <f t="shared" si="3"/>
        <v>0</v>
      </c>
      <c r="E34" s="35">
        <f>E5</f>
        <v>1</v>
      </c>
      <c r="F34" s="35">
        <f t="shared" ref="F34:H35" si="4">F5+F14</f>
        <v>6</v>
      </c>
      <c r="G34" s="35">
        <f t="shared" si="4"/>
        <v>117</v>
      </c>
      <c r="H34" s="35">
        <f t="shared" si="4"/>
        <v>11</v>
      </c>
      <c r="I34" s="35">
        <f>I5</f>
        <v>1</v>
      </c>
      <c r="J34" s="35">
        <f>J5+J14</f>
        <v>5</v>
      </c>
      <c r="K34" s="35">
        <f t="shared" ref="K34:L34" si="5">K5+K14</f>
        <v>55</v>
      </c>
      <c r="L34" s="35">
        <f t="shared" si="5"/>
        <v>0</v>
      </c>
      <c r="M34" s="35">
        <f>M5</f>
        <v>1</v>
      </c>
      <c r="N34" s="35">
        <f t="shared" ref="N34:P37" si="6">N5+N14</f>
        <v>0</v>
      </c>
      <c r="O34" s="35">
        <f t="shared" si="6"/>
        <v>42</v>
      </c>
      <c r="P34" s="35">
        <f t="shared" si="6"/>
        <v>14</v>
      </c>
      <c r="Q34" s="35">
        <f>Q5</f>
        <v>0</v>
      </c>
      <c r="R34" s="35">
        <f>SUM(B34:D34,F34:H34,J34:L34,N34:P34)</f>
        <v>250</v>
      </c>
    </row>
    <row r="35" spans="1:18" x14ac:dyDescent="0.25">
      <c r="A35" s="15">
        <f>A34+TIME(0,15,0)</f>
        <v>0.36458333333333337</v>
      </c>
      <c r="B35" s="35">
        <f t="shared" si="3"/>
        <v>0</v>
      </c>
      <c r="C35" s="35">
        <f t="shared" si="3"/>
        <v>0</v>
      </c>
      <c r="D35" s="35">
        <f t="shared" si="3"/>
        <v>0</v>
      </c>
      <c r="E35" s="35">
        <f>E6</f>
        <v>2</v>
      </c>
      <c r="F35" s="35">
        <f t="shared" si="4"/>
        <v>13</v>
      </c>
      <c r="G35" s="35">
        <f t="shared" si="4"/>
        <v>194</v>
      </c>
      <c r="H35" s="35">
        <f t="shared" si="4"/>
        <v>14</v>
      </c>
      <c r="I35" s="35">
        <f>I6</f>
        <v>0</v>
      </c>
      <c r="J35" s="35">
        <f t="shared" ref="J35:L37" si="7">J6+J15</f>
        <v>9</v>
      </c>
      <c r="K35" s="35">
        <f t="shared" si="7"/>
        <v>81</v>
      </c>
      <c r="L35" s="35">
        <f t="shared" si="7"/>
        <v>0</v>
      </c>
      <c r="M35" s="35">
        <f>M6</f>
        <v>3</v>
      </c>
      <c r="N35" s="35">
        <f t="shared" si="6"/>
        <v>0</v>
      </c>
      <c r="O35" s="35">
        <f t="shared" si="6"/>
        <v>50</v>
      </c>
      <c r="P35" s="35">
        <f t="shared" si="6"/>
        <v>30</v>
      </c>
      <c r="Q35" s="35">
        <f>Q6</f>
        <v>3</v>
      </c>
      <c r="R35" s="35">
        <f>SUM(B35:D35,F35:H35,J35:L35,N35:P35)</f>
        <v>391</v>
      </c>
    </row>
    <row r="36" spans="1:18" x14ac:dyDescent="0.25">
      <c r="A36" s="15">
        <f t="shared" ref="A36:A37" si="8">A35+TIME(0,15,0)</f>
        <v>0.37500000000000006</v>
      </c>
      <c r="B36" s="35">
        <f t="shared" si="3"/>
        <v>0</v>
      </c>
      <c r="C36" s="35">
        <f t="shared" si="3"/>
        <v>0</v>
      </c>
      <c r="D36" s="35">
        <f t="shared" si="3"/>
        <v>0</v>
      </c>
      <c r="E36" s="35">
        <f>E7</f>
        <v>3</v>
      </c>
      <c r="F36" s="35">
        <f>F7+F16</f>
        <v>3</v>
      </c>
      <c r="G36" s="35">
        <f t="shared" ref="G36:H36" si="9">G7+G16</f>
        <v>150</v>
      </c>
      <c r="H36" s="35">
        <f t="shared" si="9"/>
        <v>10</v>
      </c>
      <c r="I36" s="35">
        <f>I7</f>
        <v>2</v>
      </c>
      <c r="J36" s="35">
        <f t="shared" si="7"/>
        <v>8</v>
      </c>
      <c r="K36" s="35">
        <f t="shared" si="7"/>
        <v>69</v>
      </c>
      <c r="L36" s="35">
        <f t="shared" si="7"/>
        <v>0</v>
      </c>
      <c r="M36" s="35">
        <f>M7</f>
        <v>4</v>
      </c>
      <c r="N36" s="35">
        <f t="shared" si="6"/>
        <v>0</v>
      </c>
      <c r="O36" s="35">
        <f t="shared" si="6"/>
        <v>60</v>
      </c>
      <c r="P36" s="35">
        <f t="shared" si="6"/>
        <v>22</v>
      </c>
      <c r="Q36" s="35">
        <f>Q7</f>
        <v>1</v>
      </c>
      <c r="R36" s="35">
        <f t="shared" ref="R36" si="10">SUM(B36:D36,F36:H36,J36:L36,N36:P36)</f>
        <v>322</v>
      </c>
    </row>
    <row r="37" spans="1:18" ht="15.75" thickBot="1" x14ac:dyDescent="0.3">
      <c r="A37" s="15">
        <f t="shared" si="8"/>
        <v>0.38541666666666674</v>
      </c>
      <c r="B37" s="42">
        <f t="shared" si="3"/>
        <v>0</v>
      </c>
      <c r="C37" s="42">
        <f t="shared" si="3"/>
        <v>0</v>
      </c>
      <c r="D37" s="42">
        <f t="shared" si="3"/>
        <v>0</v>
      </c>
      <c r="E37" s="42">
        <f>E8</f>
        <v>3</v>
      </c>
      <c r="F37" s="42">
        <f>F8+F17</f>
        <v>11</v>
      </c>
      <c r="G37" s="42">
        <f>G8+G17</f>
        <v>186</v>
      </c>
      <c r="H37" s="42">
        <f t="shared" ref="H37" si="11">H8+H17</f>
        <v>16</v>
      </c>
      <c r="I37" s="42">
        <f>I8</f>
        <v>3</v>
      </c>
      <c r="J37" s="42">
        <f t="shared" si="7"/>
        <v>6</v>
      </c>
      <c r="K37" s="42">
        <f>K8+K17</f>
        <v>80</v>
      </c>
      <c r="L37" s="42">
        <f>L8+L17</f>
        <v>0</v>
      </c>
      <c r="M37" s="42">
        <f>M8</f>
        <v>0</v>
      </c>
      <c r="N37" s="42">
        <f t="shared" si="6"/>
        <v>0</v>
      </c>
      <c r="O37" s="42">
        <f t="shared" si="6"/>
        <v>62</v>
      </c>
      <c r="P37" s="42">
        <f t="shared" si="6"/>
        <v>25</v>
      </c>
      <c r="Q37" s="42">
        <f>Q8</f>
        <v>0</v>
      </c>
      <c r="R37" s="42">
        <f>SUM(B37:D37,F37:H37,J37:L37,N37:P37)</f>
        <v>386</v>
      </c>
    </row>
    <row r="38" spans="1:18" x14ac:dyDescent="0.25">
      <c r="A38" t="s">
        <v>1</v>
      </c>
      <c r="B38" s="28">
        <f>SUM(B34:B37)</f>
        <v>0</v>
      </c>
      <c r="C38" s="28">
        <f t="shared" ref="C38:R38" si="12">SUM(C34:C37)</f>
        <v>0</v>
      </c>
      <c r="D38" s="28">
        <f t="shared" si="12"/>
        <v>0</v>
      </c>
      <c r="E38" s="28">
        <f>SUM(E34:E37)</f>
        <v>9</v>
      </c>
      <c r="F38" s="28">
        <f t="shared" si="12"/>
        <v>33</v>
      </c>
      <c r="G38" s="28">
        <f t="shared" si="12"/>
        <v>647</v>
      </c>
      <c r="H38" s="28">
        <f t="shared" si="12"/>
        <v>51</v>
      </c>
      <c r="I38" s="28">
        <f t="shared" si="12"/>
        <v>6</v>
      </c>
      <c r="J38" s="28">
        <f t="shared" si="12"/>
        <v>28</v>
      </c>
      <c r="K38" s="28">
        <f t="shared" si="12"/>
        <v>285</v>
      </c>
      <c r="L38" s="28">
        <f t="shared" si="12"/>
        <v>0</v>
      </c>
      <c r="M38" s="28">
        <f t="shared" si="12"/>
        <v>8</v>
      </c>
      <c r="N38" s="28">
        <f t="shared" si="12"/>
        <v>0</v>
      </c>
      <c r="O38" s="28">
        <f t="shared" si="12"/>
        <v>214</v>
      </c>
      <c r="P38" s="28">
        <f t="shared" si="12"/>
        <v>91</v>
      </c>
      <c r="Q38" s="28">
        <f t="shared" si="12"/>
        <v>4</v>
      </c>
      <c r="R38" s="28">
        <f t="shared" si="12"/>
        <v>1349</v>
      </c>
    </row>
  </sheetData>
  <mergeCells count="33">
    <mergeCell ref="B28:D28"/>
    <mergeCell ref="F28:H28"/>
    <mergeCell ref="J28:L28"/>
    <mergeCell ref="N28:P28"/>
    <mergeCell ref="R32:R33"/>
    <mergeCell ref="B1:Q1"/>
    <mergeCell ref="B30:Q30"/>
    <mergeCell ref="B31:I31"/>
    <mergeCell ref="J31:Q31"/>
    <mergeCell ref="B32:E32"/>
    <mergeCell ref="F32:I32"/>
    <mergeCell ref="J32:M32"/>
    <mergeCell ref="N32:Q32"/>
    <mergeCell ref="B20:Q20"/>
    <mergeCell ref="B21:I21"/>
    <mergeCell ref="J21:Q21"/>
    <mergeCell ref="B22:E22"/>
    <mergeCell ref="F22:I22"/>
    <mergeCell ref="J22:M22"/>
    <mergeCell ref="N22:Q22"/>
    <mergeCell ref="B10:Q10"/>
    <mergeCell ref="B11:I11"/>
    <mergeCell ref="J11:Q11"/>
    <mergeCell ref="B12:E12"/>
    <mergeCell ref="F12:I12"/>
    <mergeCell ref="J12:M12"/>
    <mergeCell ref="N12:Q12"/>
    <mergeCell ref="B2:I2"/>
    <mergeCell ref="J2:Q2"/>
    <mergeCell ref="B3:E3"/>
    <mergeCell ref="F3:I3"/>
    <mergeCell ref="J3:M3"/>
    <mergeCell ref="N3:Q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2E71-C078-48A8-BB11-B6321226ABEE}">
  <sheetPr>
    <tabColor rgb="FFFFFF00"/>
  </sheetPr>
  <dimension ref="A1:U50"/>
  <sheetViews>
    <sheetView showGridLines="0" zoomScale="120" zoomScaleNormal="120" workbookViewId="0">
      <selection activeCell="T7" sqref="T7"/>
    </sheetView>
  </sheetViews>
  <sheetFormatPr defaultColWidth="8.85546875" defaultRowHeight="15" x14ac:dyDescent="0.25"/>
  <cols>
    <col min="1" max="1" width="2.7109375" customWidth="1"/>
    <col min="4" max="6" width="5.7109375" customWidth="1"/>
    <col min="9" max="11" width="5.7109375" customWidth="1"/>
    <col min="14" max="16" width="5.7109375" customWidth="1"/>
    <col min="19" max="21" width="5.7109375" customWidth="1"/>
  </cols>
  <sheetData>
    <row r="1" spans="2:21" x14ac:dyDescent="0.25">
      <c r="B1" s="49" t="s">
        <v>16</v>
      </c>
      <c r="C1" s="49"/>
      <c r="D1" s="49"/>
      <c r="E1" s="49"/>
      <c r="F1" s="30"/>
      <c r="G1" s="50" t="s">
        <v>17</v>
      </c>
      <c r="H1" s="49"/>
      <c r="I1" s="49"/>
      <c r="J1" s="49"/>
      <c r="K1" s="30"/>
      <c r="L1" s="49" t="s">
        <v>18</v>
      </c>
      <c r="M1" s="49"/>
      <c r="N1" s="49"/>
      <c r="O1" s="49"/>
      <c r="P1" s="51"/>
      <c r="Q1" s="49" t="s">
        <v>19</v>
      </c>
      <c r="R1" s="49"/>
      <c r="S1" s="49"/>
      <c r="T1" s="49"/>
      <c r="U1" s="3"/>
    </row>
    <row r="2" spans="2:21" x14ac:dyDescent="0.25">
      <c r="B2" s="2" t="s">
        <v>20</v>
      </c>
      <c r="C2" s="2" t="s">
        <v>21</v>
      </c>
      <c r="D2" s="2" t="s">
        <v>22</v>
      </c>
      <c r="E2" s="2" t="s">
        <v>23</v>
      </c>
      <c r="F2" s="9" t="s">
        <v>24</v>
      </c>
      <c r="G2" s="2" t="s">
        <v>20</v>
      </c>
      <c r="H2" s="2" t="s">
        <v>21</v>
      </c>
      <c r="I2" s="8" t="s">
        <v>22</v>
      </c>
      <c r="J2" s="8" t="s">
        <v>23</v>
      </c>
      <c r="K2" s="9" t="s">
        <v>24</v>
      </c>
      <c r="L2" s="2" t="s">
        <v>20</v>
      </c>
      <c r="M2" s="2" t="s">
        <v>21</v>
      </c>
      <c r="N2" s="8" t="s">
        <v>22</v>
      </c>
      <c r="O2" s="8" t="s">
        <v>23</v>
      </c>
      <c r="P2" s="9" t="s">
        <v>24</v>
      </c>
      <c r="Q2" s="2" t="s">
        <v>20</v>
      </c>
      <c r="R2" s="2" t="s">
        <v>21</v>
      </c>
      <c r="S2" s="8" t="s">
        <v>22</v>
      </c>
      <c r="T2" s="8" t="s">
        <v>23</v>
      </c>
      <c r="U2" s="8" t="s">
        <v>24</v>
      </c>
    </row>
    <row r="3" spans="2:21" x14ac:dyDescent="0.25">
      <c r="B3" s="52" t="s">
        <v>25</v>
      </c>
      <c r="C3" s="32" t="s">
        <v>13</v>
      </c>
      <c r="D3" s="32">
        <v>1</v>
      </c>
      <c r="E3" s="31">
        <v>2</v>
      </c>
      <c r="F3" s="5"/>
      <c r="G3" s="52" t="s">
        <v>25</v>
      </c>
      <c r="H3" s="32" t="s">
        <v>13</v>
      </c>
      <c r="I3" s="32">
        <v>1</v>
      </c>
      <c r="J3" s="31">
        <v>2</v>
      </c>
      <c r="K3" s="5"/>
      <c r="L3" s="52" t="s">
        <v>25</v>
      </c>
      <c r="M3" s="32" t="s">
        <v>13</v>
      </c>
      <c r="N3" s="32">
        <v>1</v>
      </c>
      <c r="O3" s="31">
        <v>0</v>
      </c>
      <c r="P3" s="5"/>
      <c r="Q3" s="52" t="s">
        <v>25</v>
      </c>
      <c r="R3" s="32" t="s">
        <v>13</v>
      </c>
      <c r="S3" s="32">
        <v>1</v>
      </c>
      <c r="T3" s="31">
        <v>4</v>
      </c>
      <c r="U3" s="32"/>
    </row>
    <row r="4" spans="2:21" x14ac:dyDescent="0.25">
      <c r="B4" s="53"/>
      <c r="C4" s="32" t="s">
        <v>26</v>
      </c>
      <c r="D4" s="32">
        <v>2</v>
      </c>
      <c r="E4" s="32">
        <v>13</v>
      </c>
      <c r="F4" s="5"/>
      <c r="G4" s="53"/>
      <c r="H4" s="32" t="s">
        <v>26</v>
      </c>
      <c r="I4" s="32">
        <v>2</v>
      </c>
      <c r="J4" s="32">
        <v>26</v>
      </c>
      <c r="K4" s="5"/>
      <c r="L4" s="53"/>
      <c r="M4" s="32" t="s">
        <v>26</v>
      </c>
      <c r="N4" s="32">
        <v>2</v>
      </c>
      <c r="O4" s="32">
        <v>33</v>
      </c>
      <c r="P4" s="5"/>
      <c r="Q4" s="53"/>
      <c r="R4" s="32" t="s">
        <v>26</v>
      </c>
      <c r="S4" s="32">
        <v>2</v>
      </c>
      <c r="T4" s="32">
        <v>19</v>
      </c>
      <c r="U4" s="32"/>
    </row>
    <row r="5" spans="2:21" x14ac:dyDescent="0.25">
      <c r="B5" s="53"/>
      <c r="C5" s="32" t="s">
        <v>27</v>
      </c>
      <c r="D5" s="32">
        <v>3</v>
      </c>
      <c r="E5" s="32">
        <v>55</v>
      </c>
      <c r="F5" s="5"/>
      <c r="G5" s="53"/>
      <c r="H5" s="32" t="s">
        <v>27</v>
      </c>
      <c r="I5" s="32">
        <v>3</v>
      </c>
      <c r="J5" s="32">
        <v>80</v>
      </c>
      <c r="K5" s="5"/>
      <c r="L5" s="53"/>
      <c r="M5" s="32" t="s">
        <v>27</v>
      </c>
      <c r="N5" s="32">
        <v>3</v>
      </c>
      <c r="O5" s="32">
        <v>77</v>
      </c>
      <c r="P5" s="5"/>
      <c r="Q5" s="53"/>
      <c r="R5" s="32" t="s">
        <v>27</v>
      </c>
      <c r="S5" s="32">
        <v>3</v>
      </c>
      <c r="T5" s="32">
        <v>71</v>
      </c>
      <c r="U5" s="32"/>
    </row>
    <row r="6" spans="2:21" x14ac:dyDescent="0.25">
      <c r="B6" s="53"/>
      <c r="C6" s="32" t="s">
        <v>28</v>
      </c>
      <c r="D6" s="32">
        <v>4</v>
      </c>
      <c r="E6" s="32">
        <v>0</v>
      </c>
      <c r="F6" s="5"/>
      <c r="G6" s="53"/>
      <c r="H6" s="32" t="s">
        <v>28</v>
      </c>
      <c r="I6" s="32">
        <v>4</v>
      </c>
      <c r="J6" s="32">
        <v>0</v>
      </c>
      <c r="K6" s="5"/>
      <c r="L6" s="53"/>
      <c r="M6" s="32" t="s">
        <v>28</v>
      </c>
      <c r="N6" s="32">
        <v>4</v>
      </c>
      <c r="O6" s="32">
        <v>0</v>
      </c>
      <c r="P6" s="5"/>
      <c r="Q6" s="53"/>
      <c r="R6" s="32" t="s">
        <v>28</v>
      </c>
      <c r="S6" s="32">
        <v>4</v>
      </c>
      <c r="T6" s="32">
        <v>0</v>
      </c>
      <c r="U6" s="32"/>
    </row>
    <row r="7" spans="2:21" ht="14.45" customHeight="1" x14ac:dyDescent="0.25">
      <c r="B7" s="54" t="s">
        <v>29</v>
      </c>
      <c r="C7" s="33" t="s">
        <v>13</v>
      </c>
      <c r="D7" s="33">
        <v>5</v>
      </c>
      <c r="E7" s="33">
        <v>3</v>
      </c>
      <c r="F7" s="6"/>
      <c r="G7" s="54" t="s">
        <v>29</v>
      </c>
      <c r="H7" s="33" t="s">
        <v>13</v>
      </c>
      <c r="I7" s="33">
        <v>5</v>
      </c>
      <c r="J7" s="33">
        <v>2</v>
      </c>
      <c r="K7" s="6"/>
      <c r="L7" s="54" t="s">
        <v>29</v>
      </c>
      <c r="M7" s="33" t="s">
        <v>13</v>
      </c>
      <c r="N7" s="33">
        <v>5</v>
      </c>
      <c r="O7" s="33">
        <v>0</v>
      </c>
      <c r="P7" s="6"/>
      <c r="Q7" s="54" t="s">
        <v>29</v>
      </c>
      <c r="R7" s="33" t="s">
        <v>13</v>
      </c>
      <c r="S7" s="33">
        <v>5</v>
      </c>
      <c r="T7" s="33">
        <v>2</v>
      </c>
      <c r="U7" s="3"/>
    </row>
    <row r="8" spans="2:21" x14ac:dyDescent="0.25">
      <c r="B8" s="54"/>
      <c r="C8" s="33" t="s">
        <v>30</v>
      </c>
      <c r="D8" s="33">
        <v>6</v>
      </c>
      <c r="E8" s="33">
        <v>11</v>
      </c>
      <c r="F8" s="6"/>
      <c r="G8" s="54"/>
      <c r="H8" s="33" t="s">
        <v>30</v>
      </c>
      <c r="I8" s="33">
        <v>6</v>
      </c>
      <c r="J8" s="33">
        <v>17</v>
      </c>
      <c r="K8" s="6"/>
      <c r="L8" s="54"/>
      <c r="M8" s="33" t="s">
        <v>30</v>
      </c>
      <c r="N8" s="33">
        <v>6</v>
      </c>
      <c r="O8" s="33">
        <v>17</v>
      </c>
      <c r="P8" s="6"/>
      <c r="Q8" s="54"/>
      <c r="R8" s="33" t="s">
        <v>30</v>
      </c>
      <c r="S8" s="33">
        <v>6</v>
      </c>
      <c r="T8" s="33">
        <v>12</v>
      </c>
      <c r="U8" s="3"/>
    </row>
    <row r="9" spans="2:21" x14ac:dyDescent="0.25">
      <c r="B9" s="54"/>
      <c r="C9" s="33" t="s">
        <v>31</v>
      </c>
      <c r="D9" s="33">
        <v>7</v>
      </c>
      <c r="E9" s="33">
        <v>175</v>
      </c>
      <c r="F9" s="6"/>
      <c r="G9" s="54"/>
      <c r="H9" s="33" t="s">
        <v>31</v>
      </c>
      <c r="I9" s="33">
        <v>7</v>
      </c>
      <c r="J9" s="33">
        <v>275</v>
      </c>
      <c r="K9" s="6"/>
      <c r="L9" s="54"/>
      <c r="M9" s="33" t="s">
        <v>31</v>
      </c>
      <c r="N9" s="33">
        <v>7</v>
      </c>
      <c r="O9" s="33">
        <v>249</v>
      </c>
      <c r="P9" s="6"/>
      <c r="Q9" s="54"/>
      <c r="R9" s="33" t="s">
        <v>31</v>
      </c>
      <c r="S9" s="33">
        <v>7</v>
      </c>
      <c r="T9" s="33">
        <v>213</v>
      </c>
      <c r="U9" s="3"/>
    </row>
    <row r="10" spans="2:21" x14ac:dyDescent="0.25">
      <c r="B10" s="54"/>
      <c r="C10" s="33" t="s">
        <v>32</v>
      </c>
      <c r="D10" s="33">
        <v>8</v>
      </c>
      <c r="E10" s="33">
        <v>4</v>
      </c>
      <c r="F10" s="6"/>
      <c r="G10" s="54"/>
      <c r="H10" s="33" t="s">
        <v>32</v>
      </c>
      <c r="I10" s="33">
        <v>8</v>
      </c>
      <c r="J10" s="33">
        <v>19</v>
      </c>
      <c r="K10" s="6"/>
      <c r="L10" s="54"/>
      <c r="M10" s="33" t="s">
        <v>32</v>
      </c>
      <c r="N10" s="33">
        <v>8</v>
      </c>
      <c r="O10" s="33">
        <v>13</v>
      </c>
      <c r="P10" s="6"/>
      <c r="Q10" s="54"/>
      <c r="R10" s="33" t="s">
        <v>32</v>
      </c>
      <c r="S10" s="33">
        <v>8</v>
      </c>
      <c r="T10" s="33">
        <v>11</v>
      </c>
      <c r="U10" s="3"/>
    </row>
    <row r="11" spans="2:21" x14ac:dyDescent="0.25">
      <c r="B11" s="53" t="s">
        <v>33</v>
      </c>
      <c r="C11" s="32" t="s">
        <v>13</v>
      </c>
      <c r="D11" s="32">
        <v>9</v>
      </c>
      <c r="E11" s="32">
        <v>2</v>
      </c>
      <c r="F11" s="5"/>
      <c r="G11" s="53" t="s">
        <v>33</v>
      </c>
      <c r="H11" s="32" t="s">
        <v>13</v>
      </c>
      <c r="I11" s="32">
        <v>9</v>
      </c>
      <c r="J11" s="32">
        <v>2</v>
      </c>
      <c r="K11" s="5"/>
      <c r="L11" s="53" t="s">
        <v>33</v>
      </c>
      <c r="M11" s="32" t="s">
        <v>13</v>
      </c>
      <c r="N11" s="32">
        <v>9</v>
      </c>
      <c r="O11" s="32">
        <v>0</v>
      </c>
      <c r="P11" s="5"/>
      <c r="Q11" s="53" t="s">
        <v>33</v>
      </c>
      <c r="R11" s="32" t="s">
        <v>13</v>
      </c>
      <c r="S11" s="32">
        <v>9</v>
      </c>
      <c r="T11" s="32">
        <v>2</v>
      </c>
    </row>
    <row r="12" spans="2:21" x14ac:dyDescent="0.25">
      <c r="B12" s="53"/>
      <c r="C12" s="32" t="s">
        <v>34</v>
      </c>
      <c r="D12" s="32">
        <v>10</v>
      </c>
      <c r="E12" s="32">
        <v>0</v>
      </c>
      <c r="F12" s="5"/>
      <c r="G12" s="53"/>
      <c r="H12" s="32" t="s">
        <v>34</v>
      </c>
      <c r="I12" s="32">
        <v>10</v>
      </c>
      <c r="J12" s="32">
        <v>0</v>
      </c>
      <c r="K12" s="5"/>
      <c r="L12" s="53"/>
      <c r="M12" s="32" t="s">
        <v>34</v>
      </c>
      <c r="N12" s="32">
        <v>10</v>
      </c>
      <c r="O12" s="32">
        <v>0</v>
      </c>
      <c r="P12" s="5"/>
      <c r="Q12" s="53"/>
      <c r="R12" s="32" t="s">
        <v>34</v>
      </c>
      <c r="S12" s="32">
        <v>10</v>
      </c>
      <c r="T12" s="32">
        <v>0</v>
      </c>
    </row>
    <row r="13" spans="2:21" x14ac:dyDescent="0.25">
      <c r="B13" s="53"/>
      <c r="C13" s="32" t="s">
        <v>35</v>
      </c>
      <c r="D13" s="32">
        <v>11</v>
      </c>
      <c r="E13" s="32">
        <v>43</v>
      </c>
      <c r="F13" s="5"/>
      <c r="G13" s="53"/>
      <c r="H13" s="32" t="s">
        <v>35</v>
      </c>
      <c r="I13" s="32">
        <v>11</v>
      </c>
      <c r="J13" s="32">
        <v>83</v>
      </c>
      <c r="K13" s="5"/>
      <c r="L13" s="53"/>
      <c r="M13" s="32" t="s">
        <v>35</v>
      </c>
      <c r="N13" s="32">
        <v>11</v>
      </c>
      <c r="O13" s="32">
        <v>62</v>
      </c>
      <c r="P13" s="5"/>
      <c r="Q13" s="53"/>
      <c r="R13" s="32" t="s">
        <v>35</v>
      </c>
      <c r="S13" s="32">
        <v>11</v>
      </c>
      <c r="T13" s="32">
        <v>59</v>
      </c>
    </row>
    <row r="14" spans="2:21" x14ac:dyDescent="0.25">
      <c r="B14" s="53"/>
      <c r="C14" s="32" t="s">
        <v>36</v>
      </c>
      <c r="D14" s="32">
        <v>12</v>
      </c>
      <c r="E14" s="32">
        <v>3</v>
      </c>
      <c r="F14" s="5"/>
      <c r="G14" s="53"/>
      <c r="H14" s="32" t="s">
        <v>36</v>
      </c>
      <c r="I14" s="32">
        <v>12</v>
      </c>
      <c r="J14" s="32">
        <v>10</v>
      </c>
      <c r="K14" s="5"/>
      <c r="L14" s="53"/>
      <c r="M14" s="32" t="s">
        <v>36</v>
      </c>
      <c r="N14" s="32">
        <v>12</v>
      </c>
      <c r="O14" s="32">
        <v>10</v>
      </c>
      <c r="P14" s="5"/>
      <c r="Q14" s="53"/>
      <c r="R14" s="32" t="s">
        <v>36</v>
      </c>
      <c r="S14" s="32">
        <v>12</v>
      </c>
      <c r="T14" s="32">
        <v>6</v>
      </c>
    </row>
    <row r="15" spans="2:21" x14ac:dyDescent="0.25">
      <c r="B15" s="54" t="s">
        <v>37</v>
      </c>
      <c r="C15" s="33" t="s">
        <v>13</v>
      </c>
      <c r="D15" s="33">
        <v>13</v>
      </c>
      <c r="E15" s="33">
        <v>0</v>
      </c>
      <c r="F15" s="6"/>
      <c r="G15" s="54" t="s">
        <v>37</v>
      </c>
      <c r="H15" s="33" t="s">
        <v>13</v>
      </c>
      <c r="I15" s="33">
        <v>13</v>
      </c>
      <c r="J15" s="33">
        <v>3</v>
      </c>
      <c r="K15" s="6"/>
      <c r="L15" s="54" t="s">
        <v>37</v>
      </c>
      <c r="M15" s="33" t="s">
        <v>13</v>
      </c>
      <c r="N15" s="33">
        <v>13</v>
      </c>
      <c r="O15" s="33">
        <v>0</v>
      </c>
      <c r="P15" s="6"/>
      <c r="Q15" s="54" t="s">
        <v>37</v>
      </c>
      <c r="R15" s="33" t="s">
        <v>13</v>
      </c>
      <c r="S15" s="33">
        <v>13</v>
      </c>
      <c r="T15" s="33">
        <v>0</v>
      </c>
      <c r="U15" s="3"/>
    </row>
    <row r="16" spans="2:21" x14ac:dyDescent="0.25">
      <c r="B16" s="54"/>
      <c r="C16" s="21" t="s">
        <v>38</v>
      </c>
      <c r="D16" s="21">
        <v>14</v>
      </c>
      <c r="E16" s="21">
        <v>0</v>
      </c>
      <c r="F16" s="23"/>
      <c r="G16" s="54"/>
      <c r="H16" s="21" t="s">
        <v>38</v>
      </c>
      <c r="I16" s="21">
        <v>14</v>
      </c>
      <c r="J16" s="21">
        <v>0</v>
      </c>
      <c r="K16" s="23"/>
      <c r="L16" s="54"/>
      <c r="M16" s="21" t="s">
        <v>38</v>
      </c>
      <c r="N16" s="21">
        <v>14</v>
      </c>
      <c r="O16" s="21">
        <v>0</v>
      </c>
      <c r="P16" s="23"/>
      <c r="Q16" s="54"/>
      <c r="R16" s="21" t="s">
        <v>38</v>
      </c>
      <c r="S16" s="21">
        <v>14</v>
      </c>
      <c r="T16" s="21">
        <v>0</v>
      </c>
      <c r="U16" s="38"/>
    </row>
    <row r="17" spans="1:21" x14ac:dyDescent="0.25">
      <c r="B17" s="54"/>
      <c r="C17" s="21" t="s">
        <v>39</v>
      </c>
      <c r="D17" s="21">
        <v>15</v>
      </c>
      <c r="E17" s="21">
        <v>0</v>
      </c>
      <c r="F17" s="23"/>
      <c r="G17" s="54"/>
      <c r="H17" s="21" t="s">
        <v>39</v>
      </c>
      <c r="I17" s="21">
        <v>15</v>
      </c>
      <c r="J17" s="21">
        <v>0</v>
      </c>
      <c r="K17" s="23"/>
      <c r="L17" s="54"/>
      <c r="M17" s="21" t="s">
        <v>39</v>
      </c>
      <c r="N17" s="21">
        <v>15</v>
      </c>
      <c r="O17" s="21">
        <v>0</v>
      </c>
      <c r="P17" s="23"/>
      <c r="Q17" s="54"/>
      <c r="R17" s="21" t="s">
        <v>39</v>
      </c>
      <c r="S17" s="21">
        <v>15</v>
      </c>
      <c r="T17" s="21">
        <v>0</v>
      </c>
      <c r="U17" s="22"/>
    </row>
    <row r="18" spans="1:21" x14ac:dyDescent="0.25">
      <c r="B18" s="62"/>
      <c r="C18" s="21" t="s">
        <v>40</v>
      </c>
      <c r="D18" s="21">
        <v>16</v>
      </c>
      <c r="E18" s="21">
        <v>0</v>
      </c>
      <c r="F18" s="23"/>
      <c r="G18" s="54"/>
      <c r="H18" s="21" t="s">
        <v>40</v>
      </c>
      <c r="I18" s="21">
        <v>16</v>
      </c>
      <c r="J18" s="21">
        <v>0</v>
      </c>
      <c r="K18" s="23"/>
      <c r="L18" s="54"/>
      <c r="M18" s="21" t="s">
        <v>40</v>
      </c>
      <c r="N18" s="21">
        <v>16</v>
      </c>
      <c r="O18" s="21">
        <v>0</v>
      </c>
      <c r="P18" s="23"/>
      <c r="Q18" s="54"/>
      <c r="R18" s="21" t="s">
        <v>40</v>
      </c>
      <c r="S18" s="21">
        <v>16</v>
      </c>
      <c r="T18" s="21">
        <v>0</v>
      </c>
      <c r="U18" s="22"/>
    </row>
    <row r="19" spans="1:21" x14ac:dyDescent="0.25">
      <c r="A19" s="55" t="s">
        <v>41</v>
      </c>
      <c r="B19" s="58" t="s">
        <v>25</v>
      </c>
      <c r="C19" s="39" t="s">
        <v>42</v>
      </c>
      <c r="D19" s="39">
        <v>17</v>
      </c>
      <c r="E19" s="39">
        <v>0</v>
      </c>
      <c r="F19" s="40"/>
      <c r="G19" s="60" t="s">
        <v>25</v>
      </c>
      <c r="H19" s="39" t="s">
        <v>42</v>
      </c>
      <c r="I19" s="39">
        <v>17</v>
      </c>
      <c r="J19" s="39">
        <v>0</v>
      </c>
      <c r="K19" s="40"/>
      <c r="L19" s="60" t="s">
        <v>25</v>
      </c>
      <c r="M19" s="39" t="s">
        <v>42</v>
      </c>
      <c r="N19" s="39">
        <v>17</v>
      </c>
      <c r="O19" s="39">
        <v>0</v>
      </c>
      <c r="P19" s="40"/>
      <c r="Q19" s="60" t="s">
        <v>25</v>
      </c>
      <c r="R19" s="39" t="s">
        <v>42</v>
      </c>
      <c r="S19" s="39">
        <v>17</v>
      </c>
      <c r="T19" s="39">
        <v>0</v>
      </c>
      <c r="U19" s="41"/>
    </row>
    <row r="20" spans="1:21" x14ac:dyDescent="0.25">
      <c r="A20" s="56"/>
      <c r="B20" s="59"/>
      <c r="C20" s="32" t="s">
        <v>26</v>
      </c>
      <c r="D20" s="32">
        <v>18</v>
      </c>
      <c r="E20" s="32">
        <v>1</v>
      </c>
      <c r="F20" s="5"/>
      <c r="G20" s="53"/>
      <c r="H20" s="32" t="s">
        <v>26</v>
      </c>
      <c r="I20" s="32">
        <v>18</v>
      </c>
      <c r="J20" s="32">
        <v>0</v>
      </c>
      <c r="K20" s="5"/>
      <c r="L20" s="53"/>
      <c r="M20" s="32" t="s">
        <v>26</v>
      </c>
      <c r="N20" s="32">
        <v>18</v>
      </c>
      <c r="O20" s="32">
        <v>0</v>
      </c>
      <c r="P20" s="5"/>
      <c r="Q20" s="53"/>
      <c r="R20" s="32" t="s">
        <v>26</v>
      </c>
      <c r="S20" s="32">
        <v>18</v>
      </c>
      <c r="T20" s="32">
        <v>0</v>
      </c>
    </row>
    <row r="21" spans="1:21" x14ac:dyDescent="0.25">
      <c r="A21" s="56"/>
      <c r="B21" s="59"/>
      <c r="C21" s="32" t="s">
        <v>27</v>
      </c>
      <c r="D21" s="32">
        <v>19</v>
      </c>
      <c r="E21" s="32">
        <v>0</v>
      </c>
      <c r="F21" s="5"/>
      <c r="G21" s="53"/>
      <c r="H21" s="32" t="s">
        <v>27</v>
      </c>
      <c r="I21" s="32">
        <v>19</v>
      </c>
      <c r="J21" s="32">
        <v>3</v>
      </c>
      <c r="K21" s="5"/>
      <c r="L21" s="53"/>
      <c r="M21" s="32" t="s">
        <v>27</v>
      </c>
      <c r="N21" s="32">
        <v>19</v>
      </c>
      <c r="O21" s="32">
        <v>2</v>
      </c>
      <c r="P21" s="5"/>
      <c r="Q21" s="53"/>
      <c r="R21" s="32" t="s">
        <v>27</v>
      </c>
      <c r="S21" s="32">
        <v>19</v>
      </c>
      <c r="T21" s="32">
        <v>2</v>
      </c>
    </row>
    <row r="22" spans="1:21" x14ac:dyDescent="0.25">
      <c r="A22" s="56"/>
      <c r="B22" s="59"/>
      <c r="C22" s="32" t="s">
        <v>28</v>
      </c>
      <c r="D22" s="32">
        <v>20</v>
      </c>
      <c r="E22" s="32">
        <v>0</v>
      </c>
      <c r="F22" s="5"/>
      <c r="G22" s="53"/>
      <c r="H22" s="32" t="s">
        <v>28</v>
      </c>
      <c r="I22" s="32">
        <v>20</v>
      </c>
      <c r="J22" s="32">
        <v>0</v>
      </c>
      <c r="K22" s="5"/>
      <c r="L22" s="53"/>
      <c r="M22" s="32" t="s">
        <v>28</v>
      </c>
      <c r="N22" s="32">
        <v>20</v>
      </c>
      <c r="O22" s="32">
        <v>0</v>
      </c>
      <c r="P22" s="5"/>
      <c r="Q22" s="53"/>
      <c r="R22" s="32" t="s">
        <v>28</v>
      </c>
      <c r="S22" s="32">
        <v>20</v>
      </c>
      <c r="T22" s="32">
        <v>0</v>
      </c>
    </row>
    <row r="23" spans="1:21" x14ac:dyDescent="0.25">
      <c r="A23" s="56"/>
      <c r="B23" s="61" t="s">
        <v>29</v>
      </c>
      <c r="C23" s="33" t="s">
        <v>42</v>
      </c>
      <c r="D23" s="33">
        <v>21</v>
      </c>
      <c r="E23" s="33">
        <v>0</v>
      </c>
      <c r="F23" s="6"/>
      <c r="G23" s="54" t="s">
        <v>29</v>
      </c>
      <c r="H23" s="33" t="s">
        <v>42</v>
      </c>
      <c r="I23" s="33">
        <v>21</v>
      </c>
      <c r="J23" s="33">
        <v>0</v>
      </c>
      <c r="K23" s="6"/>
      <c r="L23" s="54" t="s">
        <v>29</v>
      </c>
      <c r="M23" s="33" t="s">
        <v>42</v>
      </c>
      <c r="N23" s="33">
        <v>21</v>
      </c>
      <c r="O23" s="33">
        <v>0</v>
      </c>
      <c r="P23" s="6"/>
      <c r="Q23" s="54" t="s">
        <v>29</v>
      </c>
      <c r="R23" s="33" t="s">
        <v>42</v>
      </c>
      <c r="S23" s="33">
        <v>21</v>
      </c>
      <c r="T23" s="33">
        <v>0</v>
      </c>
      <c r="U23" s="3"/>
    </row>
    <row r="24" spans="1:21" x14ac:dyDescent="0.25">
      <c r="A24" s="56"/>
      <c r="B24" s="61"/>
      <c r="C24" s="33" t="s">
        <v>30</v>
      </c>
      <c r="D24" s="33">
        <v>22</v>
      </c>
      <c r="E24" s="33">
        <v>1</v>
      </c>
      <c r="F24" s="6"/>
      <c r="G24" s="54"/>
      <c r="H24" s="33" t="s">
        <v>30</v>
      </c>
      <c r="I24" s="33">
        <v>22</v>
      </c>
      <c r="J24" s="33">
        <v>0</v>
      </c>
      <c r="K24" s="6"/>
      <c r="L24" s="54"/>
      <c r="M24" s="33" t="s">
        <v>30</v>
      </c>
      <c r="N24" s="33">
        <v>22</v>
      </c>
      <c r="O24" s="33">
        <v>1</v>
      </c>
      <c r="P24" s="6"/>
      <c r="Q24" s="54"/>
      <c r="R24" s="33" t="s">
        <v>30</v>
      </c>
      <c r="S24" s="33">
        <v>22</v>
      </c>
      <c r="T24" s="33">
        <v>0</v>
      </c>
      <c r="U24" s="33"/>
    </row>
    <row r="25" spans="1:21" x14ac:dyDescent="0.25">
      <c r="A25" s="56"/>
      <c r="B25" s="61"/>
      <c r="C25" s="33" t="s">
        <v>31</v>
      </c>
      <c r="D25" s="33">
        <v>23</v>
      </c>
      <c r="E25" s="33">
        <v>6</v>
      </c>
      <c r="F25" s="6"/>
      <c r="G25" s="54"/>
      <c r="H25" s="33" t="s">
        <v>31</v>
      </c>
      <c r="I25" s="33">
        <v>23</v>
      </c>
      <c r="J25" s="33">
        <v>4</v>
      </c>
      <c r="K25" s="6"/>
      <c r="L25" s="54"/>
      <c r="M25" s="33" t="s">
        <v>31</v>
      </c>
      <c r="N25" s="33">
        <v>23</v>
      </c>
      <c r="O25" s="33">
        <v>6</v>
      </c>
      <c r="P25" s="6"/>
      <c r="Q25" s="54"/>
      <c r="R25" s="33" t="s">
        <v>31</v>
      </c>
      <c r="S25" s="33">
        <v>23</v>
      </c>
      <c r="T25" s="33">
        <v>0</v>
      </c>
      <c r="U25" s="3"/>
    </row>
    <row r="26" spans="1:21" x14ac:dyDescent="0.25">
      <c r="A26" s="56"/>
      <c r="B26" s="61"/>
      <c r="C26" s="33" t="s">
        <v>32</v>
      </c>
      <c r="D26" s="33">
        <v>24</v>
      </c>
      <c r="E26" s="33">
        <v>1</v>
      </c>
      <c r="F26" s="6"/>
      <c r="G26" s="54"/>
      <c r="H26" s="33" t="s">
        <v>32</v>
      </c>
      <c r="I26" s="33">
        <v>24</v>
      </c>
      <c r="J26" s="33">
        <v>1</v>
      </c>
      <c r="K26" s="6"/>
      <c r="L26" s="54"/>
      <c r="M26" s="33" t="s">
        <v>32</v>
      </c>
      <c r="N26" s="33">
        <v>24</v>
      </c>
      <c r="O26" s="33">
        <v>2</v>
      </c>
      <c r="P26" s="6"/>
      <c r="Q26" s="54"/>
      <c r="R26" s="33" t="s">
        <v>32</v>
      </c>
      <c r="S26" s="33">
        <v>24</v>
      </c>
      <c r="T26" s="33">
        <v>0</v>
      </c>
      <c r="U26" s="3"/>
    </row>
    <row r="27" spans="1:21" x14ac:dyDescent="0.25">
      <c r="A27" s="56"/>
      <c r="B27" s="59" t="s">
        <v>33</v>
      </c>
      <c r="C27" s="32" t="s">
        <v>42</v>
      </c>
      <c r="D27" s="32">
        <v>25</v>
      </c>
      <c r="E27" s="32">
        <v>0</v>
      </c>
      <c r="F27" s="5"/>
      <c r="G27" s="53" t="s">
        <v>33</v>
      </c>
      <c r="H27" s="32" t="s">
        <v>42</v>
      </c>
      <c r="I27" s="32">
        <v>25</v>
      </c>
      <c r="J27" s="32">
        <v>0</v>
      </c>
      <c r="K27" s="5"/>
      <c r="L27" s="53" t="s">
        <v>33</v>
      </c>
      <c r="M27" s="32" t="s">
        <v>42</v>
      </c>
      <c r="N27" s="32">
        <v>25</v>
      </c>
      <c r="O27" s="32">
        <v>0</v>
      </c>
      <c r="P27" s="5"/>
      <c r="Q27" s="53" t="s">
        <v>33</v>
      </c>
      <c r="R27" s="32" t="s">
        <v>42</v>
      </c>
      <c r="S27" s="32">
        <v>25</v>
      </c>
      <c r="T27" s="32">
        <v>0</v>
      </c>
    </row>
    <row r="28" spans="1:21" x14ac:dyDescent="0.25">
      <c r="A28" s="56"/>
      <c r="B28" s="59"/>
      <c r="C28" s="32" t="s">
        <v>34</v>
      </c>
      <c r="D28" s="32">
        <v>26</v>
      </c>
      <c r="E28" s="32">
        <v>0</v>
      </c>
      <c r="F28" s="5"/>
      <c r="G28" s="53"/>
      <c r="H28" s="32" t="s">
        <v>34</v>
      </c>
      <c r="I28" s="32">
        <v>26</v>
      </c>
      <c r="J28" s="32">
        <v>0</v>
      </c>
      <c r="K28" s="5"/>
      <c r="L28" s="53"/>
      <c r="M28" s="32" t="s">
        <v>34</v>
      </c>
      <c r="N28" s="32">
        <v>26</v>
      </c>
      <c r="O28" s="32">
        <v>0</v>
      </c>
      <c r="P28" s="5"/>
      <c r="Q28" s="53"/>
      <c r="R28" s="32" t="s">
        <v>34</v>
      </c>
      <c r="S28" s="32">
        <v>26</v>
      </c>
      <c r="T28" s="32">
        <v>0</v>
      </c>
    </row>
    <row r="29" spans="1:21" x14ac:dyDescent="0.25">
      <c r="A29" s="56"/>
      <c r="B29" s="59"/>
      <c r="C29" s="32" t="s">
        <v>35</v>
      </c>
      <c r="D29" s="32">
        <v>27</v>
      </c>
      <c r="E29" s="32">
        <v>4</v>
      </c>
      <c r="F29" s="5"/>
      <c r="G29" s="53"/>
      <c r="H29" s="32" t="s">
        <v>35</v>
      </c>
      <c r="I29" s="32">
        <v>27</v>
      </c>
      <c r="J29" s="32">
        <v>0</v>
      </c>
      <c r="K29" s="5"/>
      <c r="L29" s="53"/>
      <c r="M29" s="32" t="s">
        <v>35</v>
      </c>
      <c r="N29" s="32">
        <v>27</v>
      </c>
      <c r="O29" s="32">
        <v>8</v>
      </c>
      <c r="P29" s="5"/>
      <c r="Q29" s="53"/>
      <c r="R29" s="32" t="s">
        <v>35</v>
      </c>
      <c r="S29" s="32">
        <v>27</v>
      </c>
      <c r="T29" s="32">
        <v>3</v>
      </c>
    </row>
    <row r="30" spans="1:21" x14ac:dyDescent="0.25">
      <c r="A30" s="56"/>
      <c r="B30" s="59"/>
      <c r="C30" s="32" t="s">
        <v>36</v>
      </c>
      <c r="D30" s="32">
        <v>28</v>
      </c>
      <c r="E30" s="32">
        <v>0</v>
      </c>
      <c r="F30" s="5"/>
      <c r="G30" s="53"/>
      <c r="H30" s="32" t="s">
        <v>36</v>
      </c>
      <c r="I30" s="32">
        <v>28</v>
      </c>
      <c r="J30" s="32">
        <v>1</v>
      </c>
      <c r="K30" s="5"/>
      <c r="L30" s="53"/>
      <c r="M30" s="32" t="s">
        <v>36</v>
      </c>
      <c r="N30" s="32">
        <v>28</v>
      </c>
      <c r="O30" s="32">
        <v>0</v>
      </c>
      <c r="P30" s="5"/>
      <c r="Q30" s="53"/>
      <c r="R30" s="32" t="s">
        <v>36</v>
      </c>
      <c r="S30" s="32">
        <v>28</v>
      </c>
      <c r="T30" s="32">
        <v>0</v>
      </c>
    </row>
    <row r="31" spans="1:21" x14ac:dyDescent="0.25">
      <c r="A31" s="56"/>
      <c r="B31" s="53" t="s">
        <v>37</v>
      </c>
      <c r="C31" s="32" t="s">
        <v>42</v>
      </c>
      <c r="D31" s="32">
        <v>29</v>
      </c>
      <c r="E31" s="32">
        <v>0</v>
      </c>
      <c r="F31" s="5"/>
      <c r="G31" s="53" t="s">
        <v>37</v>
      </c>
      <c r="H31" s="32" t="s">
        <v>42</v>
      </c>
      <c r="I31" s="32">
        <v>29</v>
      </c>
      <c r="J31" s="32">
        <v>0</v>
      </c>
      <c r="K31" s="5"/>
      <c r="L31" s="53" t="s">
        <v>37</v>
      </c>
      <c r="M31" s="32" t="s">
        <v>42</v>
      </c>
      <c r="N31" s="32">
        <v>29</v>
      </c>
      <c r="O31" s="32">
        <v>0</v>
      </c>
      <c r="P31" s="5"/>
      <c r="Q31" s="53" t="s">
        <v>37</v>
      </c>
      <c r="R31" s="32" t="s">
        <v>42</v>
      </c>
      <c r="S31" s="32">
        <v>29</v>
      </c>
      <c r="T31" s="32">
        <v>0</v>
      </c>
    </row>
    <row r="32" spans="1:21" x14ac:dyDescent="0.25">
      <c r="A32" s="56"/>
      <c r="B32" s="53"/>
      <c r="C32" s="21" t="s">
        <v>38</v>
      </c>
      <c r="D32" s="21">
        <v>30</v>
      </c>
      <c r="E32" s="21">
        <v>0</v>
      </c>
      <c r="F32" s="23"/>
      <c r="G32" s="53"/>
      <c r="H32" s="21" t="s">
        <v>38</v>
      </c>
      <c r="I32" s="21">
        <v>30</v>
      </c>
      <c r="J32" s="21">
        <v>0</v>
      </c>
      <c r="K32" s="23"/>
      <c r="L32" s="53"/>
      <c r="M32" s="21" t="s">
        <v>38</v>
      </c>
      <c r="N32" s="21">
        <v>30</v>
      </c>
      <c r="O32" s="21">
        <v>0</v>
      </c>
      <c r="P32" s="23"/>
      <c r="Q32" s="53"/>
      <c r="R32" s="21" t="s">
        <v>38</v>
      </c>
      <c r="S32" s="21">
        <v>30</v>
      </c>
      <c r="T32" s="21">
        <v>0</v>
      </c>
      <c r="U32" s="38"/>
    </row>
    <row r="33" spans="1:21" x14ac:dyDescent="0.25">
      <c r="A33" s="56"/>
      <c r="B33" s="53"/>
      <c r="C33" s="21" t="s">
        <v>39</v>
      </c>
      <c r="D33" s="21">
        <v>31</v>
      </c>
      <c r="E33" s="21">
        <v>0</v>
      </c>
      <c r="F33" s="23"/>
      <c r="G33" s="53"/>
      <c r="H33" s="21" t="s">
        <v>39</v>
      </c>
      <c r="I33" s="21">
        <v>31</v>
      </c>
      <c r="J33" s="21">
        <v>0</v>
      </c>
      <c r="K33" s="23"/>
      <c r="L33" s="53"/>
      <c r="M33" s="21" t="s">
        <v>39</v>
      </c>
      <c r="N33" s="21">
        <v>31</v>
      </c>
      <c r="O33" s="21">
        <v>0</v>
      </c>
      <c r="P33" s="23"/>
      <c r="Q33" s="53"/>
      <c r="R33" s="21" t="s">
        <v>39</v>
      </c>
      <c r="S33" s="21">
        <v>31</v>
      </c>
      <c r="T33" s="21">
        <v>0</v>
      </c>
      <c r="U33" s="22"/>
    </row>
    <row r="34" spans="1:21" x14ac:dyDescent="0.25">
      <c r="A34" s="57"/>
      <c r="B34" s="63"/>
      <c r="C34" s="24" t="s">
        <v>40</v>
      </c>
      <c r="D34" s="24">
        <v>32</v>
      </c>
      <c r="E34" s="24">
        <v>0</v>
      </c>
      <c r="F34" s="26"/>
      <c r="G34" s="63"/>
      <c r="H34" s="24" t="s">
        <v>40</v>
      </c>
      <c r="I34" s="24">
        <v>32</v>
      </c>
      <c r="J34" s="24">
        <v>0</v>
      </c>
      <c r="K34" s="26"/>
      <c r="L34" s="63"/>
      <c r="M34" s="24" t="s">
        <v>40</v>
      </c>
      <c r="N34" s="24">
        <v>32</v>
      </c>
      <c r="O34" s="24">
        <v>0</v>
      </c>
      <c r="P34" s="26"/>
      <c r="Q34" s="63"/>
      <c r="R34" s="24" t="s">
        <v>40</v>
      </c>
      <c r="S34" s="24">
        <v>32</v>
      </c>
      <c r="T34" s="24">
        <v>0</v>
      </c>
      <c r="U34" s="25"/>
    </row>
    <row r="35" spans="1:21" x14ac:dyDescent="0.25">
      <c r="A35" s="56" t="s">
        <v>43</v>
      </c>
      <c r="B35" s="53" t="s">
        <v>25</v>
      </c>
      <c r="C35" s="21" t="s">
        <v>42</v>
      </c>
      <c r="D35" s="21">
        <v>33</v>
      </c>
      <c r="E35" s="21">
        <v>0</v>
      </c>
      <c r="F35" s="23"/>
      <c r="G35" s="53" t="s">
        <v>25</v>
      </c>
      <c r="H35" s="21" t="s">
        <v>42</v>
      </c>
      <c r="I35" s="21">
        <v>33</v>
      </c>
      <c r="J35" s="21">
        <v>0</v>
      </c>
      <c r="K35" s="23"/>
      <c r="L35" s="53" t="s">
        <v>25</v>
      </c>
      <c r="M35" s="21" t="s">
        <v>42</v>
      </c>
      <c r="N35" s="21">
        <v>33</v>
      </c>
      <c r="O35" s="21">
        <v>0</v>
      </c>
      <c r="P35" s="23"/>
      <c r="Q35" s="53" t="s">
        <v>25</v>
      </c>
      <c r="R35" s="21" t="s">
        <v>42</v>
      </c>
      <c r="S35" s="21">
        <v>33</v>
      </c>
      <c r="T35" s="21">
        <v>0</v>
      </c>
      <c r="U35" s="22"/>
    </row>
    <row r="36" spans="1:21" x14ac:dyDescent="0.25">
      <c r="A36" s="56"/>
      <c r="B36" s="53"/>
      <c r="C36" s="32" t="s">
        <v>26</v>
      </c>
      <c r="D36" s="32">
        <v>34</v>
      </c>
      <c r="E36" s="32">
        <v>0</v>
      </c>
      <c r="F36" s="5"/>
      <c r="G36" s="53"/>
      <c r="H36" s="32" t="s">
        <v>26</v>
      </c>
      <c r="I36" s="32">
        <v>34</v>
      </c>
      <c r="J36" s="32">
        <v>0</v>
      </c>
      <c r="K36" s="5"/>
      <c r="L36" s="53"/>
      <c r="M36" s="32" t="s">
        <v>26</v>
      </c>
      <c r="N36" s="32">
        <v>34</v>
      </c>
      <c r="O36" s="32">
        <v>0</v>
      </c>
      <c r="P36" s="5"/>
      <c r="Q36" s="53"/>
      <c r="R36" s="32" t="s">
        <v>26</v>
      </c>
      <c r="S36" s="32">
        <v>34</v>
      </c>
      <c r="T36" s="32">
        <v>0</v>
      </c>
      <c r="U36" s="4"/>
    </row>
    <row r="37" spans="1:21" x14ac:dyDescent="0.25">
      <c r="A37" s="56"/>
      <c r="B37" s="53"/>
      <c r="C37" s="32" t="s">
        <v>27</v>
      </c>
      <c r="D37" s="32">
        <v>35</v>
      </c>
      <c r="E37" s="32">
        <v>0</v>
      </c>
      <c r="F37" s="5"/>
      <c r="G37" s="53"/>
      <c r="H37" s="32" t="s">
        <v>27</v>
      </c>
      <c r="I37" s="32">
        <v>35</v>
      </c>
      <c r="J37" s="32">
        <v>1</v>
      </c>
      <c r="K37" s="5"/>
      <c r="L37" s="53"/>
      <c r="M37" s="32" t="s">
        <v>27</v>
      </c>
      <c r="N37" s="32">
        <v>35</v>
      </c>
      <c r="O37" s="32">
        <v>0</v>
      </c>
      <c r="P37" s="5"/>
      <c r="Q37" s="53"/>
      <c r="R37" s="32" t="s">
        <v>27</v>
      </c>
      <c r="S37" s="32">
        <v>35</v>
      </c>
      <c r="T37" s="32">
        <v>0</v>
      </c>
    </row>
    <row r="38" spans="1:21" x14ac:dyDescent="0.25">
      <c r="A38" s="56"/>
      <c r="B38" s="53"/>
      <c r="C38" s="32" t="s">
        <v>28</v>
      </c>
      <c r="D38" s="32">
        <v>36</v>
      </c>
      <c r="E38" s="32">
        <v>0</v>
      </c>
      <c r="F38" s="5"/>
      <c r="G38" s="53"/>
      <c r="H38" s="32" t="s">
        <v>28</v>
      </c>
      <c r="I38" s="32">
        <v>36</v>
      </c>
      <c r="J38" s="32">
        <v>0</v>
      </c>
      <c r="K38" s="5"/>
      <c r="L38" s="53"/>
      <c r="M38" s="32" t="s">
        <v>28</v>
      </c>
      <c r="N38" s="32">
        <v>36</v>
      </c>
      <c r="O38" s="32">
        <v>0</v>
      </c>
      <c r="P38" s="5"/>
      <c r="Q38" s="53"/>
      <c r="R38" s="32" t="s">
        <v>28</v>
      </c>
      <c r="S38" s="32">
        <v>36</v>
      </c>
      <c r="T38" s="32">
        <v>0</v>
      </c>
    </row>
    <row r="39" spans="1:21" x14ac:dyDescent="0.25">
      <c r="A39" s="56"/>
      <c r="B39" s="54" t="s">
        <v>29</v>
      </c>
      <c r="C39" s="21" t="s">
        <v>42</v>
      </c>
      <c r="D39" s="21">
        <v>37</v>
      </c>
      <c r="E39" s="21">
        <v>0</v>
      </c>
      <c r="F39" s="23"/>
      <c r="G39" s="54" t="s">
        <v>29</v>
      </c>
      <c r="H39" s="21" t="s">
        <v>42</v>
      </c>
      <c r="I39" s="21">
        <v>37</v>
      </c>
      <c r="J39" s="21">
        <v>0</v>
      </c>
      <c r="K39" s="23"/>
      <c r="L39" s="54" t="s">
        <v>29</v>
      </c>
      <c r="M39" s="21" t="s">
        <v>42</v>
      </c>
      <c r="N39" s="21">
        <v>37</v>
      </c>
      <c r="O39" s="21">
        <v>0</v>
      </c>
      <c r="P39" s="23"/>
      <c r="Q39" s="54" t="s">
        <v>29</v>
      </c>
      <c r="R39" s="21" t="s">
        <v>42</v>
      </c>
      <c r="S39" s="21">
        <v>37</v>
      </c>
      <c r="T39" s="21">
        <v>0</v>
      </c>
      <c r="U39" s="22"/>
    </row>
    <row r="40" spans="1:21" x14ac:dyDescent="0.25">
      <c r="A40" s="56"/>
      <c r="B40" s="54"/>
      <c r="C40" s="33" t="s">
        <v>30</v>
      </c>
      <c r="D40" s="33">
        <v>38</v>
      </c>
      <c r="E40" s="33">
        <v>0</v>
      </c>
      <c r="F40" s="6"/>
      <c r="G40" s="54"/>
      <c r="H40" s="33" t="s">
        <v>30</v>
      </c>
      <c r="I40" s="33">
        <v>38</v>
      </c>
      <c r="J40" s="33">
        <v>0</v>
      </c>
      <c r="K40" s="27"/>
      <c r="L40" s="54"/>
      <c r="M40" s="33" t="s">
        <v>30</v>
      </c>
      <c r="N40" s="33">
        <v>38</v>
      </c>
      <c r="O40" s="33">
        <v>0</v>
      </c>
      <c r="P40" s="6"/>
      <c r="Q40" s="54"/>
      <c r="R40" s="33" t="s">
        <v>30</v>
      </c>
      <c r="S40" s="33">
        <v>38</v>
      </c>
      <c r="T40" s="33">
        <v>0</v>
      </c>
      <c r="U40" s="3"/>
    </row>
    <row r="41" spans="1:21" x14ac:dyDescent="0.25">
      <c r="A41" s="56"/>
      <c r="B41" s="54"/>
      <c r="C41" s="33" t="s">
        <v>31</v>
      </c>
      <c r="D41" s="33">
        <v>39</v>
      </c>
      <c r="E41" s="33">
        <v>0</v>
      </c>
      <c r="F41" s="27"/>
      <c r="G41" s="54"/>
      <c r="H41" s="33" t="s">
        <v>31</v>
      </c>
      <c r="I41" s="33">
        <v>39</v>
      </c>
      <c r="J41" s="33">
        <v>4</v>
      </c>
      <c r="K41" s="27"/>
      <c r="L41" s="54"/>
      <c r="M41" s="33" t="s">
        <v>31</v>
      </c>
      <c r="N41" s="33">
        <v>39</v>
      </c>
      <c r="O41" s="33">
        <v>2</v>
      </c>
      <c r="P41" s="6"/>
      <c r="Q41" s="54"/>
      <c r="R41" s="33" t="s">
        <v>31</v>
      </c>
      <c r="S41" s="33">
        <v>39</v>
      </c>
      <c r="T41" s="33">
        <v>4</v>
      </c>
      <c r="U41" s="3"/>
    </row>
    <row r="42" spans="1:21" x14ac:dyDescent="0.25">
      <c r="A42" s="56"/>
      <c r="B42" s="54"/>
      <c r="C42" s="33" t="s">
        <v>32</v>
      </c>
      <c r="D42" s="33">
        <v>40</v>
      </c>
      <c r="E42" s="33">
        <v>0</v>
      </c>
      <c r="F42" s="6"/>
      <c r="G42" s="54"/>
      <c r="H42" s="33" t="s">
        <v>32</v>
      </c>
      <c r="I42" s="33">
        <v>40</v>
      </c>
      <c r="J42" s="33">
        <v>0</v>
      </c>
      <c r="K42" s="27"/>
      <c r="L42" s="54"/>
      <c r="M42" s="33" t="s">
        <v>32</v>
      </c>
      <c r="N42" s="33">
        <v>40</v>
      </c>
      <c r="O42" s="33">
        <v>0</v>
      </c>
      <c r="P42" s="6"/>
      <c r="Q42" s="54"/>
      <c r="R42" s="33" t="s">
        <v>32</v>
      </c>
      <c r="S42" s="33">
        <v>40</v>
      </c>
      <c r="T42" s="33">
        <v>0</v>
      </c>
      <c r="U42" s="3"/>
    </row>
    <row r="43" spans="1:21" x14ac:dyDescent="0.25">
      <c r="A43" s="56"/>
      <c r="B43" s="53" t="s">
        <v>33</v>
      </c>
      <c r="C43" s="21" t="s">
        <v>42</v>
      </c>
      <c r="D43" s="21">
        <v>41</v>
      </c>
      <c r="E43" s="21">
        <v>0</v>
      </c>
      <c r="F43" s="23"/>
      <c r="G43" s="53" t="s">
        <v>33</v>
      </c>
      <c r="H43" s="21" t="s">
        <v>42</v>
      </c>
      <c r="I43" s="21">
        <v>41</v>
      </c>
      <c r="J43" s="21">
        <v>0</v>
      </c>
      <c r="K43" s="23"/>
      <c r="L43" s="53" t="s">
        <v>33</v>
      </c>
      <c r="M43" s="21" t="s">
        <v>42</v>
      </c>
      <c r="N43" s="21">
        <v>41</v>
      </c>
      <c r="O43" s="21">
        <v>0</v>
      </c>
      <c r="P43" s="23"/>
      <c r="Q43" s="53" t="s">
        <v>33</v>
      </c>
      <c r="R43" s="21" t="s">
        <v>42</v>
      </c>
      <c r="S43" s="21">
        <v>41</v>
      </c>
      <c r="T43" s="21">
        <v>0</v>
      </c>
      <c r="U43" s="21"/>
    </row>
    <row r="44" spans="1:21" x14ac:dyDescent="0.25">
      <c r="A44" s="56"/>
      <c r="B44" s="53"/>
      <c r="C44" s="32" t="s">
        <v>34</v>
      </c>
      <c r="D44" s="32">
        <v>42</v>
      </c>
      <c r="E44" s="32">
        <v>0</v>
      </c>
      <c r="F44" s="5"/>
      <c r="G44" s="53"/>
      <c r="H44" s="32" t="s">
        <v>34</v>
      </c>
      <c r="I44" s="32">
        <v>42</v>
      </c>
      <c r="J44" s="32">
        <v>0</v>
      </c>
      <c r="K44" s="5"/>
      <c r="L44" s="53"/>
      <c r="M44" s="32" t="s">
        <v>34</v>
      </c>
      <c r="N44" s="32">
        <v>42</v>
      </c>
      <c r="O44" s="32">
        <v>0</v>
      </c>
      <c r="P44" s="5"/>
      <c r="Q44" s="53"/>
      <c r="R44" s="32" t="s">
        <v>34</v>
      </c>
      <c r="S44" s="32">
        <v>42</v>
      </c>
      <c r="T44" s="32">
        <v>0</v>
      </c>
      <c r="U44" s="32"/>
    </row>
    <row r="45" spans="1:21" x14ac:dyDescent="0.25">
      <c r="A45" s="56"/>
      <c r="B45" s="53"/>
      <c r="C45" s="32" t="s">
        <v>35</v>
      </c>
      <c r="D45" s="32">
        <v>43</v>
      </c>
      <c r="E45" s="32">
        <v>0</v>
      </c>
      <c r="F45" s="5"/>
      <c r="G45" s="53"/>
      <c r="H45" s="32" t="s">
        <v>35</v>
      </c>
      <c r="I45" s="32">
        <v>43</v>
      </c>
      <c r="J45" s="32">
        <v>1</v>
      </c>
      <c r="K45" s="5"/>
      <c r="L45" s="53"/>
      <c r="M45" s="32" t="s">
        <v>35</v>
      </c>
      <c r="N45" s="32">
        <v>43</v>
      </c>
      <c r="O45" s="32">
        <v>2</v>
      </c>
      <c r="P45" s="5"/>
      <c r="Q45" s="53"/>
      <c r="R45" s="32" t="s">
        <v>35</v>
      </c>
      <c r="S45" s="32">
        <v>43</v>
      </c>
      <c r="T45" s="32">
        <v>3</v>
      </c>
      <c r="U45" s="32"/>
    </row>
    <row r="46" spans="1:21" x14ac:dyDescent="0.25">
      <c r="A46" s="56"/>
      <c r="B46" s="53"/>
      <c r="C46" s="32" t="s">
        <v>36</v>
      </c>
      <c r="D46" s="32">
        <v>44</v>
      </c>
      <c r="E46" s="32">
        <v>0</v>
      </c>
      <c r="F46" s="5"/>
      <c r="G46" s="53"/>
      <c r="H46" s="32" t="s">
        <v>36</v>
      </c>
      <c r="I46" s="32">
        <v>44</v>
      </c>
      <c r="J46" s="32">
        <v>0</v>
      </c>
      <c r="K46" s="5"/>
      <c r="L46" s="53"/>
      <c r="M46" s="32" t="s">
        <v>36</v>
      </c>
      <c r="N46" s="32">
        <v>44</v>
      </c>
      <c r="O46" s="32">
        <v>0</v>
      </c>
      <c r="P46" s="5"/>
      <c r="Q46" s="53"/>
      <c r="R46" s="32" t="s">
        <v>36</v>
      </c>
      <c r="S46" s="32">
        <v>44</v>
      </c>
      <c r="T46" s="32">
        <v>0</v>
      </c>
      <c r="U46" s="32"/>
    </row>
    <row r="47" spans="1:21" x14ac:dyDescent="0.25">
      <c r="A47" s="56"/>
      <c r="B47" s="54" t="s">
        <v>37</v>
      </c>
      <c r="C47" s="21" t="s">
        <v>42</v>
      </c>
      <c r="D47" s="21">
        <v>45</v>
      </c>
      <c r="E47" s="21">
        <v>0</v>
      </c>
      <c r="F47" s="23"/>
      <c r="G47" s="54" t="s">
        <v>37</v>
      </c>
      <c r="H47" s="21" t="s">
        <v>42</v>
      </c>
      <c r="I47" s="21">
        <v>45</v>
      </c>
      <c r="J47" s="21">
        <v>0</v>
      </c>
      <c r="K47" s="23"/>
      <c r="L47" s="54" t="s">
        <v>37</v>
      </c>
      <c r="M47" s="21" t="s">
        <v>42</v>
      </c>
      <c r="N47" s="21">
        <v>45</v>
      </c>
      <c r="O47" s="21">
        <v>0</v>
      </c>
      <c r="P47" s="23"/>
      <c r="Q47" s="54" t="s">
        <v>37</v>
      </c>
      <c r="R47" s="21" t="s">
        <v>42</v>
      </c>
      <c r="S47" s="21">
        <v>45</v>
      </c>
      <c r="T47" s="21">
        <v>0</v>
      </c>
      <c r="U47" s="21"/>
    </row>
    <row r="48" spans="1:21" x14ac:dyDescent="0.25">
      <c r="A48" s="56"/>
      <c r="B48" s="54"/>
      <c r="C48" s="33" t="s">
        <v>38</v>
      </c>
      <c r="D48" s="33">
        <v>46</v>
      </c>
      <c r="E48" s="33">
        <v>0</v>
      </c>
      <c r="F48" s="6"/>
      <c r="G48" s="54"/>
      <c r="H48" s="33" t="s">
        <v>38</v>
      </c>
      <c r="I48" s="33">
        <v>46</v>
      </c>
      <c r="J48" s="33">
        <v>0</v>
      </c>
      <c r="K48" s="6"/>
      <c r="L48" s="54"/>
      <c r="M48" s="33" t="s">
        <v>38</v>
      </c>
      <c r="N48" s="33">
        <v>46</v>
      </c>
      <c r="O48" s="33">
        <v>0</v>
      </c>
      <c r="P48" s="6"/>
      <c r="Q48" s="54"/>
      <c r="R48" s="33" t="s">
        <v>38</v>
      </c>
      <c r="S48" s="33">
        <v>46</v>
      </c>
      <c r="T48" s="33">
        <v>0</v>
      </c>
      <c r="U48" s="33"/>
    </row>
    <row r="49" spans="1:21" x14ac:dyDescent="0.25">
      <c r="A49" s="56"/>
      <c r="B49" s="54"/>
      <c r="C49" s="33" t="s">
        <v>39</v>
      </c>
      <c r="D49" s="33">
        <v>47</v>
      </c>
      <c r="E49" s="33">
        <v>0</v>
      </c>
      <c r="F49" s="6"/>
      <c r="G49" s="54"/>
      <c r="H49" s="33" t="s">
        <v>39</v>
      </c>
      <c r="I49" s="33">
        <v>47</v>
      </c>
      <c r="J49" s="33">
        <v>0</v>
      </c>
      <c r="K49" s="6"/>
      <c r="L49" s="54"/>
      <c r="M49" s="33" t="s">
        <v>39</v>
      </c>
      <c r="N49" s="33">
        <v>47</v>
      </c>
      <c r="O49" s="33">
        <v>1</v>
      </c>
      <c r="P49" s="6"/>
      <c r="Q49" s="54"/>
      <c r="R49" s="33" t="s">
        <v>39</v>
      </c>
      <c r="S49" s="33">
        <v>47</v>
      </c>
      <c r="T49" s="33">
        <v>1</v>
      </c>
      <c r="U49" s="33"/>
    </row>
    <row r="50" spans="1:21" ht="14.45" customHeight="1" x14ac:dyDescent="0.25">
      <c r="A50" s="64"/>
      <c r="B50" s="62"/>
      <c r="C50" s="34" t="s">
        <v>40</v>
      </c>
      <c r="D50" s="34">
        <v>48</v>
      </c>
      <c r="E50" s="34">
        <v>0</v>
      </c>
      <c r="F50" s="7"/>
      <c r="G50" s="62"/>
      <c r="H50" s="34" t="s">
        <v>40</v>
      </c>
      <c r="I50" s="34">
        <v>48</v>
      </c>
      <c r="J50" s="34">
        <v>0</v>
      </c>
      <c r="K50" s="7"/>
      <c r="L50" s="62"/>
      <c r="M50" s="34" t="s">
        <v>40</v>
      </c>
      <c r="N50" s="34">
        <v>48</v>
      </c>
      <c r="O50" s="34">
        <v>0</v>
      </c>
      <c r="P50" s="7"/>
      <c r="Q50" s="62"/>
      <c r="R50" s="34" t="s">
        <v>40</v>
      </c>
      <c r="S50" s="34">
        <v>48</v>
      </c>
      <c r="T50" s="34">
        <v>0</v>
      </c>
      <c r="U50" s="34"/>
    </row>
  </sheetData>
  <mergeCells count="54">
    <mergeCell ref="A35:A50"/>
    <mergeCell ref="B35:B38"/>
    <mergeCell ref="G35:G38"/>
    <mergeCell ref="L35:L38"/>
    <mergeCell ref="Q35:Q38"/>
    <mergeCell ref="B39:B42"/>
    <mergeCell ref="B47:B50"/>
    <mergeCell ref="G47:G50"/>
    <mergeCell ref="L47:L50"/>
    <mergeCell ref="Q47:Q50"/>
    <mergeCell ref="G39:G42"/>
    <mergeCell ref="L39:L42"/>
    <mergeCell ref="Q39:Q42"/>
    <mergeCell ref="B43:B46"/>
    <mergeCell ref="G43:G46"/>
    <mergeCell ref="L43:L46"/>
    <mergeCell ref="Q27:Q30"/>
    <mergeCell ref="B31:B34"/>
    <mergeCell ref="G31:G34"/>
    <mergeCell ref="L31:L34"/>
    <mergeCell ref="Q31:Q34"/>
    <mergeCell ref="Q43:Q46"/>
    <mergeCell ref="B15:B18"/>
    <mergeCell ref="G15:G18"/>
    <mergeCell ref="L15:L18"/>
    <mergeCell ref="Q15:Q18"/>
    <mergeCell ref="A19:A34"/>
    <mergeCell ref="B19:B22"/>
    <mergeCell ref="G19:G22"/>
    <mergeCell ref="L19:L22"/>
    <mergeCell ref="Q19:Q22"/>
    <mergeCell ref="B23:B26"/>
    <mergeCell ref="G23:G26"/>
    <mergeCell ref="L23:L26"/>
    <mergeCell ref="Q23:Q26"/>
    <mergeCell ref="B27:B30"/>
    <mergeCell ref="G27:G30"/>
    <mergeCell ref="L27:L30"/>
    <mergeCell ref="B7:B10"/>
    <mergeCell ref="G7:G10"/>
    <mergeCell ref="L7:L10"/>
    <mergeCell ref="Q7:Q10"/>
    <mergeCell ref="B11:B14"/>
    <mergeCell ref="G11:G14"/>
    <mergeCell ref="L11:L14"/>
    <mergeCell ref="Q11:Q14"/>
    <mergeCell ref="B1:E1"/>
    <mergeCell ref="G1:J1"/>
    <mergeCell ref="L1:P1"/>
    <mergeCell ref="Q1:T1"/>
    <mergeCell ref="B3:B6"/>
    <mergeCell ref="G3:G6"/>
    <mergeCell ref="L3:L6"/>
    <mergeCell ref="Q3:Q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EF98-F238-469E-B69A-09CB64010FEC}">
  <dimension ref="A1:R38"/>
  <sheetViews>
    <sheetView workbookViewId="0">
      <selection activeCell="L15" sqref="L15"/>
    </sheetView>
  </sheetViews>
  <sheetFormatPr defaultColWidth="8.85546875" defaultRowHeight="15" x14ac:dyDescent="0.25"/>
  <sheetData>
    <row r="1" spans="1:17" x14ac:dyDescent="0.25">
      <c r="B1" s="66" t="s">
        <v>44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</row>
    <row r="2" spans="1:17" x14ac:dyDescent="0.25">
      <c r="B2" s="65" t="str">
        <f>'General Info'!B1</f>
        <v>Walnut</v>
      </c>
      <c r="C2" s="65"/>
      <c r="D2" s="65"/>
      <c r="E2" s="65"/>
      <c r="F2" s="65"/>
      <c r="G2" s="65"/>
      <c r="H2" s="65"/>
      <c r="I2" s="65"/>
      <c r="J2" s="65" t="str">
        <f>'General Info'!B2</f>
        <v>48th</v>
      </c>
      <c r="K2" s="65"/>
      <c r="L2" s="65"/>
      <c r="M2" s="65"/>
      <c r="N2" s="65"/>
      <c r="O2" s="65"/>
      <c r="P2" s="65"/>
      <c r="Q2" s="65"/>
    </row>
    <row r="3" spans="1:17" x14ac:dyDescent="0.25">
      <c r="B3" s="65" t="s">
        <v>5</v>
      </c>
      <c r="C3" s="65"/>
      <c r="D3" s="65"/>
      <c r="E3" s="65"/>
      <c r="F3" s="65" t="s">
        <v>6</v>
      </c>
      <c r="G3" s="65"/>
      <c r="H3" s="65"/>
      <c r="I3" s="65"/>
      <c r="J3" s="65" t="s">
        <v>7</v>
      </c>
      <c r="K3" s="65"/>
      <c r="L3" s="65"/>
      <c r="M3" s="65"/>
      <c r="N3" s="65" t="s">
        <v>8</v>
      </c>
      <c r="O3" s="65"/>
      <c r="P3" s="65"/>
      <c r="Q3" s="65"/>
    </row>
    <row r="4" spans="1:17" x14ac:dyDescent="0.25">
      <c r="B4" s="35" t="s">
        <v>9</v>
      </c>
      <c r="C4" s="35" t="s">
        <v>10</v>
      </c>
      <c r="D4" s="35" t="s">
        <v>11</v>
      </c>
      <c r="E4" s="35" t="s">
        <v>13</v>
      </c>
      <c r="F4" s="35" t="s">
        <v>9</v>
      </c>
      <c r="G4" s="35" t="s">
        <v>10</v>
      </c>
      <c r="H4" s="35" t="s">
        <v>11</v>
      </c>
      <c r="I4" s="35" t="s">
        <v>13</v>
      </c>
      <c r="J4" s="35" t="s">
        <v>9</v>
      </c>
      <c r="K4" s="35" t="s">
        <v>10</v>
      </c>
      <c r="L4" s="35" t="s">
        <v>11</v>
      </c>
      <c r="M4" s="35" t="s">
        <v>13</v>
      </c>
      <c r="N4" s="35" t="s">
        <v>9</v>
      </c>
      <c r="O4" s="35" t="s">
        <v>10</v>
      </c>
      <c r="P4" s="35" t="s">
        <v>11</v>
      </c>
      <c r="Q4" s="35" t="s">
        <v>13</v>
      </c>
    </row>
    <row r="5" spans="1:17" x14ac:dyDescent="0.25">
      <c r="A5" s="15">
        <f>PEAK_START_PM</f>
        <v>0.70833333333333337</v>
      </c>
      <c r="B5" s="13">
        <f>'Input Count PM'!E18</f>
        <v>0</v>
      </c>
      <c r="C5" s="13">
        <f>'Input Count PM'!E17</f>
        <v>0</v>
      </c>
      <c r="D5" s="13">
        <f>'Input Count PM'!E16</f>
        <v>0</v>
      </c>
      <c r="E5" s="35">
        <f>'Input Count PM'!E15</f>
        <v>0</v>
      </c>
      <c r="F5" s="35">
        <f>'Input Count PM'!E10</f>
        <v>4</v>
      </c>
      <c r="G5" s="35">
        <f>'Input Count PM'!E9</f>
        <v>175</v>
      </c>
      <c r="H5" s="35">
        <f>'Input Count PM'!E8</f>
        <v>11</v>
      </c>
      <c r="I5" s="35">
        <f>'Input Count PM'!E7</f>
        <v>3</v>
      </c>
      <c r="J5" s="35">
        <f>'Input Count PM'!E14</f>
        <v>3</v>
      </c>
      <c r="K5" s="35">
        <f>'Input Count PM'!E13</f>
        <v>43</v>
      </c>
      <c r="L5" s="35">
        <f>'Input Count PM'!E12</f>
        <v>0</v>
      </c>
      <c r="M5" s="35">
        <f>'Input Count PM'!E11</f>
        <v>2</v>
      </c>
      <c r="N5" s="35">
        <f>'Input Count PM'!E6</f>
        <v>0</v>
      </c>
      <c r="O5" s="35">
        <f>'Input Count PM'!E5</f>
        <v>55</v>
      </c>
      <c r="P5" s="35">
        <f>'Input Count PM'!E4</f>
        <v>13</v>
      </c>
      <c r="Q5" s="35">
        <f>'Input Count PM'!E3</f>
        <v>2</v>
      </c>
    </row>
    <row r="6" spans="1:17" x14ac:dyDescent="0.25">
      <c r="A6" s="15">
        <f>A5+TIME(0,15,0)</f>
        <v>0.71875</v>
      </c>
      <c r="B6" s="13">
        <f>'Input Count PM'!J18</f>
        <v>0</v>
      </c>
      <c r="C6" s="13">
        <f>'Input Count PM'!J17</f>
        <v>0</v>
      </c>
      <c r="D6" s="13">
        <f>'Input Count PM'!J16</f>
        <v>0</v>
      </c>
      <c r="E6" s="35">
        <f>'Input Count PM'!J15</f>
        <v>3</v>
      </c>
      <c r="F6" s="35">
        <f>'Input Count PM'!J10</f>
        <v>19</v>
      </c>
      <c r="G6" s="35">
        <f>'Input Count PM'!J9</f>
        <v>275</v>
      </c>
      <c r="H6" s="35">
        <f>'Input Count PM'!J8</f>
        <v>17</v>
      </c>
      <c r="I6" s="35">
        <f>'Input Count PM'!J7</f>
        <v>2</v>
      </c>
      <c r="J6" s="35">
        <f>'Input Count PM'!J14</f>
        <v>10</v>
      </c>
      <c r="K6" s="35">
        <f>'Input Count PM'!J13</f>
        <v>83</v>
      </c>
      <c r="L6" s="35">
        <f>'Input Count PM'!J12</f>
        <v>0</v>
      </c>
      <c r="M6" s="35">
        <f>'Input Count PM'!J11</f>
        <v>2</v>
      </c>
      <c r="N6" s="35">
        <f>'Input Count PM'!J6</f>
        <v>0</v>
      </c>
      <c r="O6" s="35">
        <f>'Input Count PM'!J5</f>
        <v>80</v>
      </c>
      <c r="P6" s="35">
        <f>'Input Count PM'!J4</f>
        <v>26</v>
      </c>
      <c r="Q6" s="35">
        <f>'Input Count PM'!J3</f>
        <v>2</v>
      </c>
    </row>
    <row r="7" spans="1:17" x14ac:dyDescent="0.25">
      <c r="A7" s="15">
        <f t="shared" ref="A7:A8" si="0">A6+TIME(0,15,0)</f>
        <v>0.72916666666666663</v>
      </c>
      <c r="B7" s="13">
        <f>'Input Count PM'!O18</f>
        <v>0</v>
      </c>
      <c r="C7" s="13">
        <f>'Input Count PM'!O17</f>
        <v>0</v>
      </c>
      <c r="D7" s="13">
        <f>'Input Count PM'!O16</f>
        <v>0</v>
      </c>
      <c r="E7" s="35">
        <f>'Input Count PM'!O15</f>
        <v>0</v>
      </c>
      <c r="F7" s="35">
        <f>'Input Count PM'!O10</f>
        <v>13</v>
      </c>
      <c r="G7" s="35">
        <f>'Input Count PM'!O9</f>
        <v>249</v>
      </c>
      <c r="H7" s="35">
        <f>'Input Count PM'!O8</f>
        <v>17</v>
      </c>
      <c r="I7" s="35">
        <f>'Input Count PM'!O7</f>
        <v>0</v>
      </c>
      <c r="J7" s="35">
        <f>'Input Count PM'!O14</f>
        <v>10</v>
      </c>
      <c r="K7" s="35">
        <f>'Input Count PM'!O13</f>
        <v>62</v>
      </c>
      <c r="L7" s="35">
        <f>'Input Count PM'!O12</f>
        <v>0</v>
      </c>
      <c r="M7" s="35">
        <f>'Input Count PM'!O11</f>
        <v>0</v>
      </c>
      <c r="N7" s="35">
        <f>'Input Count PM'!O6</f>
        <v>0</v>
      </c>
      <c r="O7" s="35">
        <f>'Input Count PM'!O5</f>
        <v>77</v>
      </c>
      <c r="P7" s="35">
        <f>'Input Count PM'!O4</f>
        <v>33</v>
      </c>
      <c r="Q7" s="35">
        <f>'Input Count PM'!O3</f>
        <v>0</v>
      </c>
    </row>
    <row r="8" spans="1:17" x14ac:dyDescent="0.25">
      <c r="A8" s="15">
        <f t="shared" si="0"/>
        <v>0.73958333333333326</v>
      </c>
      <c r="B8" s="13">
        <f>'Input Count PM'!T18</f>
        <v>0</v>
      </c>
      <c r="C8" s="13">
        <f>'Input Count PM'!T17</f>
        <v>0</v>
      </c>
      <c r="D8" s="13">
        <f>'Input Count PM'!T16</f>
        <v>0</v>
      </c>
      <c r="E8" s="35">
        <f>'Input Count PM'!T15</f>
        <v>0</v>
      </c>
      <c r="F8" s="35">
        <f>'Input Count PM'!T10</f>
        <v>11</v>
      </c>
      <c r="G8" s="35">
        <f>'Input Count PM'!T9</f>
        <v>213</v>
      </c>
      <c r="H8" s="35">
        <f>'Input Count PM'!T8</f>
        <v>12</v>
      </c>
      <c r="I8" s="35">
        <f>'Input Count PM'!T7</f>
        <v>2</v>
      </c>
      <c r="J8" s="35">
        <f>'Input Count PM'!T14</f>
        <v>6</v>
      </c>
      <c r="K8" s="35">
        <f>'Input Count PM'!T13</f>
        <v>59</v>
      </c>
      <c r="L8" s="35">
        <f>'Input Count PM'!T12</f>
        <v>0</v>
      </c>
      <c r="M8" s="35">
        <f>'Input Count PM'!T11</f>
        <v>2</v>
      </c>
      <c r="N8" s="35">
        <f>'Input Count PM'!T6</f>
        <v>0</v>
      </c>
      <c r="O8" s="35">
        <f>'Input Count PM'!T5</f>
        <v>71</v>
      </c>
      <c r="P8" s="35">
        <f>'Input Count PM'!T4</f>
        <v>19</v>
      </c>
      <c r="Q8" s="35">
        <f>'Input Count PM'!T3</f>
        <v>4</v>
      </c>
    </row>
    <row r="9" spans="1:17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B10" s="66" t="s">
        <v>45</v>
      </c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</row>
    <row r="11" spans="1:17" x14ac:dyDescent="0.25">
      <c r="B11" s="65" t="str">
        <f>B$2</f>
        <v>Walnut</v>
      </c>
      <c r="C11" s="65"/>
      <c r="D11" s="65"/>
      <c r="E11" s="65"/>
      <c r="F11" s="65"/>
      <c r="G11" s="65"/>
      <c r="H11" s="65"/>
      <c r="I11" s="65"/>
      <c r="J11" s="65" t="str">
        <f>J$2</f>
        <v>48th</v>
      </c>
      <c r="K11" s="65"/>
      <c r="L11" s="65"/>
      <c r="M11" s="65"/>
      <c r="N11" s="65"/>
      <c r="O11" s="65"/>
      <c r="P11" s="65"/>
      <c r="Q11" s="65"/>
    </row>
    <row r="12" spans="1:17" x14ac:dyDescent="0.25">
      <c r="B12" s="65" t="s">
        <v>5</v>
      </c>
      <c r="C12" s="65"/>
      <c r="D12" s="65"/>
      <c r="E12" s="65"/>
      <c r="F12" s="65" t="s">
        <v>6</v>
      </c>
      <c r="G12" s="65"/>
      <c r="H12" s="65"/>
      <c r="I12" s="65"/>
      <c r="J12" s="65" t="s">
        <v>7</v>
      </c>
      <c r="K12" s="65"/>
      <c r="L12" s="65"/>
      <c r="M12" s="65"/>
      <c r="N12" s="65" t="s">
        <v>8</v>
      </c>
      <c r="O12" s="65"/>
      <c r="P12" s="65"/>
      <c r="Q12" s="65"/>
    </row>
    <row r="13" spans="1:17" x14ac:dyDescent="0.25">
      <c r="B13" s="35" t="s">
        <v>9</v>
      </c>
      <c r="C13" s="35" t="s">
        <v>10</v>
      </c>
      <c r="D13" s="35" t="s">
        <v>11</v>
      </c>
      <c r="E13" s="35"/>
      <c r="F13" s="35" t="s">
        <v>9</v>
      </c>
      <c r="G13" s="35" t="s">
        <v>10</v>
      </c>
      <c r="H13" s="35" t="s">
        <v>11</v>
      </c>
      <c r="I13" s="35"/>
      <c r="J13" s="35" t="s">
        <v>9</v>
      </c>
      <c r="K13" s="35" t="s">
        <v>10</v>
      </c>
      <c r="L13" s="35" t="s">
        <v>11</v>
      </c>
      <c r="M13" s="35"/>
      <c r="N13" s="35" t="s">
        <v>9</v>
      </c>
      <c r="O13" s="35" t="s">
        <v>10</v>
      </c>
      <c r="P13" s="35" t="s">
        <v>11</v>
      </c>
      <c r="Q13" s="35"/>
    </row>
    <row r="14" spans="1:17" x14ac:dyDescent="0.25">
      <c r="A14" s="15">
        <f>PEAK_START_PM</f>
        <v>0.70833333333333337</v>
      </c>
      <c r="B14" s="13">
        <f>'Input Count PM'!E34</f>
        <v>0</v>
      </c>
      <c r="C14" s="13">
        <f>'Input Count PM'!E33</f>
        <v>0</v>
      </c>
      <c r="D14" s="13">
        <f>'Input Count PM'!E32</f>
        <v>0</v>
      </c>
      <c r="E14" s="35"/>
      <c r="F14" s="35">
        <f>'Input Count PM'!E26</f>
        <v>1</v>
      </c>
      <c r="G14" s="35">
        <f>'Input Count PM'!E25</f>
        <v>6</v>
      </c>
      <c r="H14" s="35">
        <f>'Input Count PM'!E24</f>
        <v>1</v>
      </c>
      <c r="I14" s="35"/>
      <c r="J14" s="35">
        <f>'Input Count PM'!E30</f>
        <v>0</v>
      </c>
      <c r="K14" s="35">
        <f>'Input Count PM'!E29</f>
        <v>4</v>
      </c>
      <c r="L14" s="35">
        <f>'Input Count PM'!E28</f>
        <v>0</v>
      </c>
      <c r="M14" s="35"/>
      <c r="N14" s="35">
        <f>'Input Count PM'!E22</f>
        <v>0</v>
      </c>
      <c r="O14" s="35">
        <f>'Input Count PM'!E21</f>
        <v>0</v>
      </c>
      <c r="P14" s="35">
        <f>'Input Count PM'!E20</f>
        <v>1</v>
      </c>
      <c r="Q14" s="35"/>
    </row>
    <row r="15" spans="1:17" x14ac:dyDescent="0.25">
      <c r="A15" s="15">
        <f>A14+TIME(0,15,0)</f>
        <v>0.71875</v>
      </c>
      <c r="B15" s="13">
        <f>'Input Count PM'!J34</f>
        <v>0</v>
      </c>
      <c r="C15" s="13">
        <f>'Input Count PM'!J33</f>
        <v>0</v>
      </c>
      <c r="D15" s="13">
        <f>'Input Count PM'!J32</f>
        <v>0</v>
      </c>
      <c r="E15" s="35"/>
      <c r="F15" s="35">
        <f>'Input Count PM'!J26</f>
        <v>1</v>
      </c>
      <c r="G15" s="35">
        <f>'Input Count PM'!J25</f>
        <v>4</v>
      </c>
      <c r="H15" s="35">
        <f>'Input Count PM'!J24</f>
        <v>0</v>
      </c>
      <c r="I15" s="35"/>
      <c r="J15" s="35">
        <f>'Input Count PM'!J30</f>
        <v>1</v>
      </c>
      <c r="K15" s="35">
        <f>'Input Count PM'!J29</f>
        <v>0</v>
      </c>
      <c r="L15" s="35">
        <f>'Input Count PM'!J28</f>
        <v>0</v>
      </c>
      <c r="M15" s="35"/>
      <c r="N15" s="35">
        <f>'Input Count PM'!J22</f>
        <v>0</v>
      </c>
      <c r="O15" s="35">
        <f>'Input Count PM'!J21</f>
        <v>3</v>
      </c>
      <c r="P15" s="35">
        <f>'Input Count PM'!J20</f>
        <v>0</v>
      </c>
      <c r="Q15" s="35"/>
    </row>
    <row r="16" spans="1:17" x14ac:dyDescent="0.25">
      <c r="A16" s="15">
        <f t="shared" ref="A16:A17" si="1">A15+TIME(0,15,0)</f>
        <v>0.72916666666666663</v>
      </c>
      <c r="B16" s="13">
        <f>'Input Count PM'!O34</f>
        <v>0</v>
      </c>
      <c r="C16" s="13">
        <f>'Input Count PM'!O33</f>
        <v>0</v>
      </c>
      <c r="D16" s="13">
        <f>'Input Count PM'!O32</f>
        <v>0</v>
      </c>
      <c r="E16" s="35"/>
      <c r="F16" s="35">
        <f>'Input Count PM'!O26</f>
        <v>2</v>
      </c>
      <c r="G16" s="35">
        <f>'Input Count PM'!O25</f>
        <v>6</v>
      </c>
      <c r="H16" s="35">
        <f>'Input Count PM'!O24</f>
        <v>1</v>
      </c>
      <c r="I16" s="35"/>
      <c r="J16" s="35">
        <f>'Input Count PM'!O30</f>
        <v>0</v>
      </c>
      <c r="K16" s="35">
        <f>'Input Count PM'!O29</f>
        <v>8</v>
      </c>
      <c r="L16" s="35">
        <f>'Input Count PM'!O28</f>
        <v>0</v>
      </c>
      <c r="M16" s="35"/>
      <c r="N16" s="35">
        <f>'Input Count PM'!O22</f>
        <v>0</v>
      </c>
      <c r="O16" s="35">
        <f>'Input Count PM'!O21</f>
        <v>2</v>
      </c>
      <c r="P16" s="35">
        <f>'Input Count PM'!O20</f>
        <v>0</v>
      </c>
      <c r="Q16" s="35"/>
    </row>
    <row r="17" spans="1:18" x14ac:dyDescent="0.25">
      <c r="A17" s="15">
        <f t="shared" si="1"/>
        <v>0.73958333333333326</v>
      </c>
      <c r="B17" s="13">
        <f>'Input Count PM'!T34</f>
        <v>0</v>
      </c>
      <c r="C17" s="13">
        <f>'Input Count PM'!T33</f>
        <v>0</v>
      </c>
      <c r="D17" s="13">
        <f>'Input Count PM'!T32</f>
        <v>0</v>
      </c>
      <c r="E17" s="35"/>
      <c r="F17" s="35">
        <f>'Input Count PM'!T26</f>
        <v>0</v>
      </c>
      <c r="G17" s="35">
        <f>'Input Count PM'!T25</f>
        <v>0</v>
      </c>
      <c r="H17" s="35">
        <f>'Input Count PM'!T24</f>
        <v>0</v>
      </c>
      <c r="I17" s="35"/>
      <c r="J17" s="35">
        <f>'Input Count PM'!T30</f>
        <v>0</v>
      </c>
      <c r="K17" s="35">
        <f>'Input Count PM'!T29</f>
        <v>3</v>
      </c>
      <c r="L17" s="35">
        <f>'Input Count PM'!T28</f>
        <v>0</v>
      </c>
      <c r="M17" s="35"/>
      <c r="N17" s="35">
        <f>'Input Count PM'!T22</f>
        <v>0</v>
      </c>
      <c r="O17" s="35">
        <f>'Input Count PM'!T21</f>
        <v>2</v>
      </c>
      <c r="P17" s="35">
        <f>'Input Count PM'!T20</f>
        <v>0</v>
      </c>
      <c r="Q17" s="35"/>
    </row>
    <row r="18" spans="1:18" x14ac:dyDescent="0.25">
      <c r="A18" t="s">
        <v>1</v>
      </c>
      <c r="B18" s="1">
        <f>SUM(B14:B17)</f>
        <v>0</v>
      </c>
      <c r="C18" s="1">
        <f>SUM(C14:C17)</f>
        <v>0</v>
      </c>
      <c r="D18" s="1">
        <f>SUM(D14:D17)</f>
        <v>0</v>
      </c>
      <c r="E18" s="1"/>
      <c r="F18" s="1">
        <f>SUM(F14:F17)</f>
        <v>4</v>
      </c>
      <c r="G18" s="1">
        <f>SUM(G14:G17)</f>
        <v>16</v>
      </c>
      <c r="H18" s="1">
        <f>SUM(H14:H17)</f>
        <v>2</v>
      </c>
      <c r="I18" s="1"/>
      <c r="J18" s="1">
        <f>SUM(J14:J17)</f>
        <v>1</v>
      </c>
      <c r="K18" s="1">
        <f>SUM(K14:K17)</f>
        <v>15</v>
      </c>
      <c r="L18" s="1">
        <f>SUM(L14:L17)</f>
        <v>0</v>
      </c>
      <c r="M18" s="1"/>
      <c r="N18" s="1">
        <f>SUM(N14:N17)</f>
        <v>0</v>
      </c>
      <c r="O18" s="1">
        <f>SUM(O14:O17)</f>
        <v>7</v>
      </c>
      <c r="P18" s="1">
        <f>SUM(P14:P17)</f>
        <v>1</v>
      </c>
      <c r="Q18" s="1"/>
    </row>
    <row r="19" spans="1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x14ac:dyDescent="0.25">
      <c r="B20" s="66" t="s">
        <v>14</v>
      </c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</row>
    <row r="21" spans="1:18" x14ac:dyDescent="0.25">
      <c r="B21" s="65" t="str">
        <f>B$2</f>
        <v>Walnut</v>
      </c>
      <c r="C21" s="65"/>
      <c r="D21" s="65"/>
      <c r="E21" s="65"/>
      <c r="F21" s="65"/>
      <c r="G21" s="65"/>
      <c r="H21" s="65"/>
      <c r="I21" s="65"/>
      <c r="J21" s="65" t="str">
        <f>J$2</f>
        <v>48th</v>
      </c>
      <c r="K21" s="65"/>
      <c r="L21" s="65"/>
      <c r="M21" s="65"/>
      <c r="N21" s="65"/>
      <c r="O21" s="65"/>
      <c r="P21" s="65"/>
      <c r="Q21" s="65"/>
    </row>
    <row r="22" spans="1:18" x14ac:dyDescent="0.25">
      <c r="B22" s="65" t="s">
        <v>5</v>
      </c>
      <c r="C22" s="65"/>
      <c r="D22" s="65"/>
      <c r="E22" s="65"/>
      <c r="F22" s="65" t="s">
        <v>6</v>
      </c>
      <c r="G22" s="65"/>
      <c r="H22" s="65"/>
      <c r="I22" s="65"/>
      <c r="J22" s="65" t="s">
        <v>7</v>
      </c>
      <c r="K22" s="65"/>
      <c r="L22" s="65"/>
      <c r="M22" s="65"/>
      <c r="N22" s="65" t="s">
        <v>8</v>
      </c>
      <c r="O22" s="65"/>
      <c r="P22" s="65"/>
      <c r="Q22" s="65"/>
    </row>
    <row r="23" spans="1:18" x14ac:dyDescent="0.25">
      <c r="B23" s="35" t="s">
        <v>9</v>
      </c>
      <c r="C23" s="35" t="s">
        <v>10</v>
      </c>
      <c r="D23" s="35" t="s">
        <v>11</v>
      </c>
      <c r="E23" s="35"/>
      <c r="F23" s="35" t="s">
        <v>9</v>
      </c>
      <c r="G23" s="35" t="s">
        <v>10</v>
      </c>
      <c r="H23" s="35" t="s">
        <v>11</v>
      </c>
      <c r="I23" s="35"/>
      <c r="J23" s="35" t="s">
        <v>9</v>
      </c>
      <c r="K23" s="35" t="s">
        <v>10</v>
      </c>
      <c r="L23" s="35" t="s">
        <v>11</v>
      </c>
      <c r="M23" s="35"/>
      <c r="N23" s="35" t="s">
        <v>9</v>
      </c>
      <c r="O23" s="35" t="s">
        <v>10</v>
      </c>
      <c r="P23" s="35" t="s">
        <v>11</v>
      </c>
      <c r="Q23" s="35"/>
    </row>
    <row r="24" spans="1:18" x14ac:dyDescent="0.25">
      <c r="A24" s="15">
        <f>PEAK_START_PM</f>
        <v>0.70833333333333337</v>
      </c>
      <c r="B24" s="35">
        <f>'Input Count PM'!E50</f>
        <v>0</v>
      </c>
      <c r="C24" s="35">
        <f>'Input Count PM'!E49</f>
        <v>0</v>
      </c>
      <c r="D24" s="35">
        <f>'Input Count PM'!E48</f>
        <v>0</v>
      </c>
      <c r="E24" s="35"/>
      <c r="F24" s="35">
        <f>'Input Count PM'!E42</f>
        <v>0</v>
      </c>
      <c r="G24" s="35">
        <f>'Input Count PM'!E41</f>
        <v>0</v>
      </c>
      <c r="H24" s="35">
        <f>'Input Count PM'!E40</f>
        <v>0</v>
      </c>
      <c r="I24" s="35"/>
      <c r="J24" s="35">
        <f>'Input Count PM'!E46</f>
        <v>0</v>
      </c>
      <c r="K24" s="35">
        <f>'Input Count PM'!E45</f>
        <v>0</v>
      </c>
      <c r="L24" s="35">
        <f>'Input Count PM'!E44</f>
        <v>0</v>
      </c>
      <c r="M24" s="35"/>
      <c r="N24" s="35">
        <f>'Input Count PM'!E38</f>
        <v>0</v>
      </c>
      <c r="O24" s="35">
        <f>'Input Count PM'!E37</f>
        <v>0</v>
      </c>
      <c r="P24" s="35">
        <f>'Input Count PM'!E36</f>
        <v>0</v>
      </c>
      <c r="Q24" s="35"/>
    </row>
    <row r="25" spans="1:18" x14ac:dyDescent="0.25">
      <c r="A25" s="15">
        <f>A24+TIME(0,15,0)</f>
        <v>0.71875</v>
      </c>
      <c r="B25" s="35">
        <f>'Input Count PM'!J50</f>
        <v>0</v>
      </c>
      <c r="C25" s="35">
        <f>'Input Count PM'!J49</f>
        <v>0</v>
      </c>
      <c r="D25" s="35">
        <f>'Input Count PM'!J48</f>
        <v>0</v>
      </c>
      <c r="E25" s="35"/>
      <c r="F25" s="35">
        <f>'Input Count PM'!J42</f>
        <v>0</v>
      </c>
      <c r="G25" s="35">
        <f>'Input Count PM'!J41</f>
        <v>4</v>
      </c>
      <c r="H25" s="35">
        <f>'Input Count PM'!J40</f>
        <v>0</v>
      </c>
      <c r="I25" s="35"/>
      <c r="J25" s="35">
        <f>'Input Count PM'!J46</f>
        <v>0</v>
      </c>
      <c r="K25" s="35">
        <f>'Input Count PM'!J45</f>
        <v>1</v>
      </c>
      <c r="L25" s="35">
        <f>'Input Count PM'!J44</f>
        <v>0</v>
      </c>
      <c r="M25" s="35"/>
      <c r="N25" s="35">
        <f>'Input Count PM'!J38</f>
        <v>0</v>
      </c>
      <c r="O25" s="35">
        <f>'Input Count PM'!J37</f>
        <v>1</v>
      </c>
      <c r="P25" s="35">
        <f>'Input Count PM'!J36</f>
        <v>0</v>
      </c>
      <c r="Q25" s="35"/>
    </row>
    <row r="26" spans="1:18" x14ac:dyDescent="0.25">
      <c r="A26" s="15">
        <f t="shared" ref="A26:A27" si="2">A25+TIME(0,15,0)</f>
        <v>0.72916666666666663</v>
      </c>
      <c r="B26" s="35">
        <f>'Input Count PM'!O50</f>
        <v>0</v>
      </c>
      <c r="C26" s="35">
        <f>'Input Count PM'!O49</f>
        <v>1</v>
      </c>
      <c r="D26" s="35">
        <f>'Input Count PM'!O48</f>
        <v>0</v>
      </c>
      <c r="E26" s="35"/>
      <c r="F26" s="35">
        <f>'Input Count PM'!O42</f>
        <v>0</v>
      </c>
      <c r="G26" s="35">
        <f>'Input Count PM'!O41</f>
        <v>2</v>
      </c>
      <c r="H26" s="35">
        <f>'Input Count PM'!O40</f>
        <v>0</v>
      </c>
      <c r="I26" s="35"/>
      <c r="J26" s="35">
        <f>'Input Count PM'!O46</f>
        <v>0</v>
      </c>
      <c r="K26" s="35">
        <f>'Input Count PM'!O45</f>
        <v>2</v>
      </c>
      <c r="L26" s="35">
        <f>'Input Count PM'!O44</f>
        <v>0</v>
      </c>
      <c r="M26" s="35"/>
      <c r="N26" s="35">
        <f>'Input Count PM'!O38</f>
        <v>0</v>
      </c>
      <c r="O26" s="35">
        <f>'Input Count PM'!O37</f>
        <v>0</v>
      </c>
      <c r="P26" s="35">
        <f>'Input Count PM'!O36</f>
        <v>0</v>
      </c>
      <c r="Q26" s="35"/>
    </row>
    <row r="27" spans="1:18" x14ac:dyDescent="0.25">
      <c r="A27" s="15">
        <f t="shared" si="2"/>
        <v>0.73958333333333326</v>
      </c>
      <c r="B27" s="35">
        <f>'Input Count PM'!T50</f>
        <v>0</v>
      </c>
      <c r="C27" s="35">
        <f>'Input Count PM'!T49</f>
        <v>1</v>
      </c>
      <c r="D27" s="35">
        <f>'Input Count PM'!T48</f>
        <v>0</v>
      </c>
      <c r="E27" s="35"/>
      <c r="F27" s="35">
        <f>'Input Count PM'!T42</f>
        <v>0</v>
      </c>
      <c r="G27" s="35">
        <f>'Input Count PM'!T41</f>
        <v>4</v>
      </c>
      <c r="H27" s="35">
        <f>'Input Count PM'!T40</f>
        <v>0</v>
      </c>
      <c r="I27" s="35"/>
      <c r="J27" s="35">
        <f>'Input Count PM'!T46</f>
        <v>0</v>
      </c>
      <c r="K27" s="35">
        <f>'Input Count PM'!T45</f>
        <v>3</v>
      </c>
      <c r="L27" s="35">
        <f>'Input Count PM'!T44</f>
        <v>0</v>
      </c>
      <c r="M27" s="35"/>
      <c r="N27" s="35">
        <f>'Input Count PM'!T38</f>
        <v>0</v>
      </c>
      <c r="O27" s="35">
        <f>'Input Count PM'!T37</f>
        <v>0</v>
      </c>
      <c r="P27" s="35">
        <f>'Input Count PM'!T36</f>
        <v>0</v>
      </c>
      <c r="Q27" s="35"/>
    </row>
    <row r="28" spans="1:18" x14ac:dyDescent="0.25">
      <c r="A28" t="s">
        <v>1</v>
      </c>
      <c r="B28" s="67">
        <f>SUM(B24:D27)</f>
        <v>2</v>
      </c>
      <c r="C28" s="68"/>
      <c r="D28" s="69"/>
      <c r="E28" s="1"/>
      <c r="F28" s="67">
        <f>SUM(F24:H27)</f>
        <v>10</v>
      </c>
      <c r="G28" s="68"/>
      <c r="H28" s="69"/>
      <c r="I28" s="1"/>
      <c r="J28" s="67">
        <f>SUM(J24:L27)</f>
        <v>6</v>
      </c>
      <c r="K28" s="68"/>
      <c r="L28" s="69"/>
      <c r="M28" s="1"/>
      <c r="N28" s="67">
        <f>SUM(N24:P27)</f>
        <v>1</v>
      </c>
      <c r="O28" s="68"/>
      <c r="P28" s="69"/>
      <c r="Q28" s="1"/>
    </row>
    <row r="29" spans="1:18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x14ac:dyDescent="0.25">
      <c r="B30" s="66" t="s">
        <v>46</v>
      </c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</row>
    <row r="31" spans="1:18" x14ac:dyDescent="0.25">
      <c r="B31" s="65" t="str">
        <f>B$2</f>
        <v>Walnut</v>
      </c>
      <c r="C31" s="65"/>
      <c r="D31" s="65"/>
      <c r="E31" s="65"/>
      <c r="F31" s="65"/>
      <c r="G31" s="65"/>
      <c r="H31" s="65"/>
      <c r="I31" s="65"/>
      <c r="J31" s="65" t="str">
        <f>J$2</f>
        <v>48th</v>
      </c>
      <c r="K31" s="65"/>
      <c r="L31" s="65"/>
      <c r="M31" s="65"/>
      <c r="N31" s="65"/>
      <c r="O31" s="65"/>
      <c r="P31" s="65"/>
      <c r="Q31" s="65"/>
    </row>
    <row r="32" spans="1:18" x14ac:dyDescent="0.25">
      <c r="B32" s="65" t="s">
        <v>5</v>
      </c>
      <c r="C32" s="65"/>
      <c r="D32" s="65"/>
      <c r="E32" s="65"/>
      <c r="F32" s="65" t="s">
        <v>6</v>
      </c>
      <c r="G32" s="65"/>
      <c r="H32" s="65"/>
      <c r="I32" s="65"/>
      <c r="J32" s="65" t="s">
        <v>7</v>
      </c>
      <c r="K32" s="65"/>
      <c r="L32" s="65"/>
      <c r="M32" s="65"/>
      <c r="N32" s="65" t="s">
        <v>8</v>
      </c>
      <c r="O32" s="65"/>
      <c r="P32" s="65"/>
      <c r="Q32" s="65"/>
      <c r="R32" s="70" t="s">
        <v>47</v>
      </c>
    </row>
    <row r="33" spans="1:18" x14ac:dyDescent="0.25">
      <c r="B33" s="35" t="s">
        <v>9</v>
      </c>
      <c r="C33" s="35" t="s">
        <v>10</v>
      </c>
      <c r="D33" s="35" t="s">
        <v>11</v>
      </c>
      <c r="E33" s="35" t="s">
        <v>13</v>
      </c>
      <c r="F33" s="35" t="s">
        <v>9</v>
      </c>
      <c r="G33" s="35" t="s">
        <v>10</v>
      </c>
      <c r="H33" s="35" t="s">
        <v>11</v>
      </c>
      <c r="I33" s="35" t="s">
        <v>13</v>
      </c>
      <c r="J33" s="35" t="s">
        <v>9</v>
      </c>
      <c r="K33" s="35" t="s">
        <v>10</v>
      </c>
      <c r="L33" s="35" t="s">
        <v>11</v>
      </c>
      <c r="M33" s="35" t="s">
        <v>13</v>
      </c>
      <c r="N33" s="35" t="s">
        <v>9</v>
      </c>
      <c r="O33" s="35" t="s">
        <v>10</v>
      </c>
      <c r="P33" s="35" t="s">
        <v>11</v>
      </c>
      <c r="Q33" s="35" t="s">
        <v>13</v>
      </c>
      <c r="R33" s="70"/>
    </row>
    <row r="34" spans="1:18" x14ac:dyDescent="0.25">
      <c r="A34" s="15">
        <f>PEAK_START_PM</f>
        <v>0.70833333333333337</v>
      </c>
      <c r="B34" s="35">
        <f t="shared" ref="B34:D37" si="3">B5+B14</f>
        <v>0</v>
      </c>
      <c r="C34" s="35">
        <f>C5+C14</f>
        <v>0</v>
      </c>
      <c r="D34" s="35">
        <f t="shared" si="3"/>
        <v>0</v>
      </c>
      <c r="E34" s="35">
        <f>E5</f>
        <v>0</v>
      </c>
      <c r="F34" s="35">
        <f t="shared" ref="F34:H37" si="4">F5+F14</f>
        <v>5</v>
      </c>
      <c r="G34" s="35">
        <f t="shared" si="4"/>
        <v>181</v>
      </c>
      <c r="H34" s="35">
        <f t="shared" si="4"/>
        <v>12</v>
      </c>
      <c r="I34" s="35">
        <f>I5</f>
        <v>3</v>
      </c>
      <c r="J34" s="35">
        <f>J5+J14</f>
        <v>3</v>
      </c>
      <c r="K34" s="35">
        <f t="shared" ref="K34:L34" si="5">K5+K14</f>
        <v>47</v>
      </c>
      <c r="L34" s="35">
        <f t="shared" si="5"/>
        <v>0</v>
      </c>
      <c r="M34" s="35">
        <f>M5</f>
        <v>2</v>
      </c>
      <c r="N34" s="35">
        <f t="shared" ref="N34:P37" si="6">N5+N14</f>
        <v>0</v>
      </c>
      <c r="O34" s="35">
        <f t="shared" si="6"/>
        <v>55</v>
      </c>
      <c r="P34" s="35">
        <f t="shared" si="6"/>
        <v>14</v>
      </c>
      <c r="Q34" s="35">
        <f>Q5</f>
        <v>2</v>
      </c>
      <c r="R34" s="35">
        <f>SUM(B34:D34,F34:H34,J34:L34,N34:P34)</f>
        <v>317</v>
      </c>
    </row>
    <row r="35" spans="1:18" x14ac:dyDescent="0.25">
      <c r="A35" s="15">
        <f>A34+TIME(0,15,0)</f>
        <v>0.71875</v>
      </c>
      <c r="B35" s="35">
        <f t="shared" si="3"/>
        <v>0</v>
      </c>
      <c r="C35" s="35">
        <f t="shared" si="3"/>
        <v>0</v>
      </c>
      <c r="D35" s="35">
        <f t="shared" si="3"/>
        <v>0</v>
      </c>
      <c r="E35" s="35">
        <f>E6</f>
        <v>3</v>
      </c>
      <c r="F35" s="35">
        <f t="shared" si="4"/>
        <v>20</v>
      </c>
      <c r="G35" s="35">
        <f t="shared" si="4"/>
        <v>279</v>
      </c>
      <c r="H35" s="35">
        <f t="shared" si="4"/>
        <v>17</v>
      </c>
      <c r="I35" s="35">
        <f>I6</f>
        <v>2</v>
      </c>
      <c r="J35" s="35">
        <f t="shared" ref="J35:L37" si="7">J6+J15</f>
        <v>11</v>
      </c>
      <c r="K35" s="35">
        <f t="shared" si="7"/>
        <v>83</v>
      </c>
      <c r="L35" s="35">
        <f t="shared" si="7"/>
        <v>0</v>
      </c>
      <c r="M35" s="35">
        <f>M6</f>
        <v>2</v>
      </c>
      <c r="N35" s="35">
        <f t="shared" si="6"/>
        <v>0</v>
      </c>
      <c r="O35" s="35">
        <f t="shared" si="6"/>
        <v>83</v>
      </c>
      <c r="P35" s="35">
        <f t="shared" si="6"/>
        <v>26</v>
      </c>
      <c r="Q35" s="35">
        <f>Q6</f>
        <v>2</v>
      </c>
      <c r="R35" s="35">
        <f>SUM(B35:D35,F35:H35,J35:L35,N35:P35)</f>
        <v>519</v>
      </c>
    </row>
    <row r="36" spans="1:18" x14ac:dyDescent="0.25">
      <c r="A36" s="15">
        <f t="shared" ref="A36:A37" si="8">A35+TIME(0,15,0)</f>
        <v>0.72916666666666663</v>
      </c>
      <c r="B36" s="35">
        <f t="shared" si="3"/>
        <v>0</v>
      </c>
      <c r="C36" s="35">
        <f t="shared" si="3"/>
        <v>0</v>
      </c>
      <c r="D36" s="35">
        <f t="shared" si="3"/>
        <v>0</v>
      </c>
      <c r="E36" s="35">
        <f>E7</f>
        <v>0</v>
      </c>
      <c r="F36" s="35">
        <f>F7+F16</f>
        <v>15</v>
      </c>
      <c r="G36" s="35">
        <f t="shared" si="4"/>
        <v>255</v>
      </c>
      <c r="H36" s="35">
        <f t="shared" si="4"/>
        <v>18</v>
      </c>
      <c r="I36" s="35">
        <f>I7</f>
        <v>0</v>
      </c>
      <c r="J36" s="35">
        <f t="shared" si="7"/>
        <v>10</v>
      </c>
      <c r="K36" s="35">
        <f t="shared" si="7"/>
        <v>70</v>
      </c>
      <c r="L36" s="35">
        <f t="shared" si="7"/>
        <v>0</v>
      </c>
      <c r="M36" s="35">
        <f>M7</f>
        <v>0</v>
      </c>
      <c r="N36" s="35">
        <f t="shared" si="6"/>
        <v>0</v>
      </c>
      <c r="O36" s="35">
        <f t="shared" si="6"/>
        <v>79</v>
      </c>
      <c r="P36" s="35">
        <f t="shared" si="6"/>
        <v>33</v>
      </c>
      <c r="Q36" s="35">
        <f>Q7</f>
        <v>0</v>
      </c>
      <c r="R36" s="35">
        <f t="shared" ref="R36" si="9">SUM(B36:D36,F36:H36,J36:L36,N36:P36)</f>
        <v>480</v>
      </c>
    </row>
    <row r="37" spans="1:18" ht="15.75" thickBot="1" x14ac:dyDescent="0.3">
      <c r="A37" s="15">
        <f t="shared" si="8"/>
        <v>0.73958333333333326</v>
      </c>
      <c r="B37" s="42">
        <f t="shared" si="3"/>
        <v>0</v>
      </c>
      <c r="C37" s="42">
        <f t="shared" si="3"/>
        <v>0</v>
      </c>
      <c r="D37" s="42">
        <f t="shared" si="3"/>
        <v>0</v>
      </c>
      <c r="E37" s="42">
        <f>E8</f>
        <v>0</v>
      </c>
      <c r="F37" s="42">
        <f>F8+F17</f>
        <v>11</v>
      </c>
      <c r="G37" s="42">
        <f>G8+G17</f>
        <v>213</v>
      </c>
      <c r="H37" s="42">
        <f t="shared" si="4"/>
        <v>12</v>
      </c>
      <c r="I37" s="42">
        <f>I8</f>
        <v>2</v>
      </c>
      <c r="J37" s="42">
        <f t="shared" si="7"/>
        <v>6</v>
      </c>
      <c r="K37" s="42">
        <f>K8+K17</f>
        <v>62</v>
      </c>
      <c r="L37" s="42">
        <f>L8+L17</f>
        <v>0</v>
      </c>
      <c r="M37" s="42">
        <f>M8</f>
        <v>2</v>
      </c>
      <c r="N37" s="42">
        <f t="shared" si="6"/>
        <v>0</v>
      </c>
      <c r="O37" s="42">
        <f t="shared" si="6"/>
        <v>73</v>
      </c>
      <c r="P37" s="42">
        <f t="shared" si="6"/>
        <v>19</v>
      </c>
      <c r="Q37" s="42">
        <f>Q8</f>
        <v>4</v>
      </c>
      <c r="R37" s="42">
        <f>SUM(B37:D37,F37:H37,J37:L37,N37:P37)</f>
        <v>396</v>
      </c>
    </row>
    <row r="38" spans="1:18" x14ac:dyDescent="0.25">
      <c r="A38" t="s">
        <v>1</v>
      </c>
      <c r="B38" s="28">
        <f>SUM(B34:B37)</f>
        <v>0</v>
      </c>
      <c r="C38" s="28">
        <f t="shared" ref="C38:R38" si="10">SUM(C34:C37)</f>
        <v>0</v>
      </c>
      <c r="D38" s="28">
        <f t="shared" si="10"/>
        <v>0</v>
      </c>
      <c r="E38" s="28">
        <f>SUM(E34:E37)</f>
        <v>3</v>
      </c>
      <c r="F38" s="28">
        <f t="shared" si="10"/>
        <v>51</v>
      </c>
      <c r="G38" s="28">
        <f t="shared" si="10"/>
        <v>928</v>
      </c>
      <c r="H38" s="28">
        <f t="shared" si="10"/>
        <v>59</v>
      </c>
      <c r="I38" s="28">
        <f t="shared" si="10"/>
        <v>7</v>
      </c>
      <c r="J38" s="28">
        <f t="shared" si="10"/>
        <v>30</v>
      </c>
      <c r="K38" s="28">
        <f t="shared" si="10"/>
        <v>262</v>
      </c>
      <c r="L38" s="28">
        <f t="shared" si="10"/>
        <v>0</v>
      </c>
      <c r="M38" s="28">
        <f t="shared" si="10"/>
        <v>6</v>
      </c>
      <c r="N38" s="28">
        <f t="shared" si="10"/>
        <v>0</v>
      </c>
      <c r="O38" s="28">
        <f t="shared" si="10"/>
        <v>290</v>
      </c>
      <c r="P38" s="28">
        <f t="shared" si="10"/>
        <v>92</v>
      </c>
      <c r="Q38" s="28">
        <f t="shared" si="10"/>
        <v>8</v>
      </c>
      <c r="R38" s="28">
        <f t="shared" si="10"/>
        <v>1712</v>
      </c>
    </row>
  </sheetData>
  <mergeCells count="33">
    <mergeCell ref="B32:E32"/>
    <mergeCell ref="F32:I32"/>
    <mergeCell ref="J32:M32"/>
    <mergeCell ref="N32:Q32"/>
    <mergeCell ref="R32:R33"/>
    <mergeCell ref="B31:I31"/>
    <mergeCell ref="J31:Q31"/>
    <mergeCell ref="B20:Q20"/>
    <mergeCell ref="B21:I21"/>
    <mergeCell ref="J21:Q21"/>
    <mergeCell ref="B22:E22"/>
    <mergeCell ref="F22:I22"/>
    <mergeCell ref="J22:M22"/>
    <mergeCell ref="N22:Q22"/>
    <mergeCell ref="B28:D28"/>
    <mergeCell ref="F28:H28"/>
    <mergeCell ref="J28:L28"/>
    <mergeCell ref="N28:P28"/>
    <mergeCell ref="B30:Q30"/>
    <mergeCell ref="B10:Q10"/>
    <mergeCell ref="B11:I11"/>
    <mergeCell ref="J11:Q11"/>
    <mergeCell ref="B12:E12"/>
    <mergeCell ref="F12:I12"/>
    <mergeCell ref="J12:M12"/>
    <mergeCell ref="N12:Q12"/>
    <mergeCell ref="B1:Q1"/>
    <mergeCell ref="B2:I2"/>
    <mergeCell ref="J2:Q2"/>
    <mergeCell ref="B3:E3"/>
    <mergeCell ref="F3:I3"/>
    <mergeCell ref="J3:M3"/>
    <mergeCell ref="N3:Q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5C3E84F907EA439EE4245CDE924D97" ma:contentTypeVersion="28" ma:contentTypeDescription="Create a new document." ma:contentTypeScope="" ma:versionID="121179911fe27ec42fd693a6abab4146">
  <xsd:schema xmlns:xsd="http://www.w3.org/2001/XMLSchema" xmlns:xs="http://www.w3.org/2001/XMLSchema" xmlns:p="http://schemas.microsoft.com/office/2006/metadata/properties" xmlns:ns1="http://schemas.microsoft.com/sharepoint/v3" xmlns:ns2="b0113f62-c0cd-453a-a529-5be351b8c946" xmlns:ns3="874c869c-513e-4340-bc0c-fb538dc457ce" targetNamespace="http://schemas.microsoft.com/office/2006/metadata/properties" ma:root="true" ma:fieldsID="faf3d1bf2ce4c687644af996a03dba6e" ns1:_="" ns2:_="" ns3:_="">
    <xsd:import namespace="http://schemas.microsoft.com/sharepoint/v3"/>
    <xsd:import namespace="b0113f62-c0cd-453a-a529-5be351b8c946"/>
    <xsd:import namespace="874c869c-513e-4340-bc0c-fb538dc457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SearchTerms" minOccurs="0"/>
                <xsd:element ref="ns2:Notes" minOccurs="0"/>
                <xsd:element ref="ns2:ImageCaptions" minOccurs="0"/>
                <xsd:element ref="ns2:ReferenceText" minOccurs="0"/>
                <xsd:element ref="ns2:Before_x002f_After" minOccurs="0"/>
                <xsd:element ref="ns2:lcf76f155ced4ddcb4097134ff3c332f" minOccurs="0"/>
                <xsd:element ref="ns3:TaxCatchAll" minOccurs="0"/>
                <xsd:element ref="ns2:CheckRecordedbyFinance" minOccurs="0"/>
                <xsd:element ref="ns2:StreetAddress" minOccurs="0"/>
                <xsd:element ref="ns2:SiteName" minOccurs="0"/>
                <xsd:element ref="ns2:Abou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13f62-c0cd-453a-a529-5be351b8c9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SearchTerms" ma:index="21" nillable="true" ma:displayName="Search Terms" ma:description="Tags for searching the image library" ma:format="Dropdown" ma:internalName="SearchTerms">
      <xsd:simpleType>
        <xsd:restriction base="dms:Text">
          <xsd:maxLength value="255"/>
        </xsd:restriction>
      </xsd:simpleType>
    </xsd:element>
    <xsd:element name="Notes" ma:index="22" nillable="true" ma:displayName="Notes" ma:description="Include helpful notes here" ma:format="Dropdown" ma:internalName="Notes">
      <xsd:simpleType>
        <xsd:restriction base="dms:Note">
          <xsd:maxLength value="255"/>
        </xsd:restriction>
      </xsd:simpleType>
    </xsd:element>
    <xsd:element name="ImageCaptions" ma:index="23" nillable="true" ma:displayName="Image Captions" ma:format="Dropdown" ma:internalName="ImageCaptions">
      <xsd:simpleType>
        <xsd:restriction base="dms:Note">
          <xsd:maxLength value="255"/>
        </xsd:restriction>
      </xsd:simpleType>
    </xsd:element>
    <xsd:element name="ReferenceText" ma:index="24" nillable="true" ma:displayName="Reference Text" ma:format="Dropdown" ma:internalName="ReferenceText">
      <xsd:simpleType>
        <xsd:restriction base="dms:Note">
          <xsd:maxLength value="255"/>
        </xsd:restriction>
      </xsd:simpleType>
    </xsd:element>
    <xsd:element name="Before_x002f_After" ma:index="25" nillable="true" ma:displayName="Before/After" ma:format="Dropdown" ma:internalName="Before_x002f_After">
      <xsd:simpleType>
        <xsd:restriction base="dms:Text">
          <xsd:maxLength value="255"/>
        </xsd:restriction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f9eb18d0-8512-43c1-978b-efa5dabb07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heckRecordedbyFinance" ma:index="29" nillable="true" ma:displayName="Check Recorded by Finance" ma:default="0" ma:format="Dropdown" ma:internalName="CheckRecordedbyFinance">
      <xsd:simpleType>
        <xsd:restriction base="dms:Boolean"/>
      </xsd:simpleType>
    </xsd:element>
    <xsd:element name="StreetAddress" ma:index="30" nillable="true" ma:displayName="Street Address" ma:description="Site location" ma:format="Dropdown" ma:internalName="StreetAddress">
      <xsd:simpleType>
        <xsd:restriction base="dms:Text">
          <xsd:maxLength value="255"/>
        </xsd:restriction>
      </xsd:simpleType>
    </xsd:element>
    <xsd:element name="SiteName" ma:index="31" nillable="true" ma:displayName="Site Name" ma:format="Dropdown" ma:internalName="SiteName">
      <xsd:simpleType>
        <xsd:restriction base="dms:Text">
          <xsd:maxLength value="255"/>
        </xsd:restriction>
      </xsd:simpleType>
    </xsd:element>
    <xsd:element name="About" ma:index="32" nillable="true" ma:displayName="About" ma:format="Dropdown" ma:internalName="Abou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4c869c-513e-4340-bc0c-fb538dc457c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8" nillable="true" ma:displayName="Taxonomy Catch All Column" ma:hidden="true" ma:list="{cd953443-65b3-4383-aa02-4decb3736dd4}" ma:internalName="TaxCatchAll" ma:showField="CatchAllData" ma:web="874c869c-513e-4340-bc0c-fb538dc457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eckRecordedbyFinance xmlns="b0113f62-c0cd-453a-a529-5be351b8c946">false</CheckRecordedbyFinance>
    <_ip_UnifiedCompliancePolicyUIAction xmlns="http://schemas.microsoft.com/sharepoint/v3" xsi:nil="true"/>
    <SearchTerms xmlns="b0113f62-c0cd-453a-a529-5be351b8c946" xsi:nil="true"/>
    <TaxCatchAll xmlns="874c869c-513e-4340-bc0c-fb538dc457ce" xsi:nil="true"/>
    <_ip_UnifiedCompliancePolicyProperties xmlns="http://schemas.microsoft.com/sharepoint/v3" xsi:nil="true"/>
    <lcf76f155ced4ddcb4097134ff3c332f xmlns="b0113f62-c0cd-453a-a529-5be351b8c946">
      <Terms xmlns="http://schemas.microsoft.com/office/infopath/2007/PartnerControls"/>
    </lcf76f155ced4ddcb4097134ff3c332f>
    <About xmlns="b0113f62-c0cd-453a-a529-5be351b8c946" xsi:nil="true"/>
    <ImageCaptions xmlns="b0113f62-c0cd-453a-a529-5be351b8c946" xsi:nil="true"/>
    <SiteName xmlns="b0113f62-c0cd-453a-a529-5be351b8c946" xsi:nil="true"/>
    <Notes xmlns="b0113f62-c0cd-453a-a529-5be351b8c946" xsi:nil="true"/>
    <ReferenceText xmlns="b0113f62-c0cd-453a-a529-5be351b8c946" xsi:nil="true"/>
    <Before_x002f_After xmlns="b0113f62-c0cd-453a-a529-5be351b8c946" xsi:nil="true"/>
    <StreetAddress xmlns="b0113f62-c0cd-453a-a529-5be351b8c946" xsi:nil="true"/>
  </documentManagement>
</p:properties>
</file>

<file path=customXml/itemProps1.xml><?xml version="1.0" encoding="utf-8"?>
<ds:datastoreItem xmlns:ds="http://schemas.openxmlformats.org/officeDocument/2006/customXml" ds:itemID="{33DAE394-692A-4CFD-BC35-06A4BAB90E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0113f62-c0cd-453a-a529-5be351b8c946"/>
    <ds:schemaRef ds:uri="874c869c-513e-4340-bc0c-fb538dc457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76233F-B45C-49D0-A39F-B5DF2263D3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3FD80D-1D01-4A10-8666-4A03C5D55F8E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b0113f62-c0cd-453a-a529-5be351b8c946"/>
    <ds:schemaRef ds:uri="http://purl.org/dc/elements/1.1/"/>
    <ds:schemaRef ds:uri="874c869c-513e-4340-bc0c-fb538dc457ce"/>
    <ds:schemaRef ds:uri="http://purl.org/dc/terms/"/>
    <ds:schemaRef ds:uri="http://schemas.openxmlformats.org/package/2006/metadata/core-properties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72</vt:i4>
      </vt:variant>
    </vt:vector>
  </HeadingPairs>
  <TitlesOfParts>
    <vt:vector size="79" baseType="lpstr">
      <vt:lpstr>General Info</vt:lpstr>
      <vt:lpstr>PHF</vt:lpstr>
      <vt:lpstr>Synchro Inputs</vt:lpstr>
      <vt:lpstr>Input Count AM</vt:lpstr>
      <vt:lpstr>Tables AM</vt:lpstr>
      <vt:lpstr>Input Count PM</vt:lpstr>
      <vt:lpstr>Tables PM</vt:lpstr>
      <vt:lpstr>PEAK_START_AM</vt:lpstr>
      <vt:lpstr>PEAK_START_PM</vt:lpstr>
      <vt:lpstr>STREET_EBWB</vt:lpstr>
      <vt:lpstr>STREET_NBSB</vt:lpstr>
      <vt:lpstr>TIME_START_AM</vt:lpstr>
      <vt:lpstr>TIME_START_PM</vt:lpstr>
      <vt:lpstr>TOT_BIK_EB_AM</vt:lpstr>
      <vt:lpstr>TOT_BIK_EB_PM</vt:lpstr>
      <vt:lpstr>TOT_BIK_NB_AM</vt:lpstr>
      <vt:lpstr>TOT_BIK_NB_PM</vt:lpstr>
      <vt:lpstr>TOT_BIK_SB_AM</vt:lpstr>
      <vt:lpstr>TOT_BIK_SB_PM</vt:lpstr>
      <vt:lpstr>TOT_BIK_WB_AM</vt:lpstr>
      <vt:lpstr>TOT_BIK_WB_PM</vt:lpstr>
      <vt:lpstr>TOT_HV_EBL_AM</vt:lpstr>
      <vt:lpstr>TOT_HV_EBL_PM</vt:lpstr>
      <vt:lpstr>TOT_HV_EBR_AM</vt:lpstr>
      <vt:lpstr>TOT_HV_EBR_PM</vt:lpstr>
      <vt:lpstr>TOT_HV_EBT_AM</vt:lpstr>
      <vt:lpstr>TOT_HV_EBT_PM</vt:lpstr>
      <vt:lpstr>TOT_HV_NBL_AM</vt:lpstr>
      <vt:lpstr>TOT_HV_NBL_PM</vt:lpstr>
      <vt:lpstr>TOT_HV_NBR_AM</vt:lpstr>
      <vt:lpstr>TOT_HV_NBR_PM</vt:lpstr>
      <vt:lpstr>TOT_HV_NBT_AM</vt:lpstr>
      <vt:lpstr>TOT_HV_NBT_PM</vt:lpstr>
      <vt:lpstr>TOT_HV_SBL_AM</vt:lpstr>
      <vt:lpstr>TOT_HV_SBL_PM</vt:lpstr>
      <vt:lpstr>TOT_HV_SBR_AM</vt:lpstr>
      <vt:lpstr>TOT_HV_SBR_PM</vt:lpstr>
      <vt:lpstr>TOT_HV_SBT_AM</vt:lpstr>
      <vt:lpstr>TOT_HV_SBT_PM</vt:lpstr>
      <vt:lpstr>TOT_HV_WBL_AM</vt:lpstr>
      <vt:lpstr>TOT_HV_WBL_PM</vt:lpstr>
      <vt:lpstr>TOT_HV_WBR_AM</vt:lpstr>
      <vt:lpstr>TOT_HV_WBR_PM</vt:lpstr>
      <vt:lpstr>TOT_HV_WBT_AM</vt:lpstr>
      <vt:lpstr>TOT_HV_WBT_PM</vt:lpstr>
      <vt:lpstr>TOT_PED_EB_AM</vt:lpstr>
      <vt:lpstr>TOT_PED_EB_PM</vt:lpstr>
      <vt:lpstr>TOT_PED_NB_AM</vt:lpstr>
      <vt:lpstr>TOT_PED_NB_PM</vt:lpstr>
      <vt:lpstr>TOT_PED_SB_AM</vt:lpstr>
      <vt:lpstr>TOT_PED_SB_PM</vt:lpstr>
      <vt:lpstr>TOT_PED_WB_AM</vt:lpstr>
      <vt:lpstr>TOT_PED_WB_PM</vt:lpstr>
      <vt:lpstr>TOT_VEH_AM</vt:lpstr>
      <vt:lpstr>TOT_VEH_EBL_AM</vt:lpstr>
      <vt:lpstr>TOT_VEH_EBL_PM</vt:lpstr>
      <vt:lpstr>TOT_VEH_EBR_AM</vt:lpstr>
      <vt:lpstr>TOT_VEH_EBR_PM</vt:lpstr>
      <vt:lpstr>TOT_VEH_EBT_AM</vt:lpstr>
      <vt:lpstr>TOT_VEH_EBT_PM</vt:lpstr>
      <vt:lpstr>TOT_VEH_NBL_AM</vt:lpstr>
      <vt:lpstr>TOT_VEH_NBL_PM</vt:lpstr>
      <vt:lpstr>TOT_VEH_NBR_AM</vt:lpstr>
      <vt:lpstr>TOT_VEH_NBR_PM</vt:lpstr>
      <vt:lpstr>TOT_VEH_NBT_AM</vt:lpstr>
      <vt:lpstr>TOT_VEH_NBT_PM</vt:lpstr>
      <vt:lpstr>TOT_VEH_PM</vt:lpstr>
      <vt:lpstr>TOT_VEH_SBL_AM</vt:lpstr>
      <vt:lpstr>TOT_VEH_SBL_PM</vt:lpstr>
      <vt:lpstr>TOT_VEH_SBR_AM</vt:lpstr>
      <vt:lpstr>TOT_VEH_SBR_PM</vt:lpstr>
      <vt:lpstr>TOT_VEH_SBT_AM</vt:lpstr>
      <vt:lpstr>TOT_VEH_SBT_PM</vt:lpstr>
      <vt:lpstr>TOT_VEH_WBL_AM</vt:lpstr>
      <vt:lpstr>TOT_VEH_WBL_PM</vt:lpstr>
      <vt:lpstr>TOT_VEH_WBR_AM</vt:lpstr>
      <vt:lpstr>TOT_VEH_WBR_PM</vt:lpstr>
      <vt:lpstr>TOT_VEH_WBT_AM</vt:lpstr>
      <vt:lpstr>TOT_VEH_WBT_PM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Lentz</dc:creator>
  <cp:keywords/>
  <dc:description/>
  <cp:lastModifiedBy>Benjamin She</cp:lastModifiedBy>
  <cp:revision/>
  <dcterms:created xsi:type="dcterms:W3CDTF">2023-02-03T14:06:54Z</dcterms:created>
  <dcterms:modified xsi:type="dcterms:W3CDTF">2023-08-31T16:51:02Z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0x010100E25C3E84F907EA439EE4245CDE924D97</vt:lpwstr>
  </property>
  <property fmtid="{D5CDD505-2E9C-101B-9397-08002B2CF9AE}" pid="3" name="MediaServiceImageTags">
    <vt:lpwstr/>
  </property>
</Properties>
</file>