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h\Documents\"/>
    </mc:Choice>
  </mc:AlternateContent>
  <xr:revisionPtr revIDLastSave="0" documentId="13_ncr:1_{344B3C84-B55A-4273-9EE5-C5D33099326D}" xr6:coauthVersionLast="47" xr6:coauthVersionMax="47" xr10:uidLastSave="{00000000-0000-0000-0000-000000000000}"/>
  <bookViews>
    <workbookView xWindow="-27990" yWindow="1725" windowWidth="28110" windowHeight="16440" activeTab="1" xr2:uid="{1E9588E7-C444-4E64-9F91-BE83DBEA5A43}"/>
  </bookViews>
  <sheets>
    <sheet name="PHF" sheetId="12" r:id="rId1"/>
    <sheet name="Synchro Inputs" sheetId="11" r:id="rId2"/>
    <sheet name="Input Count - Mar 1, 2023" sheetId="6" r:id="rId3"/>
    <sheet name="Tables - Mar 1, 2023" sheetId="7" r:id="rId4"/>
    <sheet name="General Info" sheetId="2" r:id="rId5"/>
  </sheets>
  <definedNames>
    <definedName name="STREET_EBWB">'General Info'!$B$1</definedName>
    <definedName name="STREET_NBSB">'General Info'!$B$2</definedName>
    <definedName name="TIME_START">'General Info'!$B$4</definedName>
    <definedName name="TIME_START_AM">'General Info'!$B$4</definedName>
    <definedName name="TOT_BIK_EB">'Tables - Mar 1, 2023'!$B$28</definedName>
    <definedName name="TOT_BIK_NB">'Tables - Mar 1, 2023'!$J$28</definedName>
    <definedName name="TOT_BIK_SB">'Tables - Mar 1, 2023'!$N$28</definedName>
    <definedName name="TOT_BIK_WB">'Tables - Mar 1, 2023'!$F$28</definedName>
    <definedName name="TOT_HV_EBL">'Tables - Mar 1, 2023'!$B$18</definedName>
    <definedName name="TOT_HV_EBR">'Tables - Mar 1, 2023'!$D$18</definedName>
    <definedName name="TOT_HV_EBT">'Tables - Mar 1, 2023'!$C$18</definedName>
    <definedName name="TOT_HV_NBL">'Tables - Mar 1, 2023'!$J$18</definedName>
    <definedName name="TOT_HV_NBR">'Tables - Mar 1, 2023'!$L$18</definedName>
    <definedName name="TOT_HV_NBT">'Tables - Mar 1, 2023'!$K$18</definedName>
    <definedName name="TOT_HV_SBL">'Tables - Mar 1, 2023'!$N$18</definedName>
    <definedName name="TOT_HV_SBR">'Tables - Mar 1, 2023'!$P$18</definedName>
    <definedName name="TOT_HV_SBT">'Tables - Mar 1, 2023'!$O$18</definedName>
    <definedName name="TOT_HV_WBL">'Tables - Mar 1, 2023'!$F$18</definedName>
    <definedName name="TOT_HV_WBR">'Tables - Mar 1, 2023'!$H$18</definedName>
    <definedName name="TOT_HV_WBT">'Tables - Mar 1, 2023'!$G$18</definedName>
    <definedName name="TOT_PED_EB">'Tables - Mar 1, 2023'!$E$38</definedName>
    <definedName name="TOT_PED_NB">'Tables - Mar 1, 2023'!$M$38</definedName>
    <definedName name="TOT_PED_SB">'Tables - Mar 1, 2023'!$Q$38</definedName>
    <definedName name="TOT_PED_WB">'Tables - Mar 1, 2023'!$I$38</definedName>
    <definedName name="TOT_PEDS_EB">#REF!</definedName>
    <definedName name="TOT_PEDS_WB">#REF!</definedName>
    <definedName name="TOT_VEH">'Tables - Mar 1, 2023'!$R$38</definedName>
    <definedName name="TOT_VEH_EBL">'Tables - Mar 1, 2023'!$B$38</definedName>
    <definedName name="TOT_VEH_EBR">'Tables - Mar 1, 2023'!$D$38</definedName>
    <definedName name="TOT_VEH_EBT">'Tables - Mar 1, 2023'!$C$38</definedName>
    <definedName name="TOT_VEH_NBL">'Tables - Mar 1, 2023'!$J$38</definedName>
    <definedName name="TOT_VEH_NBR">'Tables - Mar 1, 2023'!$L$38</definedName>
    <definedName name="TOT_VEH_NBT">'Tables - Mar 1, 2023'!$K$38</definedName>
    <definedName name="TOT_VEH_SBL">'Tables - Mar 1, 2023'!$N$38</definedName>
    <definedName name="TOT_VEH_SBR">'Tables - Mar 1, 2023'!$P$38</definedName>
    <definedName name="TOT_VEH_SBT">'Tables - Mar 1, 2023'!$O$38</definedName>
    <definedName name="TOT_VEH_WBL">'Tables - Mar 1, 2023'!$F$38</definedName>
    <definedName name="TOT_VEH_WBR">'Tables - Mar 1, 2023'!$H$38</definedName>
    <definedName name="TOT_VEH_WBT">'Tables - Mar 1, 2023'!$G$38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7" l="1"/>
  <c r="P7" i="7"/>
  <c r="P6" i="7"/>
  <c r="J18" i="7"/>
  <c r="L18" i="7"/>
  <c r="O18" i="7"/>
  <c r="P18" i="7"/>
  <c r="A34" i="7"/>
  <c r="A35" i="7" s="1"/>
  <c r="A36" i="7" s="1"/>
  <c r="A37" i="7" s="1"/>
  <c r="A24" i="7"/>
  <c r="A25" i="7" s="1"/>
  <c r="A26" i="7" s="1"/>
  <c r="A27" i="7" s="1"/>
  <c r="A14" i="7"/>
  <c r="A15" i="7" s="1"/>
  <c r="A16" i="7" s="1"/>
  <c r="A17" i="7" s="1"/>
  <c r="R7" i="11"/>
  <c r="Q7" i="11"/>
  <c r="F17" i="7"/>
  <c r="F16" i="7"/>
  <c r="F15" i="7"/>
  <c r="F14" i="7"/>
  <c r="F8" i="7"/>
  <c r="F7" i="7"/>
  <c r="F6" i="7"/>
  <c r="F5" i="7"/>
  <c r="B18" i="7"/>
  <c r="C8" i="11"/>
  <c r="J2" i="7"/>
  <c r="B2" i="7"/>
  <c r="I5" i="11"/>
  <c r="C5" i="11"/>
  <c r="B38" i="7"/>
  <c r="P17" i="7"/>
  <c r="P16" i="7"/>
  <c r="P15" i="7"/>
  <c r="P14" i="7"/>
  <c r="O17" i="7"/>
  <c r="O16" i="7"/>
  <c r="O15" i="7"/>
  <c r="O14" i="7"/>
  <c r="N17" i="7"/>
  <c r="D17" i="7"/>
  <c r="D16" i="7"/>
  <c r="D15" i="7"/>
  <c r="D14" i="7"/>
  <c r="A5" i="7"/>
  <c r="A6" i="7" s="1"/>
  <c r="A7" i="7" s="1"/>
  <c r="A8" i="7" s="1"/>
  <c r="D18" i="7" l="1"/>
  <c r="F18" i="7"/>
  <c r="N16" i="7"/>
  <c r="N18" i="7" s="1"/>
  <c r="N15" i="7"/>
  <c r="N14" i="7"/>
  <c r="O8" i="7"/>
  <c r="O37" i="7" s="1"/>
  <c r="O7" i="7"/>
  <c r="O36" i="7" s="1"/>
  <c r="O6" i="7"/>
  <c r="O35" i="7" s="1"/>
  <c r="N8" i="7"/>
  <c r="N37" i="7" s="1"/>
  <c r="N7" i="7"/>
  <c r="N6" i="7"/>
  <c r="P5" i="7"/>
  <c r="O5" i="7"/>
  <c r="N5" i="7"/>
  <c r="D8" i="7"/>
  <c r="D37" i="7" s="1"/>
  <c r="D7" i="7"/>
  <c r="D6" i="7"/>
  <c r="D5" i="7"/>
  <c r="D34" i="7" s="1"/>
  <c r="E5" i="7"/>
  <c r="E34" i="7" s="1"/>
  <c r="B14" i="7"/>
  <c r="C14" i="7"/>
  <c r="G14" i="7"/>
  <c r="H14" i="7"/>
  <c r="J14" i="7"/>
  <c r="K14" i="7"/>
  <c r="K18" i="7" s="1"/>
  <c r="L14" i="7"/>
  <c r="B15" i="7"/>
  <c r="C15" i="7"/>
  <c r="G15" i="7"/>
  <c r="H15" i="7"/>
  <c r="H18" i="7" s="1"/>
  <c r="J15" i="7"/>
  <c r="K15" i="7"/>
  <c r="L15" i="7"/>
  <c r="B16" i="7"/>
  <c r="C16" i="7"/>
  <c r="G16" i="7"/>
  <c r="H16" i="7"/>
  <c r="J16" i="7"/>
  <c r="K16" i="7"/>
  <c r="L16" i="7"/>
  <c r="B17" i="7"/>
  <c r="C17" i="7"/>
  <c r="G17" i="7"/>
  <c r="H17" i="7"/>
  <c r="J17" i="7"/>
  <c r="K17" i="7"/>
  <c r="L17" i="7"/>
  <c r="C6" i="12"/>
  <c r="C5" i="12"/>
  <c r="C4" i="12"/>
  <c r="C3" i="12"/>
  <c r="D25" i="7"/>
  <c r="D26" i="7"/>
  <c r="D27" i="7"/>
  <c r="P35" i="7"/>
  <c r="P36" i="7"/>
  <c r="P37" i="7"/>
  <c r="F37" i="7"/>
  <c r="F36" i="7"/>
  <c r="F35" i="7"/>
  <c r="F34" i="7"/>
  <c r="P27" i="7"/>
  <c r="P26" i="7"/>
  <c r="P25" i="7"/>
  <c r="P24" i="7"/>
  <c r="O27" i="7"/>
  <c r="O26" i="7"/>
  <c r="O25" i="7"/>
  <c r="O24" i="7"/>
  <c r="N27" i="7"/>
  <c r="N26" i="7"/>
  <c r="N25" i="7"/>
  <c r="N24" i="7"/>
  <c r="L27" i="7"/>
  <c r="L26" i="7"/>
  <c r="L25" i="7"/>
  <c r="L24" i="7"/>
  <c r="K27" i="7"/>
  <c r="K26" i="7"/>
  <c r="K25" i="7"/>
  <c r="K24" i="7"/>
  <c r="J27" i="7"/>
  <c r="J26" i="7"/>
  <c r="J25" i="7"/>
  <c r="J24" i="7"/>
  <c r="H27" i="7"/>
  <c r="H26" i="7"/>
  <c r="H25" i="7"/>
  <c r="H24" i="7"/>
  <c r="G27" i="7"/>
  <c r="G26" i="7"/>
  <c r="G25" i="7"/>
  <c r="G24" i="7"/>
  <c r="F27" i="7"/>
  <c r="F26" i="7"/>
  <c r="F25" i="7"/>
  <c r="F24" i="7"/>
  <c r="D24" i="7"/>
  <c r="C27" i="7"/>
  <c r="C26" i="7"/>
  <c r="C25" i="7"/>
  <c r="C24" i="7"/>
  <c r="B27" i="7"/>
  <c r="B26" i="7"/>
  <c r="B25" i="7"/>
  <c r="B24" i="7"/>
  <c r="B28" i="7" s="1"/>
  <c r="L8" i="7"/>
  <c r="L7" i="7"/>
  <c r="L6" i="7"/>
  <c r="L5" i="7"/>
  <c r="K8" i="7"/>
  <c r="K7" i="7"/>
  <c r="K6" i="7"/>
  <c r="K5" i="7"/>
  <c r="J8" i="7"/>
  <c r="J37" i="7" s="1"/>
  <c r="J7" i="7"/>
  <c r="J6" i="7"/>
  <c r="J5" i="7"/>
  <c r="M8" i="7"/>
  <c r="M37" i="7" s="1"/>
  <c r="M7" i="7"/>
  <c r="M36" i="7" s="1"/>
  <c r="M6" i="7"/>
  <c r="M35" i="7" s="1"/>
  <c r="M5" i="7"/>
  <c r="M34" i="7" s="1"/>
  <c r="I8" i="7"/>
  <c r="I37" i="7" s="1"/>
  <c r="I7" i="7"/>
  <c r="I36" i="7" s="1"/>
  <c r="I6" i="7"/>
  <c r="I35" i="7" s="1"/>
  <c r="I5" i="7"/>
  <c r="I34" i="7" s="1"/>
  <c r="H8" i="7"/>
  <c r="H7" i="7"/>
  <c r="H6" i="7"/>
  <c r="H5" i="7"/>
  <c r="G8" i="7"/>
  <c r="G7" i="7"/>
  <c r="G6" i="7"/>
  <c r="G5" i="7"/>
  <c r="E8" i="7"/>
  <c r="E37" i="7" s="1"/>
  <c r="E7" i="7"/>
  <c r="E36" i="7" s="1"/>
  <c r="E6" i="7"/>
  <c r="E35" i="7" s="1"/>
  <c r="C8" i="7"/>
  <c r="C7" i="7"/>
  <c r="C6" i="7"/>
  <c r="C5" i="7"/>
  <c r="C34" i="7" s="1"/>
  <c r="Q8" i="7"/>
  <c r="Q37" i="7" s="1"/>
  <c r="Q7" i="7"/>
  <c r="Q36" i="7" s="1"/>
  <c r="Q6" i="7"/>
  <c r="Q35" i="7" s="1"/>
  <c r="Q5" i="7"/>
  <c r="Q34" i="7" s="1"/>
  <c r="B8" i="7"/>
  <c r="B7" i="7"/>
  <c r="B6" i="7"/>
  <c r="B5" i="7"/>
  <c r="J11" i="7"/>
  <c r="J31" i="7"/>
  <c r="B31" i="7"/>
  <c r="J21" i="7"/>
  <c r="B21" i="7"/>
  <c r="B11" i="7"/>
  <c r="N28" i="7" l="1"/>
  <c r="F28" i="7"/>
  <c r="G18" i="7"/>
  <c r="J28" i="7"/>
  <c r="J10" i="11" s="1"/>
  <c r="D10" i="11"/>
  <c r="M10" i="11"/>
  <c r="N36" i="7"/>
  <c r="C18" i="7"/>
  <c r="F38" i="7"/>
  <c r="F8" i="11" s="1"/>
  <c r="F11" i="11" s="1"/>
  <c r="E38" i="7"/>
  <c r="N9" i="11" s="1"/>
  <c r="I38" i="7"/>
  <c r="G10" i="11"/>
  <c r="Q38" i="7"/>
  <c r="M38" i="7"/>
  <c r="E9" i="11" s="1"/>
  <c r="N35" i="7"/>
  <c r="P34" i="7"/>
  <c r="P38" i="7" s="1"/>
  <c r="N8" i="11" s="1"/>
  <c r="O34" i="7"/>
  <c r="O38" i="7" s="1"/>
  <c r="M8" i="11" s="1"/>
  <c r="M11" i="11" s="1"/>
  <c r="N34" i="7"/>
  <c r="D35" i="7"/>
  <c r="D36" i="7"/>
  <c r="G37" i="7"/>
  <c r="C37" i="7"/>
  <c r="B34" i="7"/>
  <c r="K34" i="7"/>
  <c r="G35" i="7"/>
  <c r="H36" i="7"/>
  <c r="H37" i="7"/>
  <c r="K37" i="7"/>
  <c r="L34" i="7"/>
  <c r="J34" i="7"/>
  <c r="J35" i="7"/>
  <c r="H35" i="7"/>
  <c r="L37" i="7"/>
  <c r="K36" i="7"/>
  <c r="B36" i="7"/>
  <c r="G34" i="7"/>
  <c r="K35" i="7"/>
  <c r="G36" i="7"/>
  <c r="J36" i="7"/>
  <c r="B35" i="7"/>
  <c r="H34" i="7"/>
  <c r="L35" i="7"/>
  <c r="L36" i="7"/>
  <c r="C35" i="7"/>
  <c r="B37" i="7"/>
  <c r="C7" i="12"/>
  <c r="C8" i="12" s="1"/>
  <c r="C36" i="7"/>
  <c r="N11" i="11" l="1"/>
  <c r="L38" i="7"/>
  <c r="K8" i="11" s="1"/>
  <c r="K11" i="11" s="1"/>
  <c r="J38" i="7"/>
  <c r="I8" i="11" s="1"/>
  <c r="I11" i="11" s="1"/>
  <c r="G38" i="7"/>
  <c r="G8" i="11" s="1"/>
  <c r="G11" i="11" s="1"/>
  <c r="I9" i="11"/>
  <c r="N38" i="7"/>
  <c r="L8" i="11" s="1"/>
  <c r="L11" i="11" s="1"/>
  <c r="K38" i="7"/>
  <c r="J8" i="11" s="1"/>
  <c r="J11" i="11" s="1"/>
  <c r="F9" i="11"/>
  <c r="H38" i="7"/>
  <c r="H8" i="11" s="1"/>
  <c r="K9" i="11"/>
  <c r="L9" i="11"/>
  <c r="H9" i="11"/>
  <c r="C9" i="11"/>
  <c r="D38" i="7"/>
  <c r="E8" i="11" s="1"/>
  <c r="R37" i="7"/>
  <c r="B14" i="12" s="1"/>
  <c r="C14" i="12" s="1"/>
  <c r="C38" i="7"/>
  <c r="D8" i="11" s="1"/>
  <c r="R34" i="7"/>
  <c r="B11" i="12" s="1"/>
  <c r="C11" i="12" s="1"/>
  <c r="R35" i="7"/>
  <c r="B12" i="12" s="1"/>
  <c r="C12" i="12" s="1"/>
  <c r="R36" i="7"/>
  <c r="B13" i="12" s="1"/>
  <c r="C13" i="12" s="1"/>
  <c r="Q8" i="11" l="1"/>
  <c r="H11" i="11"/>
  <c r="R8" i="11"/>
  <c r="R38" i="7"/>
  <c r="C15" i="12" l="1"/>
  <c r="C16" i="12" s="1"/>
  <c r="B2" i="11" s="1"/>
  <c r="P8" i="11" l="1"/>
</calcChain>
</file>

<file path=xl/sharedStrings.xml><?xml version="1.0" encoding="utf-8"?>
<sst xmlns="http://schemas.openxmlformats.org/spreadsheetml/2006/main" count="385" uniqueCount="58">
  <si>
    <t>Market</t>
  </si>
  <si>
    <t>Total</t>
  </si>
  <si>
    <t>AM Peak</t>
  </si>
  <si>
    <t>Veh Tot/Int</t>
  </si>
  <si>
    <t xml:space="preserve">AM PHF = </t>
  </si>
  <si>
    <t>Eastbound</t>
  </si>
  <si>
    <t>Westbound</t>
  </si>
  <si>
    <t>Northbound</t>
  </si>
  <si>
    <t>Southbound</t>
  </si>
  <si>
    <t>Left</t>
  </si>
  <si>
    <t>Through</t>
  </si>
  <si>
    <t>Right</t>
  </si>
  <si>
    <t>Volume</t>
  </si>
  <si>
    <t>Peds</t>
  </si>
  <si>
    <t>Bikes</t>
  </si>
  <si>
    <t>HV %</t>
  </si>
  <si>
    <t>INT: 001</t>
  </si>
  <si>
    <t>INT: 002</t>
  </si>
  <si>
    <t>INT: 003</t>
  </si>
  <si>
    <t>INT: 004</t>
  </si>
  <si>
    <t>Approach</t>
  </si>
  <si>
    <t>Mvmt</t>
  </si>
  <si>
    <t>BIN:</t>
  </si>
  <si>
    <t>TOT:</t>
  </si>
  <si>
    <t>Fixes</t>
  </si>
  <si>
    <t>SB</t>
  </si>
  <si>
    <t>SBR</t>
  </si>
  <si>
    <t>SBT</t>
  </si>
  <si>
    <t>SBL</t>
  </si>
  <si>
    <t>WB</t>
  </si>
  <si>
    <t>WBR</t>
  </si>
  <si>
    <t>WBT</t>
  </si>
  <si>
    <t>WBL</t>
  </si>
  <si>
    <t>NB</t>
  </si>
  <si>
    <t>NBR</t>
  </si>
  <si>
    <t>NBT</t>
  </si>
  <si>
    <t>NBL</t>
  </si>
  <si>
    <t>EB</t>
  </si>
  <si>
    <t>EBR</t>
  </si>
  <si>
    <t>EBT</t>
  </si>
  <si>
    <t>EBL</t>
  </si>
  <si>
    <t>Bank 1: Heavy Trucks</t>
  </si>
  <si>
    <t>-</t>
  </si>
  <si>
    <t>Bank 2: Bicyclists</t>
  </si>
  <si>
    <t>Cars &amp; Peds</t>
  </si>
  <si>
    <t>Heavy Vehicles</t>
  </si>
  <si>
    <t>Combined Vehicles</t>
  </si>
  <si>
    <t>Vehicle Total</t>
  </si>
  <si>
    <t>NB-SB Street:</t>
  </si>
  <si>
    <t>EB-WB Street:</t>
  </si>
  <si>
    <t>Date:</t>
  </si>
  <si>
    <t>Time Start:</t>
  </si>
  <si>
    <t>Time End:</t>
  </si>
  <si>
    <t>Staff:</t>
  </si>
  <si>
    <t>JW</t>
  </si>
  <si>
    <t>Front</t>
  </si>
  <si>
    <t>Reed</t>
  </si>
  <si>
    <t>Am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</si>
</sst>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theme="0" tint="-0.499984740745262"/>
      </top>
      <bottom/>
      <diagonal/>
    </border>
    <border>
      <left/>
      <right style="double">
        <color indexed="64"/>
      </right>
      <top/>
      <bottom style="thin">
        <color theme="0" tint="-0.499984740745262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8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right"/>
    </xf>
    <xf numFmtId="2" fontId="4" fillId="5" borderId="14" xfId="0" applyNumberFormat="1" applyFont="1" applyFill="1" applyBorder="1" applyAlignment="1">
      <alignment horizontal="center"/>
    </xf>
    <xf numFmtId="2" fontId="4" fillId="6" borderId="14" xfId="0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20" fontId="0" fillId="0" borderId="14" xfId="0" applyNumberFormat="1" applyBorder="1"/>
    <xf numFmtId="0" fontId="5" fillId="0" borderId="0" xfId="0" applyFont="1"/>
    <xf numFmtId="1" fontId="0" fillId="3" borderId="14" xfId="0" applyNumberForma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4" xfId="0" applyBorder="1" applyAlignment="1">
      <alignment horizontal="center" textRotation="45"/>
    </xf>
    <xf numFmtId="2" fontId="4" fillId="0" borderId="14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12" xfId="0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" fontId="2" fillId="8" borderId="14" xfId="2" applyNumberFormat="1" applyFont="1" applyBorder="1" applyAlignment="1">
      <alignment horizontal="center"/>
    </xf>
    <xf numFmtId="9" fontId="0" fillId="3" borderId="14" xfId="1" applyFont="1" applyFill="1" applyBorder="1" applyAlignment="1">
      <alignment horizontal="center"/>
    </xf>
    <xf numFmtId="9" fontId="2" fillId="8" borderId="14" xfId="1" applyFont="1" applyFill="1" applyBorder="1" applyAlignment="1">
      <alignment horizontal="center"/>
    </xf>
    <xf numFmtId="14" fontId="0" fillId="0" borderId="0" xfId="0" applyNumberFormat="1"/>
    <xf numFmtId="1" fontId="1" fillId="8" borderId="14" xfId="2" applyNumberFormat="1" applyBorder="1" applyAlignment="1">
      <alignment horizontal="center"/>
    </xf>
    <xf numFmtId="0" fontId="0" fillId="3" borderId="0" xfId="0" quotePrefix="1" applyFill="1"/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0" fontId="0" fillId="0" borderId="15" xfId="0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4" xfId="1" applyNumberFormat="1" applyFont="1" applyFill="1" applyBorder="1" applyAlignment="1">
      <alignment horizontal="center"/>
    </xf>
    <xf numFmtId="1" fontId="2" fillId="3" borderId="14" xfId="2" applyNumberFormat="1" applyFont="1" applyFill="1" applyBorder="1" applyAlignment="1">
      <alignment horizontal="center"/>
    </xf>
    <xf numFmtId="9" fontId="2" fillId="3" borderId="14" xfId="1" applyFont="1" applyFill="1" applyBorder="1" applyAlignment="1">
      <alignment horizontal="center"/>
    </xf>
    <xf numFmtId="0" fontId="0" fillId="0" borderId="14" xfId="0" applyBorder="1" applyAlignment="1">
      <alignment horizontal="center" vertical="center" textRotation="90"/>
    </xf>
    <xf numFmtId="0" fontId="0" fillId="7" borderId="14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7F0B-4968-407F-9F71-B365FB4E397E}">
  <sheetPr>
    <tabColor theme="7"/>
  </sheetPr>
  <dimension ref="A2:C16"/>
  <sheetViews>
    <sheetView workbookViewId="0"/>
  </sheetViews>
  <sheetFormatPr defaultColWidth="8.85546875" defaultRowHeight="15" x14ac:dyDescent="0.25"/>
  <cols>
    <col min="2" max="2" width="8.85546875" style="1"/>
    <col min="3" max="3" width="11.7109375" bestFit="1" customWidth="1"/>
  </cols>
  <sheetData>
    <row r="2" spans="1:3" ht="36" hidden="1" x14ac:dyDescent="0.25">
      <c r="B2" s="20" t="s">
        <v>0</v>
      </c>
      <c r="C2" s="20" t="s">
        <v>1</v>
      </c>
    </row>
    <row r="3" spans="1:3" hidden="1" x14ac:dyDescent="0.25">
      <c r="A3" s="52" t="s">
        <v>2</v>
      </c>
      <c r="B3" s="37"/>
      <c r="C3" s="37">
        <f>SUM(B3:B3)</f>
        <v>0</v>
      </c>
    </row>
    <row r="4" spans="1:3" hidden="1" x14ac:dyDescent="0.25">
      <c r="A4" s="52"/>
      <c r="B4" s="37"/>
      <c r="C4" s="37">
        <f>SUM(B4:B4)</f>
        <v>0</v>
      </c>
    </row>
    <row r="5" spans="1:3" hidden="1" x14ac:dyDescent="0.25">
      <c r="A5" s="52"/>
      <c r="B5" s="37"/>
      <c r="C5" s="37">
        <f>SUM(B5:B5)</f>
        <v>0</v>
      </c>
    </row>
    <row r="6" spans="1:3" hidden="1" x14ac:dyDescent="0.25">
      <c r="A6" s="52"/>
      <c r="B6" s="37"/>
      <c r="C6" s="37">
        <f>SUM(B6:B6)</f>
        <v>0</v>
      </c>
    </row>
    <row r="7" spans="1:3" hidden="1" x14ac:dyDescent="0.25">
      <c r="C7" s="37">
        <f>SUM(C3:C6)</f>
        <v>0</v>
      </c>
    </row>
    <row r="8" spans="1:3" hidden="1" x14ac:dyDescent="0.25">
      <c r="C8" s="21" t="e">
        <f>C7/(4*MAX(C3:C6))</f>
        <v>#DIV/0!</v>
      </c>
    </row>
    <row r="9" spans="1:3" hidden="1" x14ac:dyDescent="0.25">
      <c r="C9" s="22"/>
    </row>
    <row r="10" spans="1:3" ht="50.25" x14ac:dyDescent="0.25">
      <c r="B10" s="20" t="s">
        <v>3</v>
      </c>
      <c r="C10" s="20" t="s">
        <v>1</v>
      </c>
    </row>
    <row r="11" spans="1:3" x14ac:dyDescent="0.25">
      <c r="A11" s="52" t="s">
        <v>2</v>
      </c>
      <c r="B11" s="37">
        <f>'Tables - Mar 1, 2023'!R34</f>
        <v>183</v>
      </c>
      <c r="C11" s="37">
        <f>SUM(B11:B11)</f>
        <v>183</v>
      </c>
    </row>
    <row r="12" spans="1:3" x14ac:dyDescent="0.25">
      <c r="A12" s="52"/>
      <c r="B12" s="37">
        <f>'Tables - Mar 1, 2023'!R35</f>
        <v>211</v>
      </c>
      <c r="C12" s="37">
        <f>SUM(B12:B12)</f>
        <v>211</v>
      </c>
    </row>
    <row r="13" spans="1:3" x14ac:dyDescent="0.25">
      <c r="A13" s="52"/>
      <c r="B13" s="37">
        <f>'Tables - Mar 1, 2023'!R36</f>
        <v>238</v>
      </c>
      <c r="C13" s="37">
        <f>SUM(B13:B13)</f>
        <v>238</v>
      </c>
    </row>
    <row r="14" spans="1:3" x14ac:dyDescent="0.25">
      <c r="A14" s="52"/>
      <c r="B14" s="37">
        <f>'Tables - Mar 1, 2023'!R37</f>
        <v>179</v>
      </c>
      <c r="C14" s="37">
        <f>SUM(B14:B14)</f>
        <v>179</v>
      </c>
    </row>
    <row r="15" spans="1:3" x14ac:dyDescent="0.25">
      <c r="C15" s="37">
        <f>SUM(C11:C14)</f>
        <v>811</v>
      </c>
    </row>
    <row r="16" spans="1:3" x14ac:dyDescent="0.25">
      <c r="C16" s="21">
        <f>C15/(4*MAX(C11:C14))</f>
        <v>0.85189075630252098</v>
      </c>
    </row>
  </sheetData>
  <mergeCells count="2">
    <mergeCell ref="A3:A6"/>
    <mergeCell ref="A11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8D76-E805-4FF6-A852-42C83CB631BC}">
  <sheetPr>
    <tabColor theme="9"/>
    <pageSetUpPr fitToPage="1"/>
  </sheetPr>
  <dimension ref="A1:S11"/>
  <sheetViews>
    <sheetView tabSelected="1" topLeftCell="A2" workbookViewId="0">
      <selection activeCell="Q8" sqref="Q8"/>
    </sheetView>
  </sheetViews>
  <sheetFormatPr defaultColWidth="8.85546875" defaultRowHeight="15" x14ac:dyDescent="0.25"/>
  <cols>
    <col min="1" max="1" width="11" bestFit="1" customWidth="1"/>
    <col min="2" max="3" width="8.85546875" style="1"/>
    <col min="4" max="5" width="11.140625" style="1" bestFit="1" customWidth="1"/>
    <col min="6" max="11" width="8.85546875" style="1"/>
    <col min="12" max="13" width="11.140625" style="1" bestFit="1" customWidth="1"/>
    <col min="14" max="14" width="8.85546875" style="1"/>
    <col min="16" max="19" width="8.85546875" style="17"/>
  </cols>
  <sheetData>
    <row r="1" spans="1:18" hidden="1" x14ac:dyDescent="0.25">
      <c r="A1" s="11" t="s">
        <v>4</v>
      </c>
      <c r="B1" s="12"/>
    </row>
    <row r="2" spans="1:18" x14ac:dyDescent="0.25">
      <c r="A2" s="11" t="s">
        <v>4</v>
      </c>
      <c r="B2" s="13">
        <f>PHF!C16</f>
        <v>0.85189075630252098</v>
      </c>
    </row>
    <row r="5" spans="1:18" ht="15" customHeight="1" x14ac:dyDescent="0.25">
      <c r="C5" s="54" t="str">
        <f>'General Info'!B1</f>
        <v>Reed</v>
      </c>
      <c r="D5" s="54"/>
      <c r="E5" s="54"/>
      <c r="F5" s="54"/>
      <c r="G5" s="54"/>
      <c r="H5" s="54"/>
      <c r="I5" s="54" t="str">
        <f>'General Info'!B2</f>
        <v>Front</v>
      </c>
      <c r="J5" s="54"/>
      <c r="K5" s="54"/>
      <c r="L5" s="54"/>
      <c r="M5" s="54"/>
      <c r="N5" s="54"/>
    </row>
    <row r="6" spans="1:18" x14ac:dyDescent="0.25">
      <c r="C6" s="55" t="s">
        <v>5</v>
      </c>
      <c r="D6" s="55"/>
      <c r="E6" s="55"/>
      <c r="F6" s="55" t="s">
        <v>6</v>
      </c>
      <c r="G6" s="55"/>
      <c r="H6" s="55"/>
      <c r="I6" s="55" t="s">
        <v>7</v>
      </c>
      <c r="J6" s="55"/>
      <c r="K6" s="55"/>
      <c r="L6" s="55" t="s">
        <v>8</v>
      </c>
      <c r="M6" s="55"/>
      <c r="N6" s="55"/>
    </row>
    <row r="7" spans="1:18" x14ac:dyDescent="0.25">
      <c r="C7" s="31" t="s">
        <v>9</v>
      </c>
      <c r="D7" s="31" t="s">
        <v>10</v>
      </c>
      <c r="E7" s="31" t="s">
        <v>11</v>
      </c>
      <c r="F7" s="31" t="s">
        <v>9</v>
      </c>
      <c r="G7" s="31" t="s">
        <v>10</v>
      </c>
      <c r="H7" s="31" t="s">
        <v>11</v>
      </c>
      <c r="I7" s="31" t="s">
        <v>9</v>
      </c>
      <c r="J7" s="31" t="s">
        <v>10</v>
      </c>
      <c r="K7" s="31" t="s">
        <v>11</v>
      </c>
      <c r="L7" s="31" t="s">
        <v>9</v>
      </c>
      <c r="M7" s="31" t="s">
        <v>10</v>
      </c>
      <c r="N7" s="31" t="s">
        <v>11</v>
      </c>
      <c r="P7" s="17" t="s">
        <v>1</v>
      </c>
      <c r="Q7" s="17" t="str">
        <f>STREET_EBWB</f>
        <v>Reed</v>
      </c>
      <c r="R7" s="17" t="str">
        <f>STREET_NBSB</f>
        <v>Front</v>
      </c>
    </row>
    <row r="8" spans="1:18" x14ac:dyDescent="0.25">
      <c r="A8" s="53" t="s">
        <v>57</v>
      </c>
      <c r="B8" s="15" t="s">
        <v>12</v>
      </c>
      <c r="C8" s="50">
        <f>TOT_VEH_EBL</f>
        <v>0</v>
      </c>
      <c r="D8" s="50">
        <f>TOT_VEH_EBT</f>
        <v>0</v>
      </c>
      <c r="E8" s="50">
        <f>TOT_VEH_EBR</f>
        <v>0</v>
      </c>
      <c r="F8" s="48">
        <f>TOT_VEH_WBL</f>
        <v>41</v>
      </c>
      <c r="G8" s="48">
        <f>TOT_VEH_WBT</f>
        <v>171</v>
      </c>
      <c r="H8" s="49">
        <f>TOT_VEH_WBR</f>
        <v>161</v>
      </c>
      <c r="I8" s="48">
        <f>TOT_VEH_NBL</f>
        <v>17</v>
      </c>
      <c r="J8" s="48">
        <f>TOT_VEH_NBT</f>
        <v>110</v>
      </c>
      <c r="K8" s="49">
        <f>TOT_VEH_NBR</f>
        <v>48</v>
      </c>
      <c r="L8" s="38">
        <f>TOT_VEH_SBL</f>
        <v>102</v>
      </c>
      <c r="M8" s="38">
        <f>TOT_VEH_SBT</f>
        <v>148</v>
      </c>
      <c r="N8" s="38">
        <f>TOT_VEH_SBR</f>
        <v>13</v>
      </c>
      <c r="P8" s="19">
        <f>SUM(C8:N8)</f>
        <v>811</v>
      </c>
      <c r="Q8" s="19">
        <f>SUM(C8:H8)</f>
        <v>373</v>
      </c>
      <c r="R8" s="19">
        <f>SUM(I8:N8)</f>
        <v>438</v>
      </c>
    </row>
    <row r="9" spans="1:18" x14ac:dyDescent="0.25">
      <c r="A9" s="53"/>
      <c r="B9" s="15" t="s">
        <v>13</v>
      </c>
      <c r="C9" s="42">
        <f>TOT_PED_SB</f>
        <v>3</v>
      </c>
      <c r="D9" s="39"/>
      <c r="E9" s="42">
        <f>TOT_PED_NB</f>
        <v>5</v>
      </c>
      <c r="F9" s="42">
        <f>TOT_PED_NB</f>
        <v>5</v>
      </c>
      <c r="G9" s="39"/>
      <c r="H9" s="42">
        <f>TOT_PED_SB</f>
        <v>3</v>
      </c>
      <c r="I9" s="42">
        <f>TOT_PED_EB</f>
        <v>6</v>
      </c>
      <c r="J9" s="39"/>
      <c r="K9" s="42">
        <f>TOT_PED_WB</f>
        <v>4</v>
      </c>
      <c r="L9" s="42">
        <f>TOT_PED_WB</f>
        <v>4</v>
      </c>
      <c r="M9" s="39"/>
      <c r="N9" s="42">
        <f>TOT_PED_EB</f>
        <v>6</v>
      </c>
    </row>
    <row r="10" spans="1:18" x14ac:dyDescent="0.25">
      <c r="A10" s="53"/>
      <c r="B10" s="15" t="s">
        <v>14</v>
      </c>
      <c r="C10" s="18"/>
      <c r="D10" s="38">
        <f>TOT_BIK_EB</f>
        <v>0</v>
      </c>
      <c r="E10" s="18"/>
      <c r="F10" s="18"/>
      <c r="G10" s="38">
        <f>TOT_BIK_WB</f>
        <v>3</v>
      </c>
      <c r="H10" s="18"/>
      <c r="I10" s="18"/>
      <c r="J10" s="38">
        <f>TOT_BIK_NB</f>
        <v>2</v>
      </c>
      <c r="K10" s="18"/>
      <c r="L10" s="18"/>
      <c r="M10" s="38">
        <f>TOT_BIK_SB</f>
        <v>2</v>
      </c>
      <c r="N10" s="18"/>
    </row>
    <row r="11" spans="1:18" x14ac:dyDescent="0.25">
      <c r="A11" s="53"/>
      <c r="B11" s="15" t="s">
        <v>15</v>
      </c>
      <c r="C11" s="51"/>
      <c r="D11" s="51"/>
      <c r="E11" s="51"/>
      <c r="F11" s="40">
        <f>TOT_HV_WBL/F8</f>
        <v>7.3170731707317069E-2</v>
      </c>
      <c r="G11" s="40">
        <f>TOT_HV_WBT/G8</f>
        <v>1.1695906432748537E-2</v>
      </c>
      <c r="H11" s="40">
        <f>TOT_HV_WBR/H8</f>
        <v>3.1055900621118012E-2</v>
      </c>
      <c r="I11" s="40">
        <f>TOT_HV_NBL/I8</f>
        <v>0</v>
      </c>
      <c r="J11" s="40">
        <f>TOT_HV_NBT/J8</f>
        <v>9.0909090909090905E-3</v>
      </c>
      <c r="K11" s="40">
        <f>TOT_HV_NBR/K8</f>
        <v>0</v>
      </c>
      <c r="L11" s="40">
        <f>TOT_HV_SBL/L8</f>
        <v>4.9019607843137254E-2</v>
      </c>
      <c r="M11" s="40">
        <f>TOT_HV_SBT/M8</f>
        <v>0</v>
      </c>
      <c r="N11" s="40">
        <f>TOT_HV_SBR/N8</f>
        <v>0</v>
      </c>
    </row>
  </sheetData>
  <mergeCells count="7">
    <mergeCell ref="A8:A11"/>
    <mergeCell ref="C5:H5"/>
    <mergeCell ref="I5:N5"/>
    <mergeCell ref="C6:E6"/>
    <mergeCell ref="F6:H6"/>
    <mergeCell ref="I6:K6"/>
    <mergeCell ref="L6:N6"/>
  </mergeCells>
  <conditionalFormatting sqref="P4:P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7 R9:R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7 S9:S12 R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6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9F2D-5500-40A7-8E41-0DD1B85A724D}">
  <sheetPr>
    <tabColor rgb="FFFFFF00"/>
  </sheetPr>
  <dimension ref="A1:U50"/>
  <sheetViews>
    <sheetView showGridLines="0" zoomScale="120" zoomScaleNormal="120" workbookViewId="0">
      <selection activeCell="V11" sqref="V11"/>
    </sheetView>
  </sheetViews>
  <sheetFormatPr defaultRowHeight="15" x14ac:dyDescent="0.25"/>
  <cols>
    <col min="1" max="1" width="2.7109375" customWidth="1"/>
    <col min="4" max="6" width="5.7109375" customWidth="1"/>
    <col min="9" max="11" width="5.7109375" customWidth="1"/>
    <col min="14" max="16" width="5.7109375" customWidth="1"/>
    <col min="19" max="21" width="5.7109375" customWidth="1"/>
  </cols>
  <sheetData>
    <row r="1" spans="2:21" x14ac:dyDescent="0.25">
      <c r="B1" s="68" t="s">
        <v>16</v>
      </c>
      <c r="C1" s="68"/>
      <c r="D1" s="68"/>
      <c r="E1" s="68"/>
      <c r="F1" s="32"/>
      <c r="G1" s="69" t="s">
        <v>17</v>
      </c>
      <c r="H1" s="68"/>
      <c r="I1" s="68"/>
      <c r="J1" s="68"/>
      <c r="K1" s="32"/>
      <c r="L1" s="68" t="s">
        <v>18</v>
      </c>
      <c r="M1" s="68"/>
      <c r="N1" s="68"/>
      <c r="O1" s="68"/>
      <c r="P1" s="70"/>
      <c r="Q1" s="68" t="s">
        <v>19</v>
      </c>
      <c r="R1" s="68"/>
      <c r="S1" s="68"/>
      <c r="T1" s="68"/>
      <c r="U1" s="4"/>
    </row>
    <row r="2" spans="2:21" x14ac:dyDescent="0.25">
      <c r="B2" s="3" t="s">
        <v>20</v>
      </c>
      <c r="C2" s="3" t="s">
        <v>21</v>
      </c>
      <c r="D2" s="3" t="s">
        <v>22</v>
      </c>
      <c r="E2" s="3" t="s">
        <v>23</v>
      </c>
      <c r="F2" s="10" t="s">
        <v>24</v>
      </c>
      <c r="G2" s="3" t="s">
        <v>20</v>
      </c>
      <c r="H2" s="3" t="s">
        <v>21</v>
      </c>
      <c r="I2" s="9" t="s">
        <v>22</v>
      </c>
      <c r="J2" s="9" t="s">
        <v>23</v>
      </c>
      <c r="K2" s="10" t="s">
        <v>24</v>
      </c>
      <c r="L2" s="3" t="s">
        <v>20</v>
      </c>
      <c r="M2" s="3" t="s">
        <v>21</v>
      </c>
      <c r="N2" s="9" t="s">
        <v>22</v>
      </c>
      <c r="O2" s="9" t="s">
        <v>23</v>
      </c>
      <c r="P2" s="10" t="s">
        <v>24</v>
      </c>
      <c r="Q2" s="3" t="s">
        <v>20</v>
      </c>
      <c r="R2" s="3" t="s">
        <v>21</v>
      </c>
      <c r="S2" s="9" t="s">
        <v>22</v>
      </c>
      <c r="T2" s="9" t="s">
        <v>23</v>
      </c>
      <c r="U2" s="9" t="s">
        <v>24</v>
      </c>
    </row>
    <row r="3" spans="2:21" x14ac:dyDescent="0.25">
      <c r="B3" s="71" t="s">
        <v>25</v>
      </c>
      <c r="C3" s="34" t="s">
        <v>13</v>
      </c>
      <c r="D3" s="34">
        <v>1</v>
      </c>
      <c r="E3" s="33">
        <v>2</v>
      </c>
      <c r="F3" s="6"/>
      <c r="G3" s="71" t="s">
        <v>25</v>
      </c>
      <c r="H3" s="34" t="s">
        <v>13</v>
      </c>
      <c r="I3" s="34">
        <v>1</v>
      </c>
      <c r="J3" s="33">
        <v>1</v>
      </c>
      <c r="K3" s="6"/>
      <c r="L3" s="71" t="s">
        <v>25</v>
      </c>
      <c r="M3" s="34" t="s">
        <v>13</v>
      </c>
      <c r="N3" s="34">
        <v>1</v>
      </c>
      <c r="O3" s="33">
        <v>0</v>
      </c>
      <c r="P3" s="6"/>
      <c r="Q3" s="71" t="s">
        <v>25</v>
      </c>
      <c r="R3" s="34" t="s">
        <v>13</v>
      </c>
      <c r="S3" s="34">
        <v>1</v>
      </c>
      <c r="T3" s="33">
        <v>0</v>
      </c>
      <c r="U3" s="34"/>
    </row>
    <row r="4" spans="2:21" x14ac:dyDescent="0.25">
      <c r="B4" s="58"/>
      <c r="C4" s="34" t="s">
        <v>26</v>
      </c>
      <c r="D4" s="34">
        <v>2</v>
      </c>
      <c r="E4" s="34">
        <v>1</v>
      </c>
      <c r="F4" s="6"/>
      <c r="G4" s="58"/>
      <c r="H4" s="34" t="s">
        <v>26</v>
      </c>
      <c r="I4" s="34">
        <v>2</v>
      </c>
      <c r="J4" s="34">
        <v>4</v>
      </c>
      <c r="K4" s="6"/>
      <c r="L4" s="58"/>
      <c r="M4" s="34" t="s">
        <v>26</v>
      </c>
      <c r="N4" s="34">
        <v>2</v>
      </c>
      <c r="O4" s="34">
        <v>5</v>
      </c>
      <c r="P4" s="6"/>
      <c r="Q4" s="58"/>
      <c r="R4" s="34" t="s">
        <v>26</v>
      </c>
      <c r="S4" s="34">
        <v>2</v>
      </c>
      <c r="T4" s="34">
        <v>3</v>
      </c>
      <c r="U4" s="34"/>
    </row>
    <row r="5" spans="2:21" x14ac:dyDescent="0.25">
      <c r="B5" s="58"/>
      <c r="C5" s="34" t="s">
        <v>27</v>
      </c>
      <c r="D5" s="34">
        <v>3</v>
      </c>
      <c r="E5" s="34">
        <v>28</v>
      </c>
      <c r="F5" s="6"/>
      <c r="G5" s="58"/>
      <c r="H5" s="34" t="s">
        <v>27</v>
      </c>
      <c r="I5" s="34">
        <v>3</v>
      </c>
      <c r="J5" s="34">
        <v>47</v>
      </c>
      <c r="K5" s="6"/>
      <c r="L5" s="58"/>
      <c r="M5" s="34" t="s">
        <v>27</v>
      </c>
      <c r="N5" s="34">
        <v>3</v>
      </c>
      <c r="O5" s="34">
        <v>45</v>
      </c>
      <c r="P5" s="6"/>
      <c r="Q5" s="58"/>
      <c r="R5" s="34" t="s">
        <v>27</v>
      </c>
      <c r="S5" s="34">
        <v>3</v>
      </c>
      <c r="T5" s="34">
        <v>28</v>
      </c>
      <c r="U5" s="34"/>
    </row>
    <row r="6" spans="2:21" x14ac:dyDescent="0.25">
      <c r="B6" s="58"/>
      <c r="C6" s="34" t="s">
        <v>28</v>
      </c>
      <c r="D6" s="34">
        <v>4</v>
      </c>
      <c r="E6" s="34">
        <v>28</v>
      </c>
      <c r="F6" s="6"/>
      <c r="G6" s="58"/>
      <c r="H6" s="34" t="s">
        <v>28</v>
      </c>
      <c r="I6" s="34">
        <v>4</v>
      </c>
      <c r="J6" s="34">
        <v>27</v>
      </c>
      <c r="K6" s="6"/>
      <c r="L6" s="58"/>
      <c r="M6" s="34" t="s">
        <v>28</v>
      </c>
      <c r="N6" s="34">
        <v>4</v>
      </c>
      <c r="O6" s="34">
        <v>23</v>
      </c>
      <c r="P6" s="6"/>
      <c r="Q6" s="58"/>
      <c r="R6" s="34" t="s">
        <v>28</v>
      </c>
      <c r="S6" s="34">
        <v>4</v>
      </c>
      <c r="T6" s="34">
        <v>19</v>
      </c>
      <c r="U6" s="34"/>
    </row>
    <row r="7" spans="2:21" ht="14.45" customHeight="1" x14ac:dyDescent="0.25">
      <c r="B7" s="59" t="s">
        <v>29</v>
      </c>
      <c r="C7" s="35" t="s">
        <v>13</v>
      </c>
      <c r="D7" s="35">
        <v>5</v>
      </c>
      <c r="E7" s="35">
        <v>3</v>
      </c>
      <c r="F7" s="7"/>
      <c r="G7" s="59" t="s">
        <v>29</v>
      </c>
      <c r="H7" s="35" t="s">
        <v>13</v>
      </c>
      <c r="I7" s="35">
        <v>5</v>
      </c>
      <c r="J7" s="35">
        <v>1</v>
      </c>
      <c r="K7" s="7"/>
      <c r="L7" s="59" t="s">
        <v>29</v>
      </c>
      <c r="M7" s="35" t="s">
        <v>13</v>
      </c>
      <c r="N7" s="35">
        <v>5</v>
      </c>
      <c r="O7" s="35">
        <v>0</v>
      </c>
      <c r="P7" s="7"/>
      <c r="Q7" s="59" t="s">
        <v>29</v>
      </c>
      <c r="R7" s="35" t="s">
        <v>13</v>
      </c>
      <c r="S7" s="35">
        <v>5</v>
      </c>
      <c r="T7" s="35">
        <v>0</v>
      </c>
      <c r="U7" s="4"/>
    </row>
    <row r="8" spans="2:21" x14ac:dyDescent="0.25">
      <c r="B8" s="59"/>
      <c r="C8" s="35" t="s">
        <v>30</v>
      </c>
      <c r="D8" s="35">
        <v>6</v>
      </c>
      <c r="E8" s="35">
        <v>47</v>
      </c>
      <c r="F8" s="7"/>
      <c r="G8" s="59"/>
      <c r="H8" s="35" t="s">
        <v>30</v>
      </c>
      <c r="I8" s="35">
        <v>6</v>
      </c>
      <c r="J8" s="35">
        <v>36</v>
      </c>
      <c r="K8" s="7"/>
      <c r="L8" s="59"/>
      <c r="M8" s="35" t="s">
        <v>30</v>
      </c>
      <c r="N8" s="35">
        <v>6</v>
      </c>
      <c r="O8" s="35">
        <v>41</v>
      </c>
      <c r="P8" s="7"/>
      <c r="Q8" s="59"/>
      <c r="R8" s="35" t="s">
        <v>30</v>
      </c>
      <c r="S8" s="35">
        <v>6</v>
      </c>
      <c r="T8" s="35">
        <v>32</v>
      </c>
      <c r="U8" s="4"/>
    </row>
    <row r="9" spans="2:21" x14ac:dyDescent="0.25">
      <c r="B9" s="59"/>
      <c r="C9" s="35" t="s">
        <v>31</v>
      </c>
      <c r="D9" s="35">
        <v>7</v>
      </c>
      <c r="E9" s="35">
        <v>40</v>
      </c>
      <c r="F9" s="7"/>
      <c r="G9" s="59"/>
      <c r="H9" s="35" t="s">
        <v>31</v>
      </c>
      <c r="I9" s="35">
        <v>7</v>
      </c>
      <c r="J9" s="35">
        <v>34</v>
      </c>
      <c r="K9" s="7"/>
      <c r="L9" s="59"/>
      <c r="M9" s="35" t="s">
        <v>31</v>
      </c>
      <c r="N9" s="35">
        <v>7</v>
      </c>
      <c r="O9" s="35">
        <v>54</v>
      </c>
      <c r="P9" s="7"/>
      <c r="Q9" s="59"/>
      <c r="R9" s="35" t="s">
        <v>31</v>
      </c>
      <c r="S9" s="35">
        <v>7</v>
      </c>
      <c r="T9" s="35">
        <v>41</v>
      </c>
      <c r="U9" s="4"/>
    </row>
    <row r="10" spans="2:21" x14ac:dyDescent="0.25">
      <c r="B10" s="59"/>
      <c r="C10" s="35" t="s">
        <v>32</v>
      </c>
      <c r="D10" s="35">
        <v>8</v>
      </c>
      <c r="E10" s="35">
        <v>11</v>
      </c>
      <c r="F10" s="7"/>
      <c r="G10" s="59"/>
      <c r="H10" s="35" t="s">
        <v>32</v>
      </c>
      <c r="I10" s="35">
        <v>8</v>
      </c>
      <c r="J10" s="35">
        <v>10</v>
      </c>
      <c r="K10" s="7"/>
      <c r="L10" s="59"/>
      <c r="M10" s="35" t="s">
        <v>32</v>
      </c>
      <c r="N10" s="35">
        <v>8</v>
      </c>
      <c r="O10" s="35">
        <v>10</v>
      </c>
      <c r="P10" s="7"/>
      <c r="Q10" s="59"/>
      <c r="R10" s="35" t="s">
        <v>32</v>
      </c>
      <c r="S10" s="35">
        <v>8</v>
      </c>
      <c r="T10" s="35">
        <v>7</v>
      </c>
      <c r="U10" s="4"/>
    </row>
    <row r="11" spans="2:21" x14ac:dyDescent="0.25">
      <c r="B11" s="58" t="s">
        <v>33</v>
      </c>
      <c r="C11" s="34" t="s">
        <v>13</v>
      </c>
      <c r="D11" s="34">
        <v>9</v>
      </c>
      <c r="E11" s="34">
        <v>3</v>
      </c>
      <c r="F11" s="6"/>
      <c r="G11" s="58" t="s">
        <v>33</v>
      </c>
      <c r="H11" s="34" t="s">
        <v>13</v>
      </c>
      <c r="I11" s="34">
        <v>9</v>
      </c>
      <c r="J11" s="34">
        <v>2</v>
      </c>
      <c r="K11" s="6"/>
      <c r="L11" s="58" t="s">
        <v>33</v>
      </c>
      <c r="M11" s="34" t="s">
        <v>13</v>
      </c>
      <c r="N11" s="34">
        <v>9</v>
      </c>
      <c r="O11" s="34">
        <v>0</v>
      </c>
      <c r="P11" s="6"/>
      <c r="Q11" s="58" t="s">
        <v>33</v>
      </c>
      <c r="R11" s="34" t="s">
        <v>13</v>
      </c>
      <c r="S11" s="34">
        <v>9</v>
      </c>
      <c r="T11" s="34">
        <v>0</v>
      </c>
    </row>
    <row r="12" spans="2:21" x14ac:dyDescent="0.25">
      <c r="B12" s="58"/>
      <c r="C12" s="34" t="s">
        <v>34</v>
      </c>
      <c r="D12" s="34">
        <v>10</v>
      </c>
      <c r="E12" s="34">
        <v>15</v>
      </c>
      <c r="F12" s="6"/>
      <c r="G12" s="58"/>
      <c r="H12" s="34" t="s">
        <v>34</v>
      </c>
      <c r="I12" s="34">
        <v>10</v>
      </c>
      <c r="J12" s="34">
        <v>7</v>
      </c>
      <c r="K12" s="6"/>
      <c r="L12" s="58"/>
      <c r="M12" s="34" t="s">
        <v>34</v>
      </c>
      <c r="N12" s="34">
        <v>10</v>
      </c>
      <c r="O12" s="34">
        <v>12</v>
      </c>
      <c r="P12" s="6"/>
      <c r="Q12" s="58"/>
      <c r="R12" s="34" t="s">
        <v>34</v>
      </c>
      <c r="S12" s="34">
        <v>10</v>
      </c>
      <c r="T12" s="34">
        <v>14</v>
      </c>
    </row>
    <row r="13" spans="2:21" x14ac:dyDescent="0.25">
      <c r="B13" s="58"/>
      <c r="C13" s="34" t="s">
        <v>35</v>
      </c>
      <c r="D13" s="34">
        <v>11</v>
      </c>
      <c r="E13" s="34">
        <v>4</v>
      </c>
      <c r="F13" s="6"/>
      <c r="G13" s="58"/>
      <c r="H13" s="34" t="s">
        <v>35</v>
      </c>
      <c r="I13" s="34">
        <v>11</v>
      </c>
      <c r="J13" s="34">
        <v>36</v>
      </c>
      <c r="K13" s="6"/>
      <c r="L13" s="58"/>
      <c r="M13" s="34" t="s">
        <v>35</v>
      </c>
      <c r="N13" s="34">
        <v>11</v>
      </c>
      <c r="O13" s="34">
        <v>42</v>
      </c>
      <c r="P13" s="6"/>
      <c r="Q13" s="58"/>
      <c r="R13" s="34" t="s">
        <v>35</v>
      </c>
      <c r="S13" s="34">
        <v>11</v>
      </c>
      <c r="T13" s="34">
        <v>27</v>
      </c>
    </row>
    <row r="14" spans="2:21" x14ac:dyDescent="0.25">
      <c r="B14" s="58"/>
      <c r="C14" s="34" t="s">
        <v>36</v>
      </c>
      <c r="D14" s="34">
        <v>12</v>
      </c>
      <c r="E14" s="34">
        <v>4</v>
      </c>
      <c r="F14" s="6"/>
      <c r="G14" s="58"/>
      <c r="H14" s="34" t="s">
        <v>36</v>
      </c>
      <c r="I14" s="34">
        <v>12</v>
      </c>
      <c r="J14" s="34">
        <v>7</v>
      </c>
      <c r="K14" s="6"/>
      <c r="L14" s="58"/>
      <c r="M14" s="34" t="s">
        <v>36</v>
      </c>
      <c r="N14" s="34">
        <v>12</v>
      </c>
      <c r="O14" s="34">
        <v>1</v>
      </c>
      <c r="P14" s="6"/>
      <c r="Q14" s="58"/>
      <c r="R14" s="34" t="s">
        <v>36</v>
      </c>
      <c r="S14" s="34">
        <v>12</v>
      </c>
      <c r="T14" s="34">
        <v>5</v>
      </c>
    </row>
    <row r="15" spans="2:21" x14ac:dyDescent="0.25">
      <c r="B15" s="59" t="s">
        <v>37</v>
      </c>
      <c r="C15" s="35" t="s">
        <v>13</v>
      </c>
      <c r="D15" s="35">
        <v>13</v>
      </c>
      <c r="E15" s="35">
        <v>1</v>
      </c>
      <c r="F15" s="7"/>
      <c r="G15" s="59" t="s">
        <v>37</v>
      </c>
      <c r="H15" s="35" t="s">
        <v>13</v>
      </c>
      <c r="I15" s="35">
        <v>13</v>
      </c>
      <c r="J15" s="35">
        <v>2</v>
      </c>
      <c r="K15" s="7"/>
      <c r="L15" s="59" t="s">
        <v>37</v>
      </c>
      <c r="M15" s="35" t="s">
        <v>13</v>
      </c>
      <c r="N15" s="35">
        <v>13</v>
      </c>
      <c r="O15" s="35">
        <v>2</v>
      </c>
      <c r="P15" s="7"/>
      <c r="Q15" s="59" t="s">
        <v>37</v>
      </c>
      <c r="R15" s="35" t="s">
        <v>13</v>
      </c>
      <c r="S15" s="35">
        <v>13</v>
      </c>
      <c r="T15" s="35">
        <v>1</v>
      </c>
      <c r="U15" s="4"/>
    </row>
    <row r="16" spans="2:21" x14ac:dyDescent="0.25">
      <c r="B16" s="59"/>
      <c r="C16" s="23" t="s">
        <v>38</v>
      </c>
      <c r="D16" s="23">
        <v>14</v>
      </c>
      <c r="E16" s="23">
        <v>0</v>
      </c>
      <c r="F16" s="25"/>
      <c r="G16" s="59"/>
      <c r="H16" s="23" t="s">
        <v>38</v>
      </c>
      <c r="I16" s="23">
        <v>14</v>
      </c>
      <c r="J16" s="23">
        <v>0</v>
      </c>
      <c r="K16" s="25"/>
      <c r="L16" s="59"/>
      <c r="M16" s="23" t="s">
        <v>38</v>
      </c>
      <c r="N16" s="23">
        <v>14</v>
      </c>
      <c r="O16" s="23">
        <v>0</v>
      </c>
      <c r="P16" s="25"/>
      <c r="Q16" s="59"/>
      <c r="R16" s="23" t="s">
        <v>38</v>
      </c>
      <c r="S16" s="23">
        <v>14</v>
      </c>
      <c r="T16" s="23">
        <v>0</v>
      </c>
      <c r="U16" s="43"/>
    </row>
    <row r="17" spans="1:21" x14ac:dyDescent="0.25">
      <c r="B17" s="59"/>
      <c r="C17" s="23" t="s">
        <v>39</v>
      </c>
      <c r="D17" s="23">
        <v>15</v>
      </c>
      <c r="E17" s="23">
        <v>0</v>
      </c>
      <c r="F17" s="25"/>
      <c r="G17" s="59"/>
      <c r="H17" s="23" t="s">
        <v>39</v>
      </c>
      <c r="I17" s="23">
        <v>15</v>
      </c>
      <c r="J17" s="23">
        <v>0</v>
      </c>
      <c r="K17" s="25"/>
      <c r="L17" s="59"/>
      <c r="M17" s="23" t="s">
        <v>39</v>
      </c>
      <c r="N17" s="23">
        <v>15</v>
      </c>
      <c r="O17" s="23">
        <v>0</v>
      </c>
      <c r="P17" s="25"/>
      <c r="Q17" s="59"/>
      <c r="R17" s="23" t="s">
        <v>39</v>
      </c>
      <c r="S17" s="23">
        <v>15</v>
      </c>
      <c r="T17" s="23">
        <v>0</v>
      </c>
      <c r="U17" s="24"/>
    </row>
    <row r="18" spans="1:21" x14ac:dyDescent="0.25">
      <c r="B18" s="60"/>
      <c r="C18" s="23" t="s">
        <v>40</v>
      </c>
      <c r="D18" s="23">
        <v>16</v>
      </c>
      <c r="E18" s="23">
        <v>0</v>
      </c>
      <c r="F18" s="25"/>
      <c r="G18" s="59"/>
      <c r="H18" s="23" t="s">
        <v>40</v>
      </c>
      <c r="I18" s="23">
        <v>16</v>
      </c>
      <c r="J18" s="23">
        <v>0</v>
      </c>
      <c r="K18" s="25"/>
      <c r="L18" s="59"/>
      <c r="M18" s="23" t="s">
        <v>40</v>
      </c>
      <c r="N18" s="23">
        <v>16</v>
      </c>
      <c r="O18" s="23">
        <v>0</v>
      </c>
      <c r="P18" s="25"/>
      <c r="Q18" s="59"/>
      <c r="R18" s="23" t="s">
        <v>40</v>
      </c>
      <c r="S18" s="23">
        <v>16</v>
      </c>
      <c r="T18" s="23">
        <v>0</v>
      </c>
      <c r="U18" s="24"/>
    </row>
    <row r="19" spans="1:21" x14ac:dyDescent="0.25">
      <c r="A19" s="62" t="s">
        <v>41</v>
      </c>
      <c r="B19" s="64" t="s">
        <v>25</v>
      </c>
      <c r="C19" s="44" t="s">
        <v>42</v>
      </c>
      <c r="D19" s="44">
        <v>17</v>
      </c>
      <c r="E19" s="44">
        <v>0</v>
      </c>
      <c r="F19" s="45"/>
      <c r="G19" s="66" t="s">
        <v>25</v>
      </c>
      <c r="H19" s="44" t="s">
        <v>42</v>
      </c>
      <c r="I19" s="44">
        <v>17</v>
      </c>
      <c r="J19" s="44">
        <v>0</v>
      </c>
      <c r="K19" s="45"/>
      <c r="L19" s="66" t="s">
        <v>25</v>
      </c>
      <c r="M19" s="44" t="s">
        <v>42</v>
      </c>
      <c r="N19" s="44">
        <v>17</v>
      </c>
      <c r="O19" s="44">
        <v>0</v>
      </c>
      <c r="P19" s="45"/>
      <c r="Q19" s="66" t="s">
        <v>25</v>
      </c>
      <c r="R19" s="44" t="s">
        <v>42</v>
      </c>
      <c r="S19" s="44">
        <v>17</v>
      </c>
      <c r="T19" s="44">
        <v>0</v>
      </c>
      <c r="U19" s="46"/>
    </row>
    <row r="20" spans="1:21" x14ac:dyDescent="0.25">
      <c r="A20" s="56"/>
      <c r="B20" s="65"/>
      <c r="C20" s="34" t="s">
        <v>26</v>
      </c>
      <c r="D20" s="34">
        <v>18</v>
      </c>
      <c r="E20" s="34">
        <v>0</v>
      </c>
      <c r="F20" s="6"/>
      <c r="G20" s="58"/>
      <c r="H20" s="34" t="s">
        <v>26</v>
      </c>
      <c r="I20" s="34">
        <v>18</v>
      </c>
      <c r="J20" s="34">
        <v>0</v>
      </c>
      <c r="K20" s="6"/>
      <c r="L20" s="58"/>
      <c r="M20" s="34" t="s">
        <v>26</v>
      </c>
      <c r="N20" s="34">
        <v>18</v>
      </c>
      <c r="O20" s="34">
        <v>0</v>
      </c>
      <c r="P20" s="6"/>
      <c r="Q20" s="58"/>
      <c r="R20" s="34" t="s">
        <v>26</v>
      </c>
      <c r="S20" s="34">
        <v>18</v>
      </c>
      <c r="T20" s="34">
        <v>0</v>
      </c>
    </row>
    <row r="21" spans="1:21" x14ac:dyDescent="0.25">
      <c r="A21" s="56"/>
      <c r="B21" s="65"/>
      <c r="C21" s="34" t="s">
        <v>27</v>
      </c>
      <c r="D21" s="34">
        <v>19</v>
      </c>
      <c r="E21" s="34">
        <v>0</v>
      </c>
      <c r="F21" s="6"/>
      <c r="G21" s="58"/>
      <c r="H21" s="34" t="s">
        <v>27</v>
      </c>
      <c r="I21" s="34">
        <v>19</v>
      </c>
      <c r="J21" s="34">
        <v>0</v>
      </c>
      <c r="K21" s="6"/>
      <c r="L21" s="58"/>
      <c r="M21" s="34" t="s">
        <v>27</v>
      </c>
      <c r="N21" s="34">
        <v>19</v>
      </c>
      <c r="O21" s="34">
        <v>0</v>
      </c>
      <c r="P21" s="6"/>
      <c r="Q21" s="58"/>
      <c r="R21" s="34" t="s">
        <v>27</v>
      </c>
      <c r="S21" s="34">
        <v>19</v>
      </c>
      <c r="T21" s="34">
        <v>0</v>
      </c>
    </row>
    <row r="22" spans="1:21" x14ac:dyDescent="0.25">
      <c r="A22" s="56"/>
      <c r="B22" s="65"/>
      <c r="C22" s="34" t="s">
        <v>28</v>
      </c>
      <c r="D22" s="34">
        <v>20</v>
      </c>
      <c r="E22" s="34">
        <v>1</v>
      </c>
      <c r="F22" s="6"/>
      <c r="G22" s="58"/>
      <c r="H22" s="34" t="s">
        <v>28</v>
      </c>
      <c r="I22" s="34">
        <v>20</v>
      </c>
      <c r="J22" s="34">
        <v>1</v>
      </c>
      <c r="K22" s="6"/>
      <c r="L22" s="58"/>
      <c r="M22" s="34" t="s">
        <v>28</v>
      </c>
      <c r="N22" s="34">
        <v>20</v>
      </c>
      <c r="O22" s="34">
        <v>2</v>
      </c>
      <c r="P22" s="6"/>
      <c r="Q22" s="58"/>
      <c r="R22" s="34" t="s">
        <v>28</v>
      </c>
      <c r="S22" s="34">
        <v>20</v>
      </c>
      <c r="T22" s="34">
        <v>1</v>
      </c>
    </row>
    <row r="23" spans="1:21" x14ac:dyDescent="0.25">
      <c r="A23" s="56"/>
      <c r="B23" s="67" t="s">
        <v>29</v>
      </c>
      <c r="C23" s="35" t="s">
        <v>42</v>
      </c>
      <c r="D23" s="35">
        <v>21</v>
      </c>
      <c r="E23" s="35">
        <v>0</v>
      </c>
      <c r="F23" s="7"/>
      <c r="G23" s="59" t="s">
        <v>29</v>
      </c>
      <c r="H23" s="35" t="s">
        <v>42</v>
      </c>
      <c r="I23" s="35">
        <v>21</v>
      </c>
      <c r="J23" s="35">
        <v>0</v>
      </c>
      <c r="K23" s="7"/>
      <c r="L23" s="59" t="s">
        <v>29</v>
      </c>
      <c r="M23" s="35" t="s">
        <v>42</v>
      </c>
      <c r="N23" s="35">
        <v>21</v>
      </c>
      <c r="O23" s="35">
        <v>0</v>
      </c>
      <c r="P23" s="7"/>
      <c r="Q23" s="59" t="s">
        <v>29</v>
      </c>
      <c r="R23" s="35" t="s">
        <v>42</v>
      </c>
      <c r="S23" s="35">
        <v>21</v>
      </c>
      <c r="T23" s="35">
        <v>0</v>
      </c>
      <c r="U23" s="4"/>
    </row>
    <row r="24" spans="1:21" x14ac:dyDescent="0.25">
      <c r="A24" s="56"/>
      <c r="B24" s="67"/>
      <c r="C24" s="35" t="s">
        <v>30</v>
      </c>
      <c r="D24" s="35">
        <v>22</v>
      </c>
      <c r="E24" s="35">
        <v>1</v>
      </c>
      <c r="F24" s="7"/>
      <c r="G24" s="59"/>
      <c r="H24" s="35" t="s">
        <v>30</v>
      </c>
      <c r="I24" s="35">
        <v>22</v>
      </c>
      <c r="J24" s="35">
        <v>1</v>
      </c>
      <c r="K24" s="7"/>
      <c r="L24" s="59"/>
      <c r="M24" s="35" t="s">
        <v>30</v>
      </c>
      <c r="N24" s="35">
        <v>22</v>
      </c>
      <c r="O24" s="35">
        <v>2</v>
      </c>
      <c r="P24" s="7"/>
      <c r="Q24" s="59"/>
      <c r="R24" s="35" t="s">
        <v>30</v>
      </c>
      <c r="S24" s="35">
        <v>22</v>
      </c>
      <c r="T24" s="35">
        <v>1</v>
      </c>
      <c r="U24" s="35"/>
    </row>
    <row r="25" spans="1:21" x14ac:dyDescent="0.25">
      <c r="A25" s="56"/>
      <c r="B25" s="67"/>
      <c r="C25" s="35" t="s">
        <v>31</v>
      </c>
      <c r="D25" s="35">
        <v>23</v>
      </c>
      <c r="E25" s="35">
        <v>1</v>
      </c>
      <c r="F25" s="7"/>
      <c r="G25" s="59"/>
      <c r="H25" s="35" t="s">
        <v>31</v>
      </c>
      <c r="I25" s="35">
        <v>23</v>
      </c>
      <c r="J25" s="35">
        <v>1</v>
      </c>
      <c r="K25" s="7"/>
      <c r="L25" s="59"/>
      <c r="M25" s="35" t="s">
        <v>31</v>
      </c>
      <c r="N25" s="35">
        <v>23</v>
      </c>
      <c r="O25" s="35">
        <v>0</v>
      </c>
      <c r="P25" s="7"/>
      <c r="Q25" s="59"/>
      <c r="R25" s="35" t="s">
        <v>31</v>
      </c>
      <c r="S25" s="35">
        <v>23</v>
      </c>
      <c r="T25" s="35">
        <v>0</v>
      </c>
      <c r="U25" s="4"/>
    </row>
    <row r="26" spans="1:21" x14ac:dyDescent="0.25">
      <c r="A26" s="56"/>
      <c r="B26" s="67"/>
      <c r="C26" s="35" t="s">
        <v>32</v>
      </c>
      <c r="D26" s="35">
        <v>24</v>
      </c>
      <c r="E26" s="35">
        <v>1</v>
      </c>
      <c r="F26" s="7"/>
      <c r="G26" s="59"/>
      <c r="H26" s="35" t="s">
        <v>32</v>
      </c>
      <c r="I26" s="35">
        <v>24</v>
      </c>
      <c r="J26" s="35">
        <v>0</v>
      </c>
      <c r="K26" s="7"/>
      <c r="L26" s="59"/>
      <c r="M26" s="35" t="s">
        <v>32</v>
      </c>
      <c r="N26" s="35">
        <v>24</v>
      </c>
      <c r="O26" s="35">
        <v>1</v>
      </c>
      <c r="P26" s="7"/>
      <c r="Q26" s="59"/>
      <c r="R26" s="35" t="s">
        <v>32</v>
      </c>
      <c r="S26" s="35">
        <v>24</v>
      </c>
      <c r="T26" s="35">
        <v>1</v>
      </c>
      <c r="U26" s="4"/>
    </row>
    <row r="27" spans="1:21" x14ac:dyDescent="0.25">
      <c r="A27" s="56"/>
      <c r="B27" s="65" t="s">
        <v>33</v>
      </c>
      <c r="C27" s="34" t="s">
        <v>42</v>
      </c>
      <c r="D27" s="34">
        <v>25</v>
      </c>
      <c r="E27" s="34">
        <v>0</v>
      </c>
      <c r="F27" s="6"/>
      <c r="G27" s="58" t="s">
        <v>33</v>
      </c>
      <c r="H27" s="34" t="s">
        <v>42</v>
      </c>
      <c r="I27" s="34">
        <v>25</v>
      </c>
      <c r="J27" s="34">
        <v>0</v>
      </c>
      <c r="K27" s="6"/>
      <c r="L27" s="58" t="s">
        <v>33</v>
      </c>
      <c r="M27" s="34" t="s">
        <v>42</v>
      </c>
      <c r="N27" s="34">
        <v>25</v>
      </c>
      <c r="O27" s="34">
        <v>0</v>
      </c>
      <c r="P27" s="6"/>
      <c r="Q27" s="58" t="s">
        <v>33</v>
      </c>
      <c r="R27" s="34" t="s">
        <v>42</v>
      </c>
      <c r="S27" s="34">
        <v>25</v>
      </c>
      <c r="T27" s="34">
        <v>0</v>
      </c>
    </row>
    <row r="28" spans="1:21" x14ac:dyDescent="0.25">
      <c r="A28" s="56"/>
      <c r="B28" s="65"/>
      <c r="C28" s="34" t="s">
        <v>34</v>
      </c>
      <c r="D28" s="34">
        <v>26</v>
      </c>
      <c r="E28" s="34">
        <v>0</v>
      </c>
      <c r="F28" s="6"/>
      <c r="G28" s="58"/>
      <c r="H28" s="34" t="s">
        <v>34</v>
      </c>
      <c r="I28" s="34">
        <v>26</v>
      </c>
      <c r="J28" s="34">
        <v>0</v>
      </c>
      <c r="K28" s="6"/>
      <c r="L28" s="58"/>
      <c r="M28" s="34" t="s">
        <v>34</v>
      </c>
      <c r="N28" s="34">
        <v>26</v>
      </c>
      <c r="O28" s="34">
        <v>0</v>
      </c>
      <c r="P28" s="6"/>
      <c r="Q28" s="58"/>
      <c r="R28" s="34" t="s">
        <v>34</v>
      </c>
      <c r="S28" s="34">
        <v>26</v>
      </c>
      <c r="T28" s="34">
        <v>0</v>
      </c>
    </row>
    <row r="29" spans="1:21" x14ac:dyDescent="0.25">
      <c r="A29" s="56"/>
      <c r="B29" s="65"/>
      <c r="C29" s="34" t="s">
        <v>35</v>
      </c>
      <c r="D29" s="34">
        <v>27</v>
      </c>
      <c r="E29" s="34">
        <v>1</v>
      </c>
      <c r="F29" s="6"/>
      <c r="G29" s="58"/>
      <c r="H29" s="34" t="s">
        <v>35</v>
      </c>
      <c r="I29" s="34">
        <v>27</v>
      </c>
      <c r="J29" s="34">
        <v>0</v>
      </c>
      <c r="K29" s="6"/>
      <c r="L29" s="58"/>
      <c r="M29" s="34" t="s">
        <v>35</v>
      </c>
      <c r="N29" s="34">
        <v>27</v>
      </c>
      <c r="O29" s="34">
        <v>0</v>
      </c>
      <c r="P29" s="6"/>
      <c r="Q29" s="58"/>
      <c r="R29" s="34" t="s">
        <v>35</v>
      </c>
      <c r="S29" s="34">
        <v>27</v>
      </c>
      <c r="T29" s="34">
        <v>0</v>
      </c>
    </row>
    <row r="30" spans="1:21" x14ac:dyDescent="0.25">
      <c r="A30" s="56"/>
      <c r="B30" s="65"/>
      <c r="C30" s="34" t="s">
        <v>36</v>
      </c>
      <c r="D30" s="34">
        <v>28</v>
      </c>
      <c r="E30" s="34">
        <v>0</v>
      </c>
      <c r="F30" s="6"/>
      <c r="G30" s="58"/>
      <c r="H30" s="34" t="s">
        <v>36</v>
      </c>
      <c r="I30" s="34">
        <v>28</v>
      </c>
      <c r="J30" s="34">
        <v>0</v>
      </c>
      <c r="K30" s="6"/>
      <c r="L30" s="58"/>
      <c r="M30" s="34" t="s">
        <v>36</v>
      </c>
      <c r="N30" s="34">
        <v>28</v>
      </c>
      <c r="O30" s="34">
        <v>0</v>
      </c>
      <c r="P30" s="6"/>
      <c r="Q30" s="58"/>
      <c r="R30" s="34" t="s">
        <v>36</v>
      </c>
      <c r="S30" s="34">
        <v>28</v>
      </c>
      <c r="T30" s="34">
        <v>0</v>
      </c>
    </row>
    <row r="31" spans="1:21" x14ac:dyDescent="0.25">
      <c r="A31" s="56"/>
      <c r="B31" s="58" t="s">
        <v>37</v>
      </c>
      <c r="C31" s="34" t="s">
        <v>42</v>
      </c>
      <c r="D31" s="34">
        <v>29</v>
      </c>
      <c r="E31" s="34">
        <v>0</v>
      </c>
      <c r="F31" s="6"/>
      <c r="G31" s="58" t="s">
        <v>37</v>
      </c>
      <c r="H31" s="34" t="s">
        <v>42</v>
      </c>
      <c r="I31" s="34">
        <v>29</v>
      </c>
      <c r="J31" s="34">
        <v>0</v>
      </c>
      <c r="K31" s="6"/>
      <c r="L31" s="58" t="s">
        <v>37</v>
      </c>
      <c r="M31" s="34" t="s">
        <v>42</v>
      </c>
      <c r="N31" s="34">
        <v>29</v>
      </c>
      <c r="O31" s="34">
        <v>0</v>
      </c>
      <c r="P31" s="6"/>
      <c r="Q31" s="58" t="s">
        <v>37</v>
      </c>
      <c r="R31" s="34" t="s">
        <v>42</v>
      </c>
      <c r="S31" s="34">
        <v>29</v>
      </c>
      <c r="T31" s="34">
        <v>0</v>
      </c>
    </row>
    <row r="32" spans="1:21" x14ac:dyDescent="0.25">
      <c r="A32" s="56"/>
      <c r="B32" s="58"/>
      <c r="C32" s="23" t="s">
        <v>38</v>
      </c>
      <c r="D32" s="23">
        <v>30</v>
      </c>
      <c r="E32" s="23">
        <v>0</v>
      </c>
      <c r="F32" s="25"/>
      <c r="G32" s="58"/>
      <c r="H32" s="23" t="s">
        <v>38</v>
      </c>
      <c r="I32" s="23">
        <v>30</v>
      </c>
      <c r="J32" s="23">
        <v>0</v>
      </c>
      <c r="K32" s="25"/>
      <c r="L32" s="58"/>
      <c r="M32" s="23" t="s">
        <v>38</v>
      </c>
      <c r="N32" s="23">
        <v>30</v>
      </c>
      <c r="O32" s="23">
        <v>0</v>
      </c>
      <c r="P32" s="25"/>
      <c r="Q32" s="58"/>
      <c r="R32" s="23" t="s">
        <v>38</v>
      </c>
      <c r="S32" s="23">
        <v>30</v>
      </c>
      <c r="T32" s="23">
        <v>0</v>
      </c>
      <c r="U32" s="43"/>
    </row>
    <row r="33" spans="1:21" x14ac:dyDescent="0.25">
      <c r="A33" s="56"/>
      <c r="B33" s="58"/>
      <c r="C33" s="23" t="s">
        <v>39</v>
      </c>
      <c r="D33" s="23">
        <v>31</v>
      </c>
      <c r="E33" s="23">
        <v>0</v>
      </c>
      <c r="F33" s="25"/>
      <c r="G33" s="58"/>
      <c r="H33" s="23" t="s">
        <v>39</v>
      </c>
      <c r="I33" s="23">
        <v>31</v>
      </c>
      <c r="J33" s="23">
        <v>0</v>
      </c>
      <c r="K33" s="25"/>
      <c r="L33" s="58"/>
      <c r="M33" s="23" t="s">
        <v>39</v>
      </c>
      <c r="N33" s="23">
        <v>31</v>
      </c>
      <c r="O33" s="23">
        <v>0</v>
      </c>
      <c r="P33" s="25"/>
      <c r="Q33" s="58"/>
      <c r="R33" s="23" t="s">
        <v>39</v>
      </c>
      <c r="S33" s="23">
        <v>31</v>
      </c>
      <c r="T33" s="23">
        <v>0</v>
      </c>
      <c r="U33" s="24"/>
    </row>
    <row r="34" spans="1:21" x14ac:dyDescent="0.25">
      <c r="A34" s="63"/>
      <c r="B34" s="61"/>
      <c r="C34" s="26" t="s">
        <v>40</v>
      </c>
      <c r="D34" s="26">
        <v>32</v>
      </c>
      <c r="E34" s="26">
        <v>0</v>
      </c>
      <c r="F34" s="28"/>
      <c r="G34" s="61"/>
      <c r="H34" s="26" t="s">
        <v>40</v>
      </c>
      <c r="I34" s="26">
        <v>32</v>
      </c>
      <c r="J34" s="26">
        <v>0</v>
      </c>
      <c r="K34" s="28"/>
      <c r="L34" s="61"/>
      <c r="M34" s="26" t="s">
        <v>40</v>
      </c>
      <c r="N34" s="26">
        <v>32</v>
      </c>
      <c r="O34" s="26">
        <v>0</v>
      </c>
      <c r="P34" s="28"/>
      <c r="Q34" s="61"/>
      <c r="R34" s="26" t="s">
        <v>40</v>
      </c>
      <c r="S34" s="26">
        <v>32</v>
      </c>
      <c r="T34" s="26">
        <v>0</v>
      </c>
      <c r="U34" s="27"/>
    </row>
    <row r="35" spans="1:21" x14ac:dyDescent="0.25">
      <c r="A35" s="56" t="s">
        <v>43</v>
      </c>
      <c r="B35" s="58" t="s">
        <v>25</v>
      </c>
      <c r="C35" s="23" t="s">
        <v>42</v>
      </c>
      <c r="D35" s="23">
        <v>33</v>
      </c>
      <c r="E35" s="23">
        <v>0</v>
      </c>
      <c r="F35" s="25"/>
      <c r="G35" s="58" t="s">
        <v>25</v>
      </c>
      <c r="H35" s="23" t="s">
        <v>42</v>
      </c>
      <c r="I35" s="23">
        <v>33</v>
      </c>
      <c r="J35" s="23">
        <v>0</v>
      </c>
      <c r="K35" s="25"/>
      <c r="L35" s="58" t="s">
        <v>25</v>
      </c>
      <c r="M35" s="23" t="s">
        <v>42</v>
      </c>
      <c r="N35" s="23">
        <v>33</v>
      </c>
      <c r="O35" s="23">
        <v>0</v>
      </c>
      <c r="P35" s="25"/>
      <c r="Q35" s="58" t="s">
        <v>25</v>
      </c>
      <c r="R35" s="23" t="s">
        <v>42</v>
      </c>
      <c r="S35" s="23">
        <v>33</v>
      </c>
      <c r="T35" s="23">
        <v>0</v>
      </c>
      <c r="U35" s="24"/>
    </row>
    <row r="36" spans="1:21" x14ac:dyDescent="0.25">
      <c r="A36" s="56"/>
      <c r="B36" s="58"/>
      <c r="C36" s="34" t="s">
        <v>26</v>
      </c>
      <c r="D36" s="34">
        <v>34</v>
      </c>
      <c r="E36" s="34">
        <v>1</v>
      </c>
      <c r="F36" s="6"/>
      <c r="G36" s="58"/>
      <c r="H36" s="34" t="s">
        <v>26</v>
      </c>
      <c r="I36" s="34">
        <v>34</v>
      </c>
      <c r="J36" s="34">
        <v>0</v>
      </c>
      <c r="K36" s="6"/>
      <c r="L36" s="58"/>
      <c r="M36" s="34" t="s">
        <v>26</v>
      </c>
      <c r="N36" s="34">
        <v>34</v>
      </c>
      <c r="O36" s="34">
        <v>0</v>
      </c>
      <c r="P36" s="6"/>
      <c r="Q36" s="58"/>
      <c r="R36" s="34" t="s">
        <v>26</v>
      </c>
      <c r="S36" s="34">
        <v>34</v>
      </c>
      <c r="T36" s="34">
        <v>0</v>
      </c>
      <c r="U36" s="5"/>
    </row>
    <row r="37" spans="1:21" x14ac:dyDescent="0.25">
      <c r="A37" s="56"/>
      <c r="B37" s="58"/>
      <c r="C37" s="34" t="s">
        <v>27</v>
      </c>
      <c r="D37" s="34">
        <v>35</v>
      </c>
      <c r="E37" s="34">
        <v>0</v>
      </c>
      <c r="F37" s="6"/>
      <c r="G37" s="58"/>
      <c r="H37" s="34" t="s">
        <v>27</v>
      </c>
      <c r="I37" s="34">
        <v>35</v>
      </c>
      <c r="J37" s="34">
        <v>0</v>
      </c>
      <c r="K37" s="6"/>
      <c r="L37" s="58"/>
      <c r="M37" s="34" t="s">
        <v>27</v>
      </c>
      <c r="N37" s="34">
        <v>35</v>
      </c>
      <c r="O37" s="34">
        <v>0</v>
      </c>
      <c r="P37" s="6"/>
      <c r="Q37" s="58"/>
      <c r="R37" s="34" t="s">
        <v>27</v>
      </c>
      <c r="S37" s="34">
        <v>35</v>
      </c>
      <c r="T37" s="34">
        <v>0</v>
      </c>
    </row>
    <row r="38" spans="1:21" x14ac:dyDescent="0.25">
      <c r="A38" s="56"/>
      <c r="B38" s="58"/>
      <c r="C38" s="34" t="s">
        <v>28</v>
      </c>
      <c r="D38" s="34">
        <v>36</v>
      </c>
      <c r="E38" s="34">
        <v>1</v>
      </c>
      <c r="F38" s="6"/>
      <c r="G38" s="58"/>
      <c r="H38" s="34" t="s">
        <v>28</v>
      </c>
      <c r="I38" s="34">
        <v>36</v>
      </c>
      <c r="J38" s="34">
        <v>0</v>
      </c>
      <c r="K38" s="6"/>
      <c r="L38" s="58"/>
      <c r="M38" s="34" t="s">
        <v>28</v>
      </c>
      <c r="N38" s="34">
        <v>36</v>
      </c>
      <c r="O38" s="34">
        <v>0</v>
      </c>
      <c r="P38" s="6"/>
      <c r="Q38" s="58"/>
      <c r="R38" s="34" t="s">
        <v>28</v>
      </c>
      <c r="S38" s="34">
        <v>36</v>
      </c>
      <c r="T38" s="34">
        <v>0</v>
      </c>
    </row>
    <row r="39" spans="1:21" x14ac:dyDescent="0.25">
      <c r="A39" s="56"/>
      <c r="B39" s="59" t="s">
        <v>29</v>
      </c>
      <c r="C39" s="23" t="s">
        <v>42</v>
      </c>
      <c r="D39" s="23">
        <v>37</v>
      </c>
      <c r="E39" s="23">
        <v>0</v>
      </c>
      <c r="F39" s="25"/>
      <c r="G39" s="59" t="s">
        <v>29</v>
      </c>
      <c r="H39" s="23" t="s">
        <v>42</v>
      </c>
      <c r="I39" s="23">
        <v>37</v>
      </c>
      <c r="J39" s="23">
        <v>0</v>
      </c>
      <c r="K39" s="25"/>
      <c r="L39" s="59" t="s">
        <v>29</v>
      </c>
      <c r="M39" s="23" t="s">
        <v>42</v>
      </c>
      <c r="N39" s="23">
        <v>37</v>
      </c>
      <c r="O39" s="23">
        <v>0</v>
      </c>
      <c r="P39" s="25"/>
      <c r="Q39" s="59" t="s">
        <v>29</v>
      </c>
      <c r="R39" s="23" t="s">
        <v>42</v>
      </c>
      <c r="S39" s="23">
        <v>37</v>
      </c>
      <c r="T39" s="23">
        <v>0</v>
      </c>
      <c r="U39" s="24"/>
    </row>
    <row r="40" spans="1:21" x14ac:dyDescent="0.25">
      <c r="A40" s="56"/>
      <c r="B40" s="59"/>
      <c r="C40" s="35" t="s">
        <v>30</v>
      </c>
      <c r="D40" s="35">
        <v>38</v>
      </c>
      <c r="E40" s="35">
        <v>0</v>
      </c>
      <c r="F40" s="7"/>
      <c r="G40" s="59"/>
      <c r="H40" s="35" t="s">
        <v>30</v>
      </c>
      <c r="I40" s="35">
        <v>38</v>
      </c>
      <c r="J40" s="35">
        <v>0</v>
      </c>
      <c r="K40" s="29"/>
      <c r="L40" s="59"/>
      <c r="M40" s="35" t="s">
        <v>30</v>
      </c>
      <c r="N40" s="35">
        <v>38</v>
      </c>
      <c r="O40" s="35">
        <v>0</v>
      </c>
      <c r="P40" s="7"/>
      <c r="Q40" s="59"/>
      <c r="R40" s="35" t="s">
        <v>30</v>
      </c>
      <c r="S40" s="35">
        <v>38</v>
      </c>
      <c r="T40" s="35">
        <v>0</v>
      </c>
      <c r="U40" s="4"/>
    </row>
    <row r="41" spans="1:21" x14ac:dyDescent="0.25">
      <c r="A41" s="56"/>
      <c r="B41" s="59"/>
      <c r="C41" s="35" t="s">
        <v>31</v>
      </c>
      <c r="D41" s="35">
        <v>39</v>
      </c>
      <c r="E41" s="35">
        <v>1</v>
      </c>
      <c r="F41" s="29"/>
      <c r="G41" s="59"/>
      <c r="H41" s="35" t="s">
        <v>31</v>
      </c>
      <c r="I41" s="35">
        <v>39</v>
      </c>
      <c r="J41" s="35">
        <v>0</v>
      </c>
      <c r="K41" s="29"/>
      <c r="L41" s="59"/>
      <c r="M41" s="35" t="s">
        <v>31</v>
      </c>
      <c r="N41" s="35">
        <v>39</v>
      </c>
      <c r="O41" s="35">
        <v>0</v>
      </c>
      <c r="P41" s="7"/>
      <c r="Q41" s="59"/>
      <c r="R41" s="35" t="s">
        <v>31</v>
      </c>
      <c r="S41" s="35">
        <v>39</v>
      </c>
      <c r="T41" s="35">
        <v>0</v>
      </c>
      <c r="U41" s="4"/>
    </row>
    <row r="42" spans="1:21" x14ac:dyDescent="0.25">
      <c r="A42" s="56"/>
      <c r="B42" s="59"/>
      <c r="C42" s="35" t="s">
        <v>32</v>
      </c>
      <c r="D42" s="35">
        <v>40</v>
      </c>
      <c r="E42" s="35">
        <v>2</v>
      </c>
      <c r="F42" s="7"/>
      <c r="G42" s="59"/>
      <c r="H42" s="35" t="s">
        <v>32</v>
      </c>
      <c r="I42" s="35">
        <v>40</v>
      </c>
      <c r="J42" s="35">
        <v>0</v>
      </c>
      <c r="K42" s="29"/>
      <c r="L42" s="59"/>
      <c r="M42" s="35" t="s">
        <v>32</v>
      </c>
      <c r="N42" s="35">
        <v>40</v>
      </c>
      <c r="O42" s="35">
        <v>0</v>
      </c>
      <c r="P42" s="7"/>
      <c r="Q42" s="59"/>
      <c r="R42" s="35" t="s">
        <v>32</v>
      </c>
      <c r="S42" s="35">
        <v>40</v>
      </c>
      <c r="T42" s="35">
        <v>0</v>
      </c>
      <c r="U42" s="4"/>
    </row>
    <row r="43" spans="1:21" x14ac:dyDescent="0.25">
      <c r="A43" s="56"/>
      <c r="B43" s="58" t="s">
        <v>33</v>
      </c>
      <c r="C43" s="23" t="s">
        <v>42</v>
      </c>
      <c r="D43" s="23">
        <v>41</v>
      </c>
      <c r="E43" s="23">
        <v>0</v>
      </c>
      <c r="F43" s="25"/>
      <c r="G43" s="58" t="s">
        <v>33</v>
      </c>
      <c r="H43" s="23" t="s">
        <v>42</v>
      </c>
      <c r="I43" s="23">
        <v>41</v>
      </c>
      <c r="J43" s="23">
        <v>0</v>
      </c>
      <c r="K43" s="25"/>
      <c r="L43" s="58" t="s">
        <v>33</v>
      </c>
      <c r="M43" s="23" t="s">
        <v>42</v>
      </c>
      <c r="N43" s="23">
        <v>41</v>
      </c>
      <c r="O43" s="23">
        <v>0</v>
      </c>
      <c r="P43" s="25"/>
      <c r="Q43" s="58" t="s">
        <v>33</v>
      </c>
      <c r="R43" s="23" t="s">
        <v>42</v>
      </c>
      <c r="S43" s="23">
        <v>41</v>
      </c>
      <c r="T43" s="23">
        <v>0</v>
      </c>
      <c r="U43" s="23"/>
    </row>
    <row r="44" spans="1:21" x14ac:dyDescent="0.25">
      <c r="A44" s="56"/>
      <c r="B44" s="58"/>
      <c r="C44" s="34" t="s">
        <v>34</v>
      </c>
      <c r="D44" s="34">
        <v>42</v>
      </c>
      <c r="E44" s="34">
        <v>0</v>
      </c>
      <c r="F44" s="6"/>
      <c r="G44" s="58"/>
      <c r="H44" s="34" t="s">
        <v>34</v>
      </c>
      <c r="I44" s="34">
        <v>42</v>
      </c>
      <c r="J44" s="34">
        <v>0</v>
      </c>
      <c r="K44" s="6"/>
      <c r="L44" s="58"/>
      <c r="M44" s="34" t="s">
        <v>34</v>
      </c>
      <c r="N44" s="34">
        <v>42</v>
      </c>
      <c r="O44" s="34">
        <v>0</v>
      </c>
      <c r="P44" s="6"/>
      <c r="Q44" s="58"/>
      <c r="R44" s="34" t="s">
        <v>34</v>
      </c>
      <c r="S44" s="34">
        <v>42</v>
      </c>
      <c r="T44" s="34">
        <v>0</v>
      </c>
      <c r="U44" s="34"/>
    </row>
    <row r="45" spans="1:21" x14ac:dyDescent="0.25">
      <c r="A45" s="56"/>
      <c r="B45" s="58"/>
      <c r="C45" s="34" t="s">
        <v>35</v>
      </c>
      <c r="D45" s="34">
        <v>43</v>
      </c>
      <c r="E45" s="34">
        <v>0</v>
      </c>
      <c r="F45" s="6"/>
      <c r="G45" s="58"/>
      <c r="H45" s="34" t="s">
        <v>35</v>
      </c>
      <c r="I45" s="34">
        <v>43</v>
      </c>
      <c r="J45" s="34">
        <v>1</v>
      </c>
      <c r="K45" s="6"/>
      <c r="L45" s="58"/>
      <c r="M45" s="34" t="s">
        <v>35</v>
      </c>
      <c r="N45" s="34">
        <v>43</v>
      </c>
      <c r="O45" s="34">
        <v>1</v>
      </c>
      <c r="P45" s="6"/>
      <c r="Q45" s="58"/>
      <c r="R45" s="34" t="s">
        <v>35</v>
      </c>
      <c r="S45" s="34">
        <v>43</v>
      </c>
      <c r="T45" s="34">
        <v>0</v>
      </c>
      <c r="U45" s="34"/>
    </row>
    <row r="46" spans="1:21" x14ac:dyDescent="0.25">
      <c r="A46" s="56"/>
      <c r="B46" s="58"/>
      <c r="C46" s="34" t="s">
        <v>36</v>
      </c>
      <c r="D46" s="34">
        <v>44</v>
      </c>
      <c r="E46" s="34">
        <v>0</v>
      </c>
      <c r="F46" s="6"/>
      <c r="G46" s="58"/>
      <c r="H46" s="34" t="s">
        <v>36</v>
      </c>
      <c r="I46" s="34">
        <v>44</v>
      </c>
      <c r="J46" s="34">
        <v>0</v>
      </c>
      <c r="K46" s="6"/>
      <c r="L46" s="58"/>
      <c r="M46" s="34" t="s">
        <v>36</v>
      </c>
      <c r="N46" s="34">
        <v>44</v>
      </c>
      <c r="O46" s="34">
        <v>0</v>
      </c>
      <c r="P46" s="6"/>
      <c r="Q46" s="58"/>
      <c r="R46" s="34" t="s">
        <v>36</v>
      </c>
      <c r="S46" s="34">
        <v>44</v>
      </c>
      <c r="T46" s="34">
        <v>0</v>
      </c>
      <c r="U46" s="34"/>
    </row>
    <row r="47" spans="1:21" x14ac:dyDescent="0.25">
      <c r="A47" s="56"/>
      <c r="B47" s="59" t="s">
        <v>37</v>
      </c>
      <c r="C47" s="23" t="s">
        <v>42</v>
      </c>
      <c r="D47" s="23">
        <v>45</v>
      </c>
      <c r="E47" s="23">
        <v>0</v>
      </c>
      <c r="F47" s="25"/>
      <c r="G47" s="59" t="s">
        <v>37</v>
      </c>
      <c r="H47" s="23" t="s">
        <v>42</v>
      </c>
      <c r="I47" s="23">
        <v>45</v>
      </c>
      <c r="J47" s="23">
        <v>0</v>
      </c>
      <c r="K47" s="25"/>
      <c r="L47" s="59" t="s">
        <v>37</v>
      </c>
      <c r="M47" s="23" t="s">
        <v>42</v>
      </c>
      <c r="N47" s="23">
        <v>45</v>
      </c>
      <c r="O47" s="23">
        <v>0</v>
      </c>
      <c r="P47" s="25"/>
      <c r="Q47" s="59" t="s">
        <v>37</v>
      </c>
      <c r="R47" s="23" t="s">
        <v>42</v>
      </c>
      <c r="S47" s="23">
        <v>45</v>
      </c>
      <c r="T47" s="23">
        <v>0</v>
      </c>
      <c r="U47" s="23"/>
    </row>
    <row r="48" spans="1:21" x14ac:dyDescent="0.25">
      <c r="A48" s="56"/>
      <c r="B48" s="59"/>
      <c r="C48" s="35" t="s">
        <v>38</v>
      </c>
      <c r="D48" s="35">
        <v>46</v>
      </c>
      <c r="E48" s="35">
        <v>0</v>
      </c>
      <c r="F48" s="7"/>
      <c r="G48" s="59"/>
      <c r="H48" s="35" t="s">
        <v>38</v>
      </c>
      <c r="I48" s="35">
        <v>46</v>
      </c>
      <c r="J48" s="35">
        <v>0</v>
      </c>
      <c r="K48" s="7"/>
      <c r="L48" s="59"/>
      <c r="M48" s="35" t="s">
        <v>38</v>
      </c>
      <c r="N48" s="35">
        <v>46</v>
      </c>
      <c r="O48" s="35">
        <v>0</v>
      </c>
      <c r="P48" s="7"/>
      <c r="Q48" s="59"/>
      <c r="R48" s="35" t="s">
        <v>38</v>
      </c>
      <c r="S48" s="35">
        <v>46</v>
      </c>
      <c r="T48" s="35">
        <v>0</v>
      </c>
      <c r="U48" s="35"/>
    </row>
    <row r="49" spans="1:21" x14ac:dyDescent="0.25">
      <c r="A49" s="56"/>
      <c r="B49" s="59"/>
      <c r="C49" s="35" t="s">
        <v>39</v>
      </c>
      <c r="D49" s="35">
        <v>47</v>
      </c>
      <c r="E49" s="35">
        <v>0</v>
      </c>
      <c r="F49" s="7"/>
      <c r="G49" s="59"/>
      <c r="H49" s="35" t="s">
        <v>39</v>
      </c>
      <c r="I49" s="35">
        <v>47</v>
      </c>
      <c r="J49" s="35">
        <v>0</v>
      </c>
      <c r="K49" s="7"/>
      <c r="L49" s="59"/>
      <c r="M49" s="35" t="s">
        <v>39</v>
      </c>
      <c r="N49" s="35">
        <v>47</v>
      </c>
      <c r="O49" s="35">
        <v>0</v>
      </c>
      <c r="P49" s="7"/>
      <c r="Q49" s="59"/>
      <c r="R49" s="35" t="s">
        <v>39</v>
      </c>
      <c r="S49" s="35">
        <v>47</v>
      </c>
      <c r="T49" s="35">
        <v>0</v>
      </c>
      <c r="U49" s="35"/>
    </row>
    <row r="50" spans="1:21" ht="14.45" customHeight="1" x14ac:dyDescent="0.25">
      <c r="A50" s="57"/>
      <c r="B50" s="60"/>
      <c r="C50" s="36" t="s">
        <v>40</v>
      </c>
      <c r="D50" s="36">
        <v>48</v>
      </c>
      <c r="E50" s="36">
        <v>0</v>
      </c>
      <c r="F50" s="8"/>
      <c r="G50" s="60"/>
      <c r="H50" s="36" t="s">
        <v>40</v>
      </c>
      <c r="I50" s="36">
        <v>48</v>
      </c>
      <c r="J50" s="36">
        <v>0</v>
      </c>
      <c r="K50" s="8"/>
      <c r="L50" s="60"/>
      <c r="M50" s="36" t="s">
        <v>40</v>
      </c>
      <c r="N50" s="36">
        <v>48</v>
      </c>
      <c r="O50" s="36">
        <v>0</v>
      </c>
      <c r="P50" s="8"/>
      <c r="Q50" s="60"/>
      <c r="R50" s="36" t="s">
        <v>40</v>
      </c>
      <c r="S50" s="36">
        <v>48</v>
      </c>
      <c r="T50" s="36">
        <v>0</v>
      </c>
      <c r="U50" s="36"/>
    </row>
  </sheetData>
  <mergeCells count="54">
    <mergeCell ref="B1:E1"/>
    <mergeCell ref="G1:J1"/>
    <mergeCell ref="L1:P1"/>
    <mergeCell ref="Q1:T1"/>
    <mergeCell ref="B3:B6"/>
    <mergeCell ref="G3:G6"/>
    <mergeCell ref="L3:L6"/>
    <mergeCell ref="Q3:Q6"/>
    <mergeCell ref="B7:B10"/>
    <mergeCell ref="G7:G10"/>
    <mergeCell ref="L7:L10"/>
    <mergeCell ref="Q7:Q10"/>
    <mergeCell ref="B11:B14"/>
    <mergeCell ref="G11:G14"/>
    <mergeCell ref="L11:L14"/>
    <mergeCell ref="Q11:Q14"/>
    <mergeCell ref="A19:A34"/>
    <mergeCell ref="B19:B22"/>
    <mergeCell ref="G19:G22"/>
    <mergeCell ref="L19:L22"/>
    <mergeCell ref="Q19:Q22"/>
    <mergeCell ref="B23:B26"/>
    <mergeCell ref="G23:G26"/>
    <mergeCell ref="L23:L26"/>
    <mergeCell ref="Q23:Q26"/>
    <mergeCell ref="B27:B30"/>
    <mergeCell ref="G27:G30"/>
    <mergeCell ref="L27:L30"/>
    <mergeCell ref="Q43:Q46"/>
    <mergeCell ref="B15:B18"/>
    <mergeCell ref="G15:G18"/>
    <mergeCell ref="L15:L18"/>
    <mergeCell ref="Q15:Q18"/>
    <mergeCell ref="Q27:Q30"/>
    <mergeCell ref="B31:B34"/>
    <mergeCell ref="G31:G34"/>
    <mergeCell ref="L31:L34"/>
    <mergeCell ref="Q31:Q34"/>
    <mergeCell ref="A35:A50"/>
    <mergeCell ref="B35:B38"/>
    <mergeCell ref="G35:G38"/>
    <mergeCell ref="L35:L38"/>
    <mergeCell ref="Q35:Q38"/>
    <mergeCell ref="B39:B42"/>
    <mergeCell ref="B47:B50"/>
    <mergeCell ref="G47:G50"/>
    <mergeCell ref="L47:L50"/>
    <mergeCell ref="Q47:Q50"/>
    <mergeCell ref="G39:G42"/>
    <mergeCell ref="L39:L42"/>
    <mergeCell ref="Q39:Q42"/>
    <mergeCell ref="B43:B46"/>
    <mergeCell ref="G43:G46"/>
    <mergeCell ref="L43:L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34AC-5E02-4D41-9899-6E5CE509648B}">
  <dimension ref="A1:R38"/>
  <sheetViews>
    <sheetView workbookViewId="0"/>
  </sheetViews>
  <sheetFormatPr defaultRowHeight="15" x14ac:dyDescent="0.25"/>
  <sheetData>
    <row r="1" spans="1:17" x14ac:dyDescent="0.25">
      <c r="B1" s="76" t="s">
        <v>44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7" x14ac:dyDescent="0.25">
      <c r="B2" s="77" t="str">
        <f>'General Info'!B1</f>
        <v>Reed</v>
      </c>
      <c r="C2" s="77"/>
      <c r="D2" s="77"/>
      <c r="E2" s="77"/>
      <c r="F2" s="77"/>
      <c r="G2" s="77"/>
      <c r="H2" s="77"/>
      <c r="I2" s="77"/>
      <c r="J2" s="77" t="str">
        <f>'General Info'!B2</f>
        <v>Front</v>
      </c>
      <c r="K2" s="77"/>
      <c r="L2" s="77"/>
      <c r="M2" s="77"/>
      <c r="N2" s="77"/>
      <c r="O2" s="77"/>
      <c r="P2" s="77"/>
      <c r="Q2" s="77"/>
    </row>
    <row r="3" spans="1:17" x14ac:dyDescent="0.25">
      <c r="B3" s="77" t="s">
        <v>5</v>
      </c>
      <c r="C3" s="77"/>
      <c r="D3" s="77"/>
      <c r="E3" s="77"/>
      <c r="F3" s="77" t="s">
        <v>6</v>
      </c>
      <c r="G3" s="77"/>
      <c r="H3" s="77"/>
      <c r="I3" s="77"/>
      <c r="J3" s="77" t="s">
        <v>7</v>
      </c>
      <c r="K3" s="77"/>
      <c r="L3" s="77"/>
      <c r="M3" s="77"/>
      <c r="N3" s="77" t="s">
        <v>8</v>
      </c>
      <c r="O3" s="77"/>
      <c r="P3" s="77"/>
      <c r="Q3" s="77"/>
    </row>
    <row r="4" spans="1:17" x14ac:dyDescent="0.25">
      <c r="B4" s="37" t="s">
        <v>9</v>
      </c>
      <c r="C4" s="37" t="s">
        <v>10</v>
      </c>
      <c r="D4" s="37" t="s">
        <v>11</v>
      </c>
      <c r="E4" s="37" t="s">
        <v>13</v>
      </c>
      <c r="F4" s="37" t="s">
        <v>9</v>
      </c>
      <c r="G4" s="37" t="s">
        <v>10</v>
      </c>
      <c r="H4" s="37" t="s">
        <v>11</v>
      </c>
      <c r="I4" s="37" t="s">
        <v>13</v>
      </c>
      <c r="J4" s="37" t="s">
        <v>9</v>
      </c>
      <c r="K4" s="37" t="s">
        <v>10</v>
      </c>
      <c r="L4" s="37" t="s">
        <v>11</v>
      </c>
      <c r="M4" s="37" t="s">
        <v>13</v>
      </c>
      <c r="N4" s="37" t="s">
        <v>9</v>
      </c>
      <c r="O4" s="37" t="s">
        <v>10</v>
      </c>
      <c r="P4" s="37" t="s">
        <v>11</v>
      </c>
      <c r="Q4" s="37" t="s">
        <v>13</v>
      </c>
    </row>
    <row r="5" spans="1:17" x14ac:dyDescent="0.25">
      <c r="A5" s="16">
        <f>TIME_START</f>
        <v>0.32291666666666669</v>
      </c>
      <c r="B5" s="14">
        <f>'Input Count - Mar 1, 2023'!E18</f>
        <v>0</v>
      </c>
      <c r="C5" s="14">
        <f>'Input Count - Mar 1, 2023'!E17</f>
        <v>0</v>
      </c>
      <c r="D5" s="14">
        <f>'Input Count - Mar 1, 2023'!E16</f>
        <v>0</v>
      </c>
      <c r="E5" s="37">
        <f>'Input Count - Mar 1, 2023'!E15</f>
        <v>1</v>
      </c>
      <c r="F5" s="37">
        <f>'Input Count - Mar 1, 2023'!E10</f>
        <v>11</v>
      </c>
      <c r="G5" s="37">
        <f>'Input Count - Mar 1, 2023'!E9</f>
        <v>40</v>
      </c>
      <c r="H5" s="37">
        <f>'Input Count - Mar 1, 2023'!E8</f>
        <v>47</v>
      </c>
      <c r="I5" s="37">
        <f>'Input Count - Mar 1, 2023'!E7</f>
        <v>3</v>
      </c>
      <c r="J5" s="37">
        <f>'Input Count - Mar 1, 2023'!E14</f>
        <v>4</v>
      </c>
      <c r="K5" s="37">
        <f>'Input Count - Mar 1, 2023'!E13</f>
        <v>4</v>
      </c>
      <c r="L5" s="37">
        <f>'Input Count - Mar 1, 2023'!E12</f>
        <v>15</v>
      </c>
      <c r="M5" s="37">
        <f>'Input Count - Mar 1, 2023'!E11</f>
        <v>3</v>
      </c>
      <c r="N5" s="37">
        <f>'Input Count - Mar 1, 2023'!E6</f>
        <v>28</v>
      </c>
      <c r="O5" s="37">
        <f>'Input Count - Mar 1, 2023'!E5</f>
        <v>28</v>
      </c>
      <c r="P5" s="37">
        <f>'Input Count - Mar 1, 2023'!E4</f>
        <v>1</v>
      </c>
      <c r="Q5" s="37">
        <f>'Input Count - Mar 1, 2023'!E3</f>
        <v>2</v>
      </c>
    </row>
    <row r="6" spans="1:17" x14ac:dyDescent="0.25">
      <c r="A6" s="16">
        <f>A5+TIME(0,15,0)</f>
        <v>0.33333333333333337</v>
      </c>
      <c r="B6" s="14">
        <f>'Input Count - Mar 1, 2023'!J18</f>
        <v>0</v>
      </c>
      <c r="C6" s="14">
        <f>'Input Count - Mar 1, 2023'!J17</f>
        <v>0</v>
      </c>
      <c r="D6" s="14">
        <f>'Input Count - Mar 1, 2023'!J16</f>
        <v>0</v>
      </c>
      <c r="E6" s="37">
        <f>'Input Count - Mar 1, 2023'!J15</f>
        <v>2</v>
      </c>
      <c r="F6" s="37">
        <f>'Input Count - Mar 1, 2023'!J10</f>
        <v>10</v>
      </c>
      <c r="G6" s="37">
        <f>'Input Count - Mar 1, 2023'!J9</f>
        <v>34</v>
      </c>
      <c r="H6" s="37">
        <f>'Input Count - Mar 1, 2023'!J8</f>
        <v>36</v>
      </c>
      <c r="I6" s="37">
        <f>'Input Count - Mar 1, 2023'!J7</f>
        <v>1</v>
      </c>
      <c r="J6" s="37">
        <f>'Input Count - Mar 1, 2023'!J14</f>
        <v>7</v>
      </c>
      <c r="K6" s="37">
        <f>'Input Count - Mar 1, 2023'!J13</f>
        <v>36</v>
      </c>
      <c r="L6" s="37">
        <f>'Input Count - Mar 1, 2023'!J12</f>
        <v>7</v>
      </c>
      <c r="M6" s="37">
        <f>'Input Count - Mar 1, 2023'!J11</f>
        <v>2</v>
      </c>
      <c r="N6" s="37">
        <f>'Input Count - Mar 1, 2023'!J6</f>
        <v>27</v>
      </c>
      <c r="O6" s="37">
        <f>'Input Count - Mar 1, 2023'!J5</f>
        <v>47</v>
      </c>
      <c r="P6" s="37">
        <f>'Input Count - Mar 1, 2023'!J4</f>
        <v>4</v>
      </c>
      <c r="Q6" s="37">
        <f>'Input Count - Mar 1, 2023'!J3</f>
        <v>1</v>
      </c>
    </row>
    <row r="7" spans="1:17" x14ac:dyDescent="0.25">
      <c r="A7" s="16">
        <f t="shared" ref="A7:A8" si="0">A6+TIME(0,15,0)</f>
        <v>0.34375000000000006</v>
      </c>
      <c r="B7" s="14">
        <f>'Input Count - Mar 1, 2023'!O18</f>
        <v>0</v>
      </c>
      <c r="C7" s="14">
        <f>'Input Count - Mar 1, 2023'!O17</f>
        <v>0</v>
      </c>
      <c r="D7" s="14">
        <f>'Input Count - Mar 1, 2023'!O16</f>
        <v>0</v>
      </c>
      <c r="E7" s="37">
        <f>'Input Count - Mar 1, 2023'!O15</f>
        <v>2</v>
      </c>
      <c r="F7" s="37">
        <f>'Input Count - Mar 1, 2023'!O10</f>
        <v>10</v>
      </c>
      <c r="G7" s="37">
        <f>'Input Count - Mar 1, 2023'!O9</f>
        <v>54</v>
      </c>
      <c r="H7" s="37">
        <f>'Input Count - Mar 1, 2023'!O8</f>
        <v>41</v>
      </c>
      <c r="I7" s="37">
        <f>'Input Count - Mar 1, 2023'!O7</f>
        <v>0</v>
      </c>
      <c r="J7" s="37">
        <f>'Input Count - Mar 1, 2023'!O14</f>
        <v>1</v>
      </c>
      <c r="K7" s="37">
        <f>'Input Count - Mar 1, 2023'!O13</f>
        <v>42</v>
      </c>
      <c r="L7" s="37">
        <f>'Input Count - Mar 1, 2023'!O12</f>
        <v>12</v>
      </c>
      <c r="M7" s="37">
        <f>'Input Count - Mar 1, 2023'!O11</f>
        <v>0</v>
      </c>
      <c r="N7" s="37">
        <f>'Input Count - Mar 1, 2023'!O6</f>
        <v>23</v>
      </c>
      <c r="O7" s="37">
        <f>'Input Count - Mar 1, 2023'!O5</f>
        <v>45</v>
      </c>
      <c r="P7" s="37">
        <f>'Input Count - Mar 1, 2023'!O4</f>
        <v>5</v>
      </c>
      <c r="Q7" s="37">
        <f>'Input Count - Mar 1, 2023'!O3</f>
        <v>0</v>
      </c>
    </row>
    <row r="8" spans="1:17" x14ac:dyDescent="0.25">
      <c r="A8" s="16">
        <f t="shared" si="0"/>
        <v>0.35416666666666674</v>
      </c>
      <c r="B8" s="14">
        <f>'Input Count - Mar 1, 2023'!T18</f>
        <v>0</v>
      </c>
      <c r="C8" s="14">
        <f>'Input Count - Mar 1, 2023'!T17</f>
        <v>0</v>
      </c>
      <c r="D8" s="14">
        <f>'Input Count - Mar 1, 2023'!T16</f>
        <v>0</v>
      </c>
      <c r="E8" s="37">
        <f>'Input Count - Mar 1, 2023'!T15</f>
        <v>1</v>
      </c>
      <c r="F8" s="37">
        <f>'Input Count - Mar 1, 2023'!T10</f>
        <v>7</v>
      </c>
      <c r="G8" s="37">
        <f>'Input Count - Mar 1, 2023'!T9</f>
        <v>41</v>
      </c>
      <c r="H8" s="37">
        <f>'Input Count - Mar 1, 2023'!T8</f>
        <v>32</v>
      </c>
      <c r="I8" s="37">
        <f>'Input Count - Mar 1, 2023'!T7</f>
        <v>0</v>
      </c>
      <c r="J8" s="37">
        <f>'Input Count - Mar 1, 2023'!T14</f>
        <v>5</v>
      </c>
      <c r="K8" s="37">
        <f>'Input Count - Mar 1, 2023'!T13</f>
        <v>27</v>
      </c>
      <c r="L8" s="37">
        <f>'Input Count - Mar 1, 2023'!T12</f>
        <v>14</v>
      </c>
      <c r="M8" s="37">
        <f>'Input Count - Mar 1, 2023'!T11</f>
        <v>0</v>
      </c>
      <c r="N8" s="37">
        <f>'Input Count - Mar 1, 2023'!T6</f>
        <v>19</v>
      </c>
      <c r="O8" s="37">
        <f>'Input Count - Mar 1, 2023'!T5</f>
        <v>28</v>
      </c>
      <c r="P8" s="37">
        <f>'Input Count - Mar 1, 2023'!T4</f>
        <v>3</v>
      </c>
      <c r="Q8" s="37">
        <f>'Input Count - Mar 1, 2023'!T3</f>
        <v>0</v>
      </c>
    </row>
    <row r="9" spans="1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B10" s="76" t="s">
        <v>45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</row>
    <row r="11" spans="1:17" x14ac:dyDescent="0.25">
      <c r="B11" s="77" t="str">
        <f>B$2</f>
        <v>Reed</v>
      </c>
      <c r="C11" s="77"/>
      <c r="D11" s="77"/>
      <c r="E11" s="77"/>
      <c r="F11" s="77"/>
      <c r="G11" s="77"/>
      <c r="H11" s="77"/>
      <c r="I11" s="77"/>
      <c r="J11" s="77" t="str">
        <f>J$2</f>
        <v>Front</v>
      </c>
      <c r="K11" s="77"/>
      <c r="L11" s="77"/>
      <c r="M11" s="77"/>
      <c r="N11" s="77"/>
      <c r="O11" s="77"/>
      <c r="P11" s="77"/>
      <c r="Q11" s="77"/>
    </row>
    <row r="12" spans="1:17" x14ac:dyDescent="0.25">
      <c r="B12" s="77" t="s">
        <v>5</v>
      </c>
      <c r="C12" s="77"/>
      <c r="D12" s="77"/>
      <c r="E12" s="77"/>
      <c r="F12" s="77" t="s">
        <v>6</v>
      </c>
      <c r="G12" s="77"/>
      <c r="H12" s="77"/>
      <c r="I12" s="77"/>
      <c r="J12" s="77" t="s">
        <v>7</v>
      </c>
      <c r="K12" s="77"/>
      <c r="L12" s="77"/>
      <c r="M12" s="77"/>
      <c r="N12" s="77" t="s">
        <v>8</v>
      </c>
      <c r="O12" s="77"/>
      <c r="P12" s="77"/>
      <c r="Q12" s="77"/>
    </row>
    <row r="13" spans="1:17" x14ac:dyDescent="0.25">
      <c r="B13" s="37" t="s">
        <v>9</v>
      </c>
      <c r="C13" s="37" t="s">
        <v>10</v>
      </c>
      <c r="D13" s="37" t="s">
        <v>11</v>
      </c>
      <c r="E13" s="37"/>
      <c r="F13" s="37" t="s">
        <v>9</v>
      </c>
      <c r="G13" s="37" t="s">
        <v>10</v>
      </c>
      <c r="H13" s="37" t="s">
        <v>11</v>
      </c>
      <c r="I13" s="37"/>
      <c r="J13" s="37" t="s">
        <v>9</v>
      </c>
      <c r="K13" s="37" t="s">
        <v>10</v>
      </c>
      <c r="L13" s="37" t="s">
        <v>11</v>
      </c>
      <c r="M13" s="37"/>
      <c r="N13" s="37" t="s">
        <v>9</v>
      </c>
      <c r="O13" s="37" t="s">
        <v>10</v>
      </c>
      <c r="P13" s="37" t="s">
        <v>11</v>
      </c>
      <c r="Q13" s="37"/>
    </row>
    <row r="14" spans="1:17" x14ac:dyDescent="0.25">
      <c r="A14" s="16">
        <f>TIME_START</f>
        <v>0.32291666666666669</v>
      </c>
      <c r="B14" s="14">
        <f>'Input Count - Mar 1, 2023'!E34</f>
        <v>0</v>
      </c>
      <c r="C14" s="14">
        <f>'Input Count - Mar 1, 2023'!E33</f>
        <v>0</v>
      </c>
      <c r="D14" s="14">
        <f>'Input Count - Mar 1, 2023'!E32</f>
        <v>0</v>
      </c>
      <c r="E14" s="37"/>
      <c r="F14" s="37">
        <f>'Input Count - Mar 1, 2023'!E26</f>
        <v>1</v>
      </c>
      <c r="G14" s="37">
        <f>'Input Count - Mar 1, 2023'!E25</f>
        <v>1</v>
      </c>
      <c r="H14" s="37">
        <f>'Input Count - Mar 1, 2023'!E24</f>
        <v>1</v>
      </c>
      <c r="I14" s="37"/>
      <c r="J14" s="37">
        <f>'Input Count - Mar 1, 2023'!E30</f>
        <v>0</v>
      </c>
      <c r="K14" s="37">
        <f>'Input Count - Mar 1, 2023'!E29</f>
        <v>1</v>
      </c>
      <c r="L14" s="37">
        <f>'Input Count - Mar 1, 2023'!E28</f>
        <v>0</v>
      </c>
      <c r="M14" s="37"/>
      <c r="N14" s="37">
        <f>'Input Count - Mar 1, 2023'!E22</f>
        <v>1</v>
      </c>
      <c r="O14" s="37">
        <f>'Input Count - Mar 1, 2023'!E21</f>
        <v>0</v>
      </c>
      <c r="P14" s="37">
        <f>'Input Count - Mar 1, 2023'!E20</f>
        <v>0</v>
      </c>
      <c r="Q14" s="37"/>
    </row>
    <row r="15" spans="1:17" x14ac:dyDescent="0.25">
      <c r="A15" s="16">
        <f>A14+TIME(0,15,0)</f>
        <v>0.33333333333333337</v>
      </c>
      <c r="B15" s="14">
        <f>'Input Count - Mar 1, 2023'!J34</f>
        <v>0</v>
      </c>
      <c r="C15" s="14">
        <f>'Input Count - Mar 1, 2023'!J33</f>
        <v>0</v>
      </c>
      <c r="D15" s="14">
        <f>'Input Count - Mar 1, 2023'!J32</f>
        <v>0</v>
      </c>
      <c r="E15" s="37"/>
      <c r="F15" s="37">
        <f>'Input Count - Mar 1, 2023'!J26</f>
        <v>0</v>
      </c>
      <c r="G15" s="37">
        <f>'Input Count - Mar 1, 2023'!J25</f>
        <v>1</v>
      </c>
      <c r="H15" s="37">
        <f>'Input Count - Mar 1, 2023'!J24</f>
        <v>1</v>
      </c>
      <c r="I15" s="37"/>
      <c r="J15" s="37">
        <f>'Input Count - Mar 1, 2023'!J30</f>
        <v>0</v>
      </c>
      <c r="K15" s="37">
        <f>'Input Count - Mar 1, 2023'!J29</f>
        <v>0</v>
      </c>
      <c r="L15" s="37">
        <f>'Input Count - Mar 1, 2023'!J28</f>
        <v>0</v>
      </c>
      <c r="M15" s="37"/>
      <c r="N15" s="37">
        <f>'Input Count - Mar 1, 2023'!J22</f>
        <v>1</v>
      </c>
      <c r="O15" s="37">
        <f>'Input Count - Mar 1, 2023'!J21</f>
        <v>0</v>
      </c>
      <c r="P15" s="37">
        <f>'Input Count - Mar 1, 2023'!J20</f>
        <v>0</v>
      </c>
      <c r="Q15" s="37"/>
    </row>
    <row r="16" spans="1:17" x14ac:dyDescent="0.25">
      <c r="A16" s="16">
        <f t="shared" ref="A16:A17" si="1">A15+TIME(0,15,0)</f>
        <v>0.34375000000000006</v>
      </c>
      <c r="B16" s="14">
        <f>'Input Count - Mar 1, 2023'!O34</f>
        <v>0</v>
      </c>
      <c r="C16" s="14">
        <f>'Input Count - Mar 1, 2023'!O33</f>
        <v>0</v>
      </c>
      <c r="D16" s="14">
        <f>'Input Count - Mar 1, 2023'!O32</f>
        <v>0</v>
      </c>
      <c r="E16" s="37"/>
      <c r="F16" s="37">
        <f>'Input Count - Mar 1, 2023'!O26</f>
        <v>1</v>
      </c>
      <c r="G16" s="37">
        <f>'Input Count - Mar 1, 2023'!O25</f>
        <v>0</v>
      </c>
      <c r="H16" s="37">
        <f>'Input Count - Mar 1, 2023'!O24</f>
        <v>2</v>
      </c>
      <c r="I16" s="37"/>
      <c r="J16" s="37">
        <f>'Input Count - Mar 1, 2023'!O30</f>
        <v>0</v>
      </c>
      <c r="K16" s="37">
        <f>'Input Count - Mar 1, 2023'!O29</f>
        <v>0</v>
      </c>
      <c r="L16" s="37">
        <f>'Input Count - Mar 1, 2023'!O28</f>
        <v>0</v>
      </c>
      <c r="M16" s="37"/>
      <c r="N16" s="37">
        <f>'Input Count - Mar 1, 2023'!O22</f>
        <v>2</v>
      </c>
      <c r="O16" s="37">
        <f>'Input Count - Mar 1, 2023'!O21</f>
        <v>0</v>
      </c>
      <c r="P16" s="37">
        <f>'Input Count - Mar 1, 2023'!O20</f>
        <v>0</v>
      </c>
      <c r="Q16" s="37"/>
    </row>
    <row r="17" spans="1:18" x14ac:dyDescent="0.25">
      <c r="A17" s="16">
        <f t="shared" si="1"/>
        <v>0.35416666666666674</v>
      </c>
      <c r="B17" s="14">
        <f>'Input Count - Mar 1, 2023'!T34</f>
        <v>0</v>
      </c>
      <c r="C17" s="14">
        <f>'Input Count - Mar 1, 2023'!T33</f>
        <v>0</v>
      </c>
      <c r="D17" s="14">
        <f>'Input Count - Mar 1, 2023'!T32</f>
        <v>0</v>
      </c>
      <c r="E17" s="37"/>
      <c r="F17" s="37">
        <f>'Input Count - Mar 1, 2023'!T26</f>
        <v>1</v>
      </c>
      <c r="G17" s="37">
        <f>'Input Count - Mar 1, 2023'!T25</f>
        <v>0</v>
      </c>
      <c r="H17" s="37">
        <f>'Input Count - Mar 1, 2023'!T24</f>
        <v>1</v>
      </c>
      <c r="I17" s="37"/>
      <c r="J17" s="37">
        <f>'Input Count - Mar 1, 2023'!T30</f>
        <v>0</v>
      </c>
      <c r="K17" s="37">
        <f>'Input Count - Mar 1, 2023'!T29</f>
        <v>0</v>
      </c>
      <c r="L17" s="37">
        <f>'Input Count - Mar 1, 2023'!T28</f>
        <v>0</v>
      </c>
      <c r="M17" s="37"/>
      <c r="N17" s="37">
        <f>'Input Count - Mar 1, 2023'!T22</f>
        <v>1</v>
      </c>
      <c r="O17" s="37">
        <f>'Input Count - Mar 1, 2023'!T21</f>
        <v>0</v>
      </c>
      <c r="P17" s="37">
        <f>'Input Count - Mar 1, 2023'!T20</f>
        <v>0</v>
      </c>
      <c r="Q17" s="37"/>
    </row>
    <row r="18" spans="1:18" x14ac:dyDescent="0.25">
      <c r="A18" t="s">
        <v>1</v>
      </c>
      <c r="B18" s="1">
        <f>SUM(B14:B17)</f>
        <v>0</v>
      </c>
      <c r="C18" s="1">
        <f>SUM(C14:C17)</f>
        <v>0</v>
      </c>
      <c r="D18" s="1">
        <f>SUM(D14:D17)</f>
        <v>0</v>
      </c>
      <c r="E18" s="1"/>
      <c r="F18" s="1">
        <f>SUM(F14:F17)</f>
        <v>3</v>
      </c>
      <c r="G18" s="1">
        <f>SUM(G14:G17)</f>
        <v>2</v>
      </c>
      <c r="H18" s="1">
        <f>SUM(H14:H17)</f>
        <v>5</v>
      </c>
      <c r="I18" s="1"/>
      <c r="J18" s="1">
        <f>SUM(J14:J17)</f>
        <v>0</v>
      </c>
      <c r="K18" s="1">
        <f>SUM(K14:K17)</f>
        <v>1</v>
      </c>
      <c r="L18" s="1">
        <f>SUM(L14:L17)</f>
        <v>0</v>
      </c>
      <c r="M18" s="1"/>
      <c r="N18" s="1">
        <f>SUM(N14:N17)</f>
        <v>5</v>
      </c>
      <c r="O18" s="1">
        <f>SUM(O14:O17)</f>
        <v>0</v>
      </c>
      <c r="P18" s="1">
        <f>SUM(P14:P17)</f>
        <v>0</v>
      </c>
      <c r="Q18" s="1"/>
    </row>
    <row r="19" spans="1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8" x14ac:dyDescent="0.25">
      <c r="B20" s="76" t="s">
        <v>14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</row>
    <row r="21" spans="1:18" x14ac:dyDescent="0.25">
      <c r="B21" s="77" t="str">
        <f>B$2</f>
        <v>Reed</v>
      </c>
      <c r="C21" s="77"/>
      <c r="D21" s="77"/>
      <c r="E21" s="77"/>
      <c r="F21" s="77"/>
      <c r="G21" s="77"/>
      <c r="H21" s="77"/>
      <c r="I21" s="77"/>
      <c r="J21" s="77" t="str">
        <f>J$2</f>
        <v>Front</v>
      </c>
      <c r="K21" s="77"/>
      <c r="L21" s="77"/>
      <c r="M21" s="77"/>
      <c r="N21" s="77"/>
      <c r="O21" s="77"/>
      <c r="P21" s="77"/>
      <c r="Q21" s="77"/>
    </row>
    <row r="22" spans="1:18" x14ac:dyDescent="0.25">
      <c r="B22" s="77" t="s">
        <v>5</v>
      </c>
      <c r="C22" s="77"/>
      <c r="D22" s="77"/>
      <c r="E22" s="77"/>
      <c r="F22" s="77" t="s">
        <v>6</v>
      </c>
      <c r="G22" s="77"/>
      <c r="H22" s="77"/>
      <c r="I22" s="77"/>
      <c r="J22" s="77" t="s">
        <v>7</v>
      </c>
      <c r="K22" s="77"/>
      <c r="L22" s="77"/>
      <c r="M22" s="77"/>
      <c r="N22" s="77" t="s">
        <v>8</v>
      </c>
      <c r="O22" s="77"/>
      <c r="P22" s="77"/>
      <c r="Q22" s="77"/>
    </row>
    <row r="23" spans="1:18" x14ac:dyDescent="0.25">
      <c r="B23" s="37" t="s">
        <v>9</v>
      </c>
      <c r="C23" s="37" t="s">
        <v>10</v>
      </c>
      <c r="D23" s="37" t="s">
        <v>11</v>
      </c>
      <c r="E23" s="37"/>
      <c r="F23" s="37" t="s">
        <v>9</v>
      </c>
      <c r="G23" s="37" t="s">
        <v>10</v>
      </c>
      <c r="H23" s="37" t="s">
        <v>11</v>
      </c>
      <c r="I23" s="37"/>
      <c r="J23" s="37" t="s">
        <v>9</v>
      </c>
      <c r="K23" s="37" t="s">
        <v>10</v>
      </c>
      <c r="L23" s="37" t="s">
        <v>11</v>
      </c>
      <c r="M23" s="37"/>
      <c r="N23" s="37" t="s">
        <v>9</v>
      </c>
      <c r="O23" s="37" t="s">
        <v>10</v>
      </c>
      <c r="P23" s="37" t="s">
        <v>11</v>
      </c>
      <c r="Q23" s="37"/>
    </row>
    <row r="24" spans="1:18" x14ac:dyDescent="0.25">
      <c r="A24" s="16">
        <f>TIME_START</f>
        <v>0.32291666666666669</v>
      </c>
      <c r="B24" s="37">
        <f>'Input Count - Mar 1, 2023'!E50</f>
        <v>0</v>
      </c>
      <c r="C24" s="37">
        <f>'Input Count - Mar 1, 2023'!E49</f>
        <v>0</v>
      </c>
      <c r="D24" s="37">
        <f>'Input Count - Mar 1, 2023'!E48</f>
        <v>0</v>
      </c>
      <c r="E24" s="37"/>
      <c r="F24" s="37">
        <f>'Input Count - Mar 1, 2023'!E42</f>
        <v>2</v>
      </c>
      <c r="G24" s="37">
        <f>'Input Count - Mar 1, 2023'!E41</f>
        <v>1</v>
      </c>
      <c r="H24" s="37">
        <f>'Input Count - Mar 1, 2023'!E40</f>
        <v>0</v>
      </c>
      <c r="I24" s="37"/>
      <c r="J24" s="37">
        <f>'Input Count - Mar 1, 2023'!E46</f>
        <v>0</v>
      </c>
      <c r="K24" s="37">
        <f>'Input Count - Mar 1, 2023'!E45</f>
        <v>0</v>
      </c>
      <c r="L24" s="37">
        <f>'Input Count - Mar 1, 2023'!E44</f>
        <v>0</v>
      </c>
      <c r="M24" s="37"/>
      <c r="N24" s="37">
        <f>'Input Count - Mar 1, 2023'!E38</f>
        <v>1</v>
      </c>
      <c r="O24" s="37">
        <f>'Input Count - Mar 1, 2023'!E37</f>
        <v>0</v>
      </c>
      <c r="P24" s="37">
        <f>'Input Count - Mar 1, 2023'!E36</f>
        <v>1</v>
      </c>
      <c r="Q24" s="37"/>
    </row>
    <row r="25" spans="1:18" x14ac:dyDescent="0.25">
      <c r="A25" s="16">
        <f>A24+TIME(0,15,0)</f>
        <v>0.33333333333333337</v>
      </c>
      <c r="B25" s="37">
        <f>'Input Count - Mar 1, 2023'!J50</f>
        <v>0</v>
      </c>
      <c r="C25" s="37">
        <f>'Input Count - Mar 1, 2023'!J49</f>
        <v>0</v>
      </c>
      <c r="D25" s="37">
        <f>'Input Count - Mar 1, 2023'!J48</f>
        <v>0</v>
      </c>
      <c r="E25" s="37"/>
      <c r="F25" s="37">
        <f>'Input Count - Mar 1, 2023'!J42</f>
        <v>0</v>
      </c>
      <c r="G25" s="37">
        <f>'Input Count - Mar 1, 2023'!J41</f>
        <v>0</v>
      </c>
      <c r="H25" s="37">
        <f>'Input Count - Mar 1, 2023'!J40</f>
        <v>0</v>
      </c>
      <c r="I25" s="37"/>
      <c r="J25" s="37">
        <f>'Input Count - Mar 1, 2023'!J46</f>
        <v>0</v>
      </c>
      <c r="K25" s="37">
        <f>'Input Count - Mar 1, 2023'!J45</f>
        <v>1</v>
      </c>
      <c r="L25" s="37">
        <f>'Input Count - Mar 1, 2023'!J44</f>
        <v>0</v>
      </c>
      <c r="M25" s="37"/>
      <c r="N25" s="37">
        <f>'Input Count - Mar 1, 2023'!J38</f>
        <v>0</v>
      </c>
      <c r="O25" s="37">
        <f>'Input Count - Mar 1, 2023'!J37</f>
        <v>0</v>
      </c>
      <c r="P25" s="37">
        <f>'Input Count - Mar 1, 2023'!J36</f>
        <v>0</v>
      </c>
      <c r="Q25" s="37"/>
    </row>
    <row r="26" spans="1:18" x14ac:dyDescent="0.25">
      <c r="A26" s="16">
        <f t="shared" ref="A26:A27" si="2">A25+TIME(0,15,0)</f>
        <v>0.34375000000000006</v>
      </c>
      <c r="B26" s="37">
        <f>'Input Count - Mar 1, 2023'!O50</f>
        <v>0</v>
      </c>
      <c r="C26" s="37">
        <f>'Input Count - Mar 1, 2023'!O49</f>
        <v>0</v>
      </c>
      <c r="D26" s="37">
        <f>'Input Count - Mar 1, 2023'!O48</f>
        <v>0</v>
      </c>
      <c r="E26" s="37"/>
      <c r="F26" s="37">
        <f>'Input Count - Mar 1, 2023'!O42</f>
        <v>0</v>
      </c>
      <c r="G26" s="37">
        <f>'Input Count - Mar 1, 2023'!O41</f>
        <v>0</v>
      </c>
      <c r="H26" s="37">
        <f>'Input Count - Mar 1, 2023'!O40</f>
        <v>0</v>
      </c>
      <c r="I26" s="37"/>
      <c r="J26" s="37">
        <f>'Input Count - Mar 1, 2023'!O46</f>
        <v>0</v>
      </c>
      <c r="K26" s="37">
        <f>'Input Count - Mar 1, 2023'!O45</f>
        <v>1</v>
      </c>
      <c r="L26" s="37">
        <f>'Input Count - Mar 1, 2023'!O44</f>
        <v>0</v>
      </c>
      <c r="M26" s="37"/>
      <c r="N26" s="37">
        <f>'Input Count - Mar 1, 2023'!O38</f>
        <v>0</v>
      </c>
      <c r="O26" s="37">
        <f>'Input Count - Mar 1, 2023'!O37</f>
        <v>0</v>
      </c>
      <c r="P26" s="37">
        <f>'Input Count - Mar 1, 2023'!O36</f>
        <v>0</v>
      </c>
      <c r="Q26" s="37"/>
    </row>
    <row r="27" spans="1:18" x14ac:dyDescent="0.25">
      <c r="A27" s="16">
        <f t="shared" si="2"/>
        <v>0.35416666666666674</v>
      </c>
      <c r="B27" s="37">
        <f>'Input Count - Mar 1, 2023'!T50</f>
        <v>0</v>
      </c>
      <c r="C27" s="37">
        <f>'Input Count - Mar 1, 2023'!T49</f>
        <v>0</v>
      </c>
      <c r="D27" s="37">
        <f>'Input Count - Mar 1, 2023'!T48</f>
        <v>0</v>
      </c>
      <c r="E27" s="37"/>
      <c r="F27" s="37">
        <f>'Input Count - Mar 1, 2023'!T42</f>
        <v>0</v>
      </c>
      <c r="G27" s="37">
        <f>'Input Count - Mar 1, 2023'!T41</f>
        <v>0</v>
      </c>
      <c r="H27" s="37">
        <f>'Input Count - Mar 1, 2023'!T40</f>
        <v>0</v>
      </c>
      <c r="I27" s="37"/>
      <c r="J27" s="37">
        <f>'Input Count - Mar 1, 2023'!T46</f>
        <v>0</v>
      </c>
      <c r="K27" s="37">
        <f>'Input Count - Mar 1, 2023'!T45</f>
        <v>0</v>
      </c>
      <c r="L27" s="37">
        <f>'Input Count - Mar 1, 2023'!T44</f>
        <v>0</v>
      </c>
      <c r="M27" s="37"/>
      <c r="N27" s="37">
        <f>'Input Count - Mar 1, 2023'!T38</f>
        <v>0</v>
      </c>
      <c r="O27" s="37">
        <f>'Input Count - Mar 1, 2023'!T37</f>
        <v>0</v>
      </c>
      <c r="P27" s="37">
        <f>'Input Count - Mar 1, 2023'!T36</f>
        <v>0</v>
      </c>
      <c r="Q27" s="37"/>
    </row>
    <row r="28" spans="1:18" x14ac:dyDescent="0.25">
      <c r="A28" t="s">
        <v>1</v>
      </c>
      <c r="B28" s="72">
        <f>SUM(B24:D27)</f>
        <v>0</v>
      </c>
      <c r="C28" s="73"/>
      <c r="D28" s="74"/>
      <c r="E28" s="1"/>
      <c r="F28" s="72">
        <f>SUM(F24:H27)</f>
        <v>3</v>
      </c>
      <c r="G28" s="73"/>
      <c r="H28" s="74"/>
      <c r="I28" s="1"/>
      <c r="J28" s="72">
        <f>SUM(J24:L27)</f>
        <v>2</v>
      </c>
      <c r="K28" s="73"/>
      <c r="L28" s="74"/>
      <c r="M28" s="1"/>
      <c r="N28" s="72">
        <f>SUM(N24:P27)</f>
        <v>2</v>
      </c>
      <c r="O28" s="73"/>
      <c r="P28" s="74"/>
      <c r="Q28" s="1"/>
    </row>
    <row r="29" spans="1:1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 x14ac:dyDescent="0.25">
      <c r="B30" s="76" t="s">
        <v>46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</row>
    <row r="31" spans="1:18" x14ac:dyDescent="0.25">
      <c r="B31" s="77" t="str">
        <f>B$2</f>
        <v>Reed</v>
      </c>
      <c r="C31" s="77"/>
      <c r="D31" s="77"/>
      <c r="E31" s="77"/>
      <c r="F31" s="77"/>
      <c r="G31" s="77"/>
      <c r="H31" s="77"/>
      <c r="I31" s="77"/>
      <c r="J31" s="77" t="str">
        <f>J$2</f>
        <v>Front</v>
      </c>
      <c r="K31" s="77"/>
      <c r="L31" s="77"/>
      <c r="M31" s="77"/>
      <c r="N31" s="77"/>
      <c r="O31" s="77"/>
      <c r="P31" s="77"/>
      <c r="Q31" s="77"/>
    </row>
    <row r="32" spans="1:18" x14ac:dyDescent="0.25">
      <c r="B32" s="77" t="s">
        <v>5</v>
      </c>
      <c r="C32" s="77"/>
      <c r="D32" s="77"/>
      <c r="E32" s="77"/>
      <c r="F32" s="77" t="s">
        <v>6</v>
      </c>
      <c r="G32" s="77"/>
      <c r="H32" s="77"/>
      <c r="I32" s="77"/>
      <c r="J32" s="77" t="s">
        <v>7</v>
      </c>
      <c r="K32" s="77"/>
      <c r="L32" s="77"/>
      <c r="M32" s="77"/>
      <c r="N32" s="77" t="s">
        <v>8</v>
      </c>
      <c r="O32" s="77"/>
      <c r="P32" s="77"/>
      <c r="Q32" s="77"/>
      <c r="R32" s="75" t="s">
        <v>47</v>
      </c>
    </row>
    <row r="33" spans="1:18" x14ac:dyDescent="0.25">
      <c r="B33" s="37" t="s">
        <v>9</v>
      </c>
      <c r="C33" s="37" t="s">
        <v>10</v>
      </c>
      <c r="D33" s="37" t="s">
        <v>11</v>
      </c>
      <c r="E33" s="37" t="s">
        <v>13</v>
      </c>
      <c r="F33" s="37" t="s">
        <v>9</v>
      </c>
      <c r="G33" s="37" t="s">
        <v>10</v>
      </c>
      <c r="H33" s="37" t="s">
        <v>11</v>
      </c>
      <c r="I33" s="37" t="s">
        <v>13</v>
      </c>
      <c r="J33" s="37" t="s">
        <v>9</v>
      </c>
      <c r="K33" s="37" t="s">
        <v>10</v>
      </c>
      <c r="L33" s="37" t="s">
        <v>11</v>
      </c>
      <c r="M33" s="37" t="s">
        <v>13</v>
      </c>
      <c r="N33" s="37" t="s">
        <v>9</v>
      </c>
      <c r="O33" s="37" t="s">
        <v>10</v>
      </c>
      <c r="P33" s="37" t="s">
        <v>11</v>
      </c>
      <c r="Q33" s="37" t="s">
        <v>13</v>
      </c>
      <c r="R33" s="75"/>
    </row>
    <row r="34" spans="1:18" x14ac:dyDescent="0.25">
      <c r="A34" s="16">
        <f>TIME_START</f>
        <v>0.32291666666666669</v>
      </c>
      <c r="B34" s="37">
        <f t="shared" ref="B34:D37" si="3">B5+B14</f>
        <v>0</v>
      </c>
      <c r="C34" s="37">
        <f>C5+C14</f>
        <v>0</v>
      </c>
      <c r="D34" s="37">
        <f t="shared" si="3"/>
        <v>0</v>
      </c>
      <c r="E34" s="37">
        <f>E5</f>
        <v>1</v>
      </c>
      <c r="F34" s="37">
        <f t="shared" ref="F34:H35" si="4">F5+F14</f>
        <v>12</v>
      </c>
      <c r="G34" s="37">
        <f t="shared" si="4"/>
        <v>41</v>
      </c>
      <c r="H34" s="37">
        <f t="shared" si="4"/>
        <v>48</v>
      </c>
      <c r="I34" s="37">
        <f>I5</f>
        <v>3</v>
      </c>
      <c r="J34" s="37">
        <f>J5+J14</f>
        <v>4</v>
      </c>
      <c r="K34" s="37">
        <f t="shared" ref="K34:L34" si="5">K5+K14</f>
        <v>5</v>
      </c>
      <c r="L34" s="37">
        <f t="shared" si="5"/>
        <v>15</v>
      </c>
      <c r="M34" s="37">
        <f>M5</f>
        <v>3</v>
      </c>
      <c r="N34" s="37">
        <f t="shared" ref="N34:P37" si="6">N5+N14</f>
        <v>29</v>
      </c>
      <c r="O34" s="37">
        <f t="shared" si="6"/>
        <v>28</v>
      </c>
      <c r="P34" s="37">
        <f t="shared" si="6"/>
        <v>1</v>
      </c>
      <c r="Q34" s="37">
        <f>Q5</f>
        <v>2</v>
      </c>
      <c r="R34" s="37">
        <f>SUM(B34:D34,F34:H34,J34:L34,N34:P34)</f>
        <v>183</v>
      </c>
    </row>
    <row r="35" spans="1:18" x14ac:dyDescent="0.25">
      <c r="A35" s="16">
        <f>A34+TIME(0,15,0)</f>
        <v>0.33333333333333337</v>
      </c>
      <c r="B35" s="37">
        <f t="shared" si="3"/>
        <v>0</v>
      </c>
      <c r="C35" s="37">
        <f t="shared" si="3"/>
        <v>0</v>
      </c>
      <c r="D35" s="37">
        <f t="shared" si="3"/>
        <v>0</v>
      </c>
      <c r="E35" s="37">
        <f>E6</f>
        <v>2</v>
      </c>
      <c r="F35" s="37">
        <f t="shared" si="4"/>
        <v>10</v>
      </c>
      <c r="G35" s="37">
        <f t="shared" si="4"/>
        <v>35</v>
      </c>
      <c r="H35" s="37">
        <f t="shared" si="4"/>
        <v>37</v>
      </c>
      <c r="I35" s="37">
        <f>I6</f>
        <v>1</v>
      </c>
      <c r="J35" s="37">
        <f t="shared" ref="J35:L37" si="7">J6+J15</f>
        <v>7</v>
      </c>
      <c r="K35" s="37">
        <f t="shared" si="7"/>
        <v>36</v>
      </c>
      <c r="L35" s="37">
        <f t="shared" si="7"/>
        <v>7</v>
      </c>
      <c r="M35" s="37">
        <f>M6</f>
        <v>2</v>
      </c>
      <c r="N35" s="37">
        <f t="shared" si="6"/>
        <v>28</v>
      </c>
      <c r="O35" s="37">
        <f t="shared" si="6"/>
        <v>47</v>
      </c>
      <c r="P35" s="37">
        <f t="shared" si="6"/>
        <v>4</v>
      </c>
      <c r="Q35" s="37">
        <f>Q6</f>
        <v>1</v>
      </c>
      <c r="R35" s="37">
        <f>SUM(B35:D35,F35:H35,J35:L35,N35:P35)</f>
        <v>211</v>
      </c>
    </row>
    <row r="36" spans="1:18" x14ac:dyDescent="0.25">
      <c r="A36" s="16">
        <f t="shared" ref="A36:A37" si="8">A35+TIME(0,15,0)</f>
        <v>0.34375000000000006</v>
      </c>
      <c r="B36" s="37">
        <f t="shared" si="3"/>
        <v>0</v>
      </c>
      <c r="C36" s="37">
        <f t="shared" si="3"/>
        <v>0</v>
      </c>
      <c r="D36" s="37">
        <f t="shared" si="3"/>
        <v>0</v>
      </c>
      <c r="E36" s="37">
        <f>E7</f>
        <v>2</v>
      </c>
      <c r="F36" s="37">
        <f>F7+F16</f>
        <v>11</v>
      </c>
      <c r="G36" s="37">
        <f t="shared" ref="G36:H36" si="9">G7+G16</f>
        <v>54</v>
      </c>
      <c r="H36" s="37">
        <f t="shared" si="9"/>
        <v>43</v>
      </c>
      <c r="I36" s="37">
        <f>I7</f>
        <v>0</v>
      </c>
      <c r="J36" s="37">
        <f t="shared" si="7"/>
        <v>1</v>
      </c>
      <c r="K36" s="37">
        <f t="shared" si="7"/>
        <v>42</v>
      </c>
      <c r="L36" s="37">
        <f t="shared" si="7"/>
        <v>12</v>
      </c>
      <c r="M36" s="37">
        <f>M7</f>
        <v>0</v>
      </c>
      <c r="N36" s="37">
        <f t="shared" si="6"/>
        <v>25</v>
      </c>
      <c r="O36" s="37">
        <f t="shared" si="6"/>
        <v>45</v>
      </c>
      <c r="P36" s="37">
        <f t="shared" si="6"/>
        <v>5</v>
      </c>
      <c r="Q36" s="37">
        <f>Q7</f>
        <v>0</v>
      </c>
      <c r="R36" s="37">
        <f t="shared" ref="R36" si="10">SUM(B36:D36,F36:H36,J36:L36,N36:P36)</f>
        <v>238</v>
      </c>
    </row>
    <row r="37" spans="1:18" ht="15.75" thickBot="1" x14ac:dyDescent="0.3">
      <c r="A37" s="16">
        <f t="shared" si="8"/>
        <v>0.35416666666666674</v>
      </c>
      <c r="B37" s="47">
        <f t="shared" si="3"/>
        <v>0</v>
      </c>
      <c r="C37" s="47">
        <f t="shared" si="3"/>
        <v>0</v>
      </c>
      <c r="D37" s="47">
        <f t="shared" si="3"/>
        <v>0</v>
      </c>
      <c r="E37" s="47">
        <f>E8</f>
        <v>1</v>
      </c>
      <c r="F37" s="47">
        <f>F8+F17</f>
        <v>8</v>
      </c>
      <c r="G37" s="47">
        <f>G8+G17</f>
        <v>41</v>
      </c>
      <c r="H37" s="47">
        <f t="shared" ref="H37" si="11">H8+H17</f>
        <v>33</v>
      </c>
      <c r="I37" s="47">
        <f>I8</f>
        <v>0</v>
      </c>
      <c r="J37" s="47">
        <f t="shared" si="7"/>
        <v>5</v>
      </c>
      <c r="K37" s="47">
        <f>K8+K17</f>
        <v>27</v>
      </c>
      <c r="L37" s="47">
        <f>L8+L17</f>
        <v>14</v>
      </c>
      <c r="M37" s="47">
        <f>M8</f>
        <v>0</v>
      </c>
      <c r="N37" s="47">
        <f t="shared" si="6"/>
        <v>20</v>
      </c>
      <c r="O37" s="47">
        <f t="shared" si="6"/>
        <v>28</v>
      </c>
      <c r="P37" s="47">
        <f t="shared" si="6"/>
        <v>3</v>
      </c>
      <c r="Q37" s="47">
        <f>Q8</f>
        <v>0</v>
      </c>
      <c r="R37" s="47">
        <f>SUM(B37:D37,F37:H37,J37:L37,N37:P37)</f>
        <v>179</v>
      </c>
    </row>
    <row r="38" spans="1:18" x14ac:dyDescent="0.25">
      <c r="A38" t="s">
        <v>1</v>
      </c>
      <c r="B38" s="30">
        <f>SUM(B34:B37)</f>
        <v>0</v>
      </c>
      <c r="C38" s="30">
        <f t="shared" ref="C38:R38" si="12">SUM(C34:C37)</f>
        <v>0</v>
      </c>
      <c r="D38" s="30">
        <f t="shared" si="12"/>
        <v>0</v>
      </c>
      <c r="E38" s="30">
        <f>SUM(E34:E37)</f>
        <v>6</v>
      </c>
      <c r="F38" s="30">
        <f t="shared" si="12"/>
        <v>41</v>
      </c>
      <c r="G38" s="30">
        <f t="shared" si="12"/>
        <v>171</v>
      </c>
      <c r="H38" s="30">
        <f t="shared" si="12"/>
        <v>161</v>
      </c>
      <c r="I38" s="30">
        <f t="shared" si="12"/>
        <v>4</v>
      </c>
      <c r="J38" s="30">
        <f t="shared" si="12"/>
        <v>17</v>
      </c>
      <c r="K38" s="30">
        <f t="shared" si="12"/>
        <v>110</v>
      </c>
      <c r="L38" s="30">
        <f t="shared" si="12"/>
        <v>48</v>
      </c>
      <c r="M38" s="30">
        <f t="shared" si="12"/>
        <v>5</v>
      </c>
      <c r="N38" s="30">
        <f t="shared" si="12"/>
        <v>102</v>
      </c>
      <c r="O38" s="30">
        <f t="shared" si="12"/>
        <v>148</v>
      </c>
      <c r="P38" s="30">
        <f t="shared" si="12"/>
        <v>13</v>
      </c>
      <c r="Q38" s="30">
        <f t="shared" si="12"/>
        <v>3</v>
      </c>
      <c r="R38" s="30">
        <f t="shared" si="12"/>
        <v>811</v>
      </c>
    </row>
  </sheetData>
  <mergeCells count="33">
    <mergeCell ref="B2:I2"/>
    <mergeCell ref="J2:Q2"/>
    <mergeCell ref="B3:E3"/>
    <mergeCell ref="F3:I3"/>
    <mergeCell ref="J3:M3"/>
    <mergeCell ref="N3:Q3"/>
    <mergeCell ref="B11:I11"/>
    <mergeCell ref="J11:Q11"/>
    <mergeCell ref="B12:E12"/>
    <mergeCell ref="F12:I12"/>
    <mergeCell ref="J12:M12"/>
    <mergeCell ref="N12:Q12"/>
    <mergeCell ref="B1:Q1"/>
    <mergeCell ref="B30:Q30"/>
    <mergeCell ref="B31:I31"/>
    <mergeCell ref="J31:Q31"/>
    <mergeCell ref="B32:E32"/>
    <mergeCell ref="F32:I32"/>
    <mergeCell ref="J32:M32"/>
    <mergeCell ref="N32:Q32"/>
    <mergeCell ref="B20:Q20"/>
    <mergeCell ref="B21:I21"/>
    <mergeCell ref="J21:Q21"/>
    <mergeCell ref="B22:E22"/>
    <mergeCell ref="F22:I22"/>
    <mergeCell ref="J22:M22"/>
    <mergeCell ref="N22:Q22"/>
    <mergeCell ref="B10:Q10"/>
    <mergeCell ref="B28:D28"/>
    <mergeCell ref="F28:H28"/>
    <mergeCell ref="J28:L28"/>
    <mergeCell ref="N28:P28"/>
    <mergeCell ref="R32:R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A6A6-DD32-4A20-80DF-7BDABC711FC5}">
  <dimension ref="A1:B6"/>
  <sheetViews>
    <sheetView workbookViewId="0">
      <selection activeCell="E24" sqref="E24"/>
    </sheetView>
  </sheetViews>
  <sheetFormatPr defaultRowHeight="15" x14ac:dyDescent="0.25"/>
  <cols>
    <col min="1" max="1" width="12.7109375" customWidth="1"/>
    <col min="2" max="2" width="14.5703125" customWidth="1"/>
  </cols>
  <sheetData>
    <row r="1" spans="1:2" x14ac:dyDescent="0.25">
      <c r="A1" t="s">
        <v>49</v>
      </c>
      <c r="B1" t="s">
        <v>56</v>
      </c>
    </row>
    <row r="2" spans="1:2" x14ac:dyDescent="0.25">
      <c r="A2" t="s">
        <v>48</v>
      </c>
      <c r="B2" t="s">
        <v>55</v>
      </c>
    </row>
    <row r="3" spans="1:2" x14ac:dyDescent="0.25">
      <c r="A3" t="s">
        <v>50</v>
      </c>
      <c r="B3" s="41">
        <v>45000</v>
      </c>
    </row>
    <row r="4" spans="1:2" x14ac:dyDescent="0.25">
      <c r="A4" t="s">
        <v>51</v>
      </c>
      <c r="B4" s="2">
        <v>0.32291666666666669</v>
      </c>
    </row>
    <row r="5" spans="1:2" x14ac:dyDescent="0.25">
      <c r="A5" t="s">
        <v>52</v>
      </c>
      <c r="B5" s="2">
        <v>0.36458333333333331</v>
      </c>
    </row>
    <row r="6" spans="1:2" x14ac:dyDescent="0.25">
      <c r="A6" t="s">
        <v>53</v>
      </c>
      <c r="B6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C3E84F907EA439EE4245CDE924D97" ma:contentTypeVersion="28" ma:contentTypeDescription="Create a new document." ma:contentTypeScope="" ma:versionID="121179911fe27ec42fd693a6abab4146">
  <xsd:schema xmlns:xsd="http://www.w3.org/2001/XMLSchema" xmlns:xs="http://www.w3.org/2001/XMLSchema" xmlns:p="http://schemas.microsoft.com/office/2006/metadata/properties" xmlns:ns1="http://schemas.microsoft.com/sharepoint/v3" xmlns:ns2="b0113f62-c0cd-453a-a529-5be351b8c946" xmlns:ns3="874c869c-513e-4340-bc0c-fb538dc457ce" targetNamespace="http://schemas.microsoft.com/office/2006/metadata/properties" ma:root="true" ma:fieldsID="faf3d1bf2ce4c687644af996a03dba6e" ns1:_="" ns2:_="" ns3:_="">
    <xsd:import namespace="http://schemas.microsoft.com/sharepoint/v3"/>
    <xsd:import namespace="b0113f62-c0cd-453a-a529-5be351b8c946"/>
    <xsd:import namespace="874c869c-513e-4340-bc0c-fb538dc457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SearchTerms" minOccurs="0"/>
                <xsd:element ref="ns2:Notes" minOccurs="0"/>
                <xsd:element ref="ns2:ImageCaptions" minOccurs="0"/>
                <xsd:element ref="ns2:ReferenceText" minOccurs="0"/>
                <xsd:element ref="ns2:Before_x002f_After" minOccurs="0"/>
                <xsd:element ref="ns2:lcf76f155ced4ddcb4097134ff3c332f" minOccurs="0"/>
                <xsd:element ref="ns3:TaxCatchAll" minOccurs="0"/>
                <xsd:element ref="ns2:CheckRecordedbyFinance" minOccurs="0"/>
                <xsd:element ref="ns2:StreetAddress" minOccurs="0"/>
                <xsd:element ref="ns2:SiteName" minOccurs="0"/>
                <xsd:element ref="ns2:Abou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13f62-c0cd-453a-a529-5be351b8c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earchTerms" ma:index="21" nillable="true" ma:displayName="Search Terms" ma:description="Tags for searching the image library" ma:format="Dropdown" ma:internalName="SearchTerms">
      <xsd:simpleType>
        <xsd:restriction base="dms:Text">
          <xsd:maxLength value="255"/>
        </xsd:restriction>
      </xsd:simpleType>
    </xsd:element>
    <xsd:element name="Notes" ma:index="22" nillable="true" ma:displayName="Notes" ma:description="Include helpful notes here" ma:format="Dropdown" ma:internalName="Notes">
      <xsd:simpleType>
        <xsd:restriction base="dms:Note">
          <xsd:maxLength value="255"/>
        </xsd:restriction>
      </xsd:simpleType>
    </xsd:element>
    <xsd:element name="ImageCaptions" ma:index="23" nillable="true" ma:displayName="Image Captions" ma:format="Dropdown" ma:internalName="ImageCaptions">
      <xsd:simpleType>
        <xsd:restriction base="dms:Note">
          <xsd:maxLength value="255"/>
        </xsd:restriction>
      </xsd:simpleType>
    </xsd:element>
    <xsd:element name="ReferenceText" ma:index="24" nillable="true" ma:displayName="Reference Text" ma:format="Dropdown" ma:internalName="ReferenceText">
      <xsd:simpleType>
        <xsd:restriction base="dms:Note">
          <xsd:maxLength value="255"/>
        </xsd:restriction>
      </xsd:simpleType>
    </xsd:element>
    <xsd:element name="Before_x002f_After" ma:index="25" nillable="true" ma:displayName="Before/After" ma:format="Dropdown" ma:internalName="Before_x002f_After">
      <xsd:simpleType>
        <xsd:restriction base="dms:Text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f9eb18d0-8512-43c1-978b-efa5dabb07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heckRecordedbyFinance" ma:index="29" nillable="true" ma:displayName="Check Recorded by Finance" ma:default="0" ma:format="Dropdown" ma:internalName="CheckRecordedbyFinance">
      <xsd:simpleType>
        <xsd:restriction base="dms:Boolean"/>
      </xsd:simpleType>
    </xsd:element>
    <xsd:element name="StreetAddress" ma:index="30" nillable="true" ma:displayName="Street Address" ma:description="Site location" ma:format="Dropdown" ma:internalName="StreetAddress">
      <xsd:simpleType>
        <xsd:restriction base="dms:Text">
          <xsd:maxLength value="255"/>
        </xsd:restriction>
      </xsd:simpleType>
    </xsd:element>
    <xsd:element name="SiteName" ma:index="31" nillable="true" ma:displayName="Site Name" ma:format="Dropdown" ma:internalName="SiteName">
      <xsd:simpleType>
        <xsd:restriction base="dms:Text">
          <xsd:maxLength value="255"/>
        </xsd:restriction>
      </xsd:simpleType>
    </xsd:element>
    <xsd:element name="About" ma:index="32" nillable="true" ma:displayName="About" ma:format="Dropdown" ma:internalName="Abou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c869c-513e-4340-bc0c-fb538dc457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cd953443-65b3-4383-aa02-4decb3736dd4}" ma:internalName="TaxCatchAll" ma:showField="CatchAllData" ma:web="874c869c-513e-4340-bc0c-fb538dc457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RecordedbyFinance xmlns="b0113f62-c0cd-453a-a529-5be351b8c946">false</CheckRecordedbyFinance>
    <_ip_UnifiedCompliancePolicyUIAction xmlns="http://schemas.microsoft.com/sharepoint/v3" xsi:nil="true"/>
    <SearchTerms xmlns="b0113f62-c0cd-453a-a529-5be351b8c946" xsi:nil="true"/>
    <TaxCatchAll xmlns="874c869c-513e-4340-bc0c-fb538dc457ce" xsi:nil="true"/>
    <_ip_UnifiedCompliancePolicyProperties xmlns="http://schemas.microsoft.com/sharepoint/v3" xsi:nil="true"/>
    <lcf76f155ced4ddcb4097134ff3c332f xmlns="b0113f62-c0cd-453a-a529-5be351b8c946">
      <Terms xmlns="http://schemas.microsoft.com/office/infopath/2007/PartnerControls"/>
    </lcf76f155ced4ddcb4097134ff3c332f>
    <About xmlns="b0113f62-c0cd-453a-a529-5be351b8c946" xsi:nil="true"/>
    <ImageCaptions xmlns="b0113f62-c0cd-453a-a529-5be351b8c946" xsi:nil="true"/>
    <SiteName xmlns="b0113f62-c0cd-453a-a529-5be351b8c946" xsi:nil="true"/>
    <Notes xmlns="b0113f62-c0cd-453a-a529-5be351b8c946" xsi:nil="true"/>
    <ReferenceText xmlns="b0113f62-c0cd-453a-a529-5be351b8c946" xsi:nil="true"/>
    <Before_x002f_After xmlns="b0113f62-c0cd-453a-a529-5be351b8c946" xsi:nil="true"/>
    <StreetAddress xmlns="b0113f62-c0cd-453a-a529-5be351b8c9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DAE394-692A-4CFD-BC35-06A4BAB90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113f62-c0cd-453a-a529-5be351b8c946"/>
    <ds:schemaRef ds:uri="874c869c-513e-4340-bc0c-fb538dc45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3FD80D-1D01-4A10-8666-4A03C5D55F8E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b0113f62-c0cd-453a-a529-5be351b8c946"/>
    <ds:schemaRef ds:uri="http://purl.org/dc/elements/1.1/"/>
    <ds:schemaRef ds:uri="874c869c-513e-4340-bc0c-fb538dc457ce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776233F-B45C-49D0-A39F-B5DF2263D3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PHF</vt:lpstr>
      <vt:lpstr>Synchro Inputs</vt:lpstr>
      <vt:lpstr>Input Count - Mar 1, 2023</vt:lpstr>
      <vt:lpstr>Tables - Mar 1, 2023</vt:lpstr>
      <vt:lpstr>General Info</vt:lpstr>
      <vt:lpstr>STREET_EBWB</vt:lpstr>
      <vt:lpstr>STREET_NBSB</vt:lpstr>
      <vt:lpstr>TIME_START</vt:lpstr>
      <vt:lpstr>TIME_START_AM</vt:lpstr>
      <vt:lpstr>TOT_BIK_EB</vt:lpstr>
      <vt:lpstr>TOT_BIK_NB</vt:lpstr>
      <vt:lpstr>TOT_BIK_SB</vt:lpstr>
      <vt:lpstr>TOT_BIK_WB</vt:lpstr>
      <vt:lpstr>TOT_HV_EBL</vt:lpstr>
      <vt:lpstr>TOT_HV_EBR</vt:lpstr>
      <vt:lpstr>TOT_HV_EBT</vt:lpstr>
      <vt:lpstr>TOT_HV_NBL</vt:lpstr>
      <vt:lpstr>TOT_HV_NBR</vt:lpstr>
      <vt:lpstr>TOT_HV_NBT</vt:lpstr>
      <vt:lpstr>TOT_HV_SBL</vt:lpstr>
      <vt:lpstr>TOT_HV_SBR</vt:lpstr>
      <vt:lpstr>TOT_HV_SBT</vt:lpstr>
      <vt:lpstr>TOT_HV_WBL</vt:lpstr>
      <vt:lpstr>TOT_HV_WBR</vt:lpstr>
      <vt:lpstr>TOT_HV_WBT</vt:lpstr>
      <vt:lpstr>TOT_PED_EB</vt:lpstr>
      <vt:lpstr>TOT_PED_NB</vt:lpstr>
      <vt:lpstr>TOT_PED_SB</vt:lpstr>
      <vt:lpstr>TOT_PED_WB</vt:lpstr>
      <vt:lpstr>TOT_VEH</vt:lpstr>
      <vt:lpstr>TOT_VEH_EBL</vt:lpstr>
      <vt:lpstr>TOT_VEH_EBR</vt:lpstr>
      <vt:lpstr>TOT_VEH_EBT</vt:lpstr>
      <vt:lpstr>TOT_VEH_NBL</vt:lpstr>
      <vt:lpstr>TOT_VEH_NBR</vt:lpstr>
      <vt:lpstr>TOT_VEH_NBT</vt:lpstr>
      <vt:lpstr>TOT_VEH_SBL</vt:lpstr>
      <vt:lpstr>TOT_VEH_SBR</vt:lpstr>
      <vt:lpstr>TOT_VEH_SBT</vt:lpstr>
      <vt:lpstr>TOT_VEH_WBL</vt:lpstr>
      <vt:lpstr>TOT_VEH_WBR</vt:lpstr>
      <vt:lpstr>TOT_VEH_WBT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Lentz</dc:creator>
  <cp:keywords/>
  <dc:description/>
  <cp:lastModifiedBy>bensh</cp:lastModifiedBy>
  <cp:revision/>
  <dcterms:created xsi:type="dcterms:W3CDTF">2023-02-03T14:06:54Z</dcterms:created>
  <dcterms:modified xsi:type="dcterms:W3CDTF">2023-03-16T19:09:53Z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0x010100E25C3E84F907EA439EE4245CDE924D97</vt:lpwstr>
  </property>
  <property fmtid="{D5CDD505-2E9C-101B-9397-08002B2CF9AE}" pid="3" name="MediaServiceImageTags">
    <vt:lpwstr/>
  </property>
</Properties>
</file>