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DELL\OneDrive\4. PROJECTS\PUBLIC PROJECTS\EXCEL PROJECTS\Personal Finance Tracker Dashboard\"/>
    </mc:Choice>
  </mc:AlternateContent>
  <xr:revisionPtr revIDLastSave="0" documentId="13_ncr:1_{DD4DA10A-56D2-45ED-976A-F6A23E8A4469}" xr6:coauthVersionLast="47" xr6:coauthVersionMax="47" xr10:uidLastSave="{00000000-0000-0000-0000-000000000000}"/>
  <bookViews>
    <workbookView xWindow="-108" yWindow="-108" windowWidth="23256" windowHeight="12696" firstSheet="1" activeTab="2" xr2:uid="{0A58164B-DB3C-8C47-8D7F-DF7AA453A30A}"/>
  </bookViews>
  <sheets>
    <sheet name="Pivottables" sheetId="1" state="hidden" r:id="rId1"/>
    <sheet name="Dashboard" sheetId="6" r:id="rId2"/>
    <sheet name="Income &amp; Expenses" sheetId="2" r:id="rId3"/>
    <sheet name="Asstes &amp; Goals" sheetId="8" r:id="rId4"/>
  </sheets>
  <definedNames>
    <definedName name="_xlnm._FilterDatabase" localSheetId="3" hidden="1">'Asstes &amp; Goals'!$L$8:$M$15</definedName>
    <definedName name="_xlnm.Print_Area" localSheetId="0">Pivottables!$A$1:$AU$301</definedName>
    <definedName name="Slicer_Month">#N/A</definedName>
  </definedNames>
  <calcPr calcId="191028"/>
  <pivotCaches>
    <pivotCache cacheId="0" r:id="rId5"/>
    <pivotCache cacheId="1"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 l="1"/>
  <c r="AB6" i="1"/>
  <c r="BJ6" i="1"/>
  <c r="AP18" i="1"/>
  <c r="AH18" i="1"/>
  <c r="AC2" i="1" a="1"/>
  <c r="AC2" i="1" s="1"/>
  <c r="AD2" i="1" a="1"/>
  <c r="AD2" i="1" s="1"/>
  <c r="G4" i="1"/>
  <c r="G6" i="1"/>
  <c r="G3" i="1"/>
  <c r="C5" i="1"/>
  <c r="C6" i="1"/>
  <c r="C4" i="1"/>
  <c r="AW3" i="1"/>
  <c r="AZ3" i="1"/>
  <c r="AQ18" i="1"/>
  <c r="AQ17" i="1"/>
  <c r="AQ16" i="1"/>
  <c r="AQ15" i="1"/>
  <c r="AQ14" i="1"/>
  <c r="AQ13" i="1"/>
  <c r="AQ12" i="1"/>
  <c r="AQ11" i="1"/>
  <c r="AQ10" i="1"/>
  <c r="AQ9" i="1"/>
  <c r="AQ8" i="1"/>
  <c r="AQ7" i="1"/>
  <c r="AQ6" i="1"/>
  <c r="AI17" i="1"/>
  <c r="AI16" i="1"/>
  <c r="AI15" i="1"/>
  <c r="AI14" i="1"/>
  <c r="AI13" i="1"/>
  <c r="AI12" i="1"/>
  <c r="AI11" i="1"/>
  <c r="AI10" i="1"/>
  <c r="AI9" i="1"/>
  <c r="AI8" i="1"/>
  <c r="AI7" i="1"/>
  <c r="AI6" i="1"/>
  <c r="S26" i="1"/>
  <c r="G7" i="1"/>
  <c r="C7" i="1"/>
  <c r="AR18" i="1" l="1"/>
  <c r="AS18" i="1" s="1"/>
  <c r="AT18" i="1" s="1"/>
  <c r="AR6" i="1"/>
  <c r="AS6" i="1" s="1"/>
  <c r="AR7" i="1"/>
  <c r="AS7" i="1" s="1"/>
  <c r="AR8" i="1"/>
  <c r="AS8" i="1" s="1"/>
  <c r="AR9" i="1"/>
  <c r="AS9" i="1" s="1"/>
  <c r="AR10" i="1"/>
  <c r="AS10" i="1" s="1"/>
  <c r="AR11" i="1"/>
  <c r="AS11" i="1" s="1"/>
  <c r="AR12" i="1"/>
  <c r="AS12" i="1" s="1"/>
  <c r="AR13" i="1"/>
  <c r="AS13" i="1" s="1"/>
  <c r="AR14" i="1"/>
  <c r="AS14" i="1" s="1"/>
  <c r="AR15" i="1"/>
  <c r="AS15" i="1" s="1"/>
  <c r="AR16" i="1"/>
  <c r="AS16" i="1" s="1"/>
  <c r="AR17" i="1"/>
  <c r="AS17" i="1" s="1"/>
  <c r="AI18" i="1"/>
  <c r="AJ18" i="1" s="1"/>
  <c r="AJ17" i="1"/>
  <c r="AK17" i="1" s="1"/>
  <c r="AL17" i="1" s="1"/>
  <c r="AJ15" i="1"/>
  <c r="AK15" i="1" s="1"/>
  <c r="AL15" i="1" s="1"/>
  <c r="AJ13" i="1"/>
  <c r="AK13" i="1" s="1"/>
  <c r="AL13" i="1" s="1"/>
  <c r="AJ11" i="1"/>
  <c r="AK11" i="1" s="1"/>
  <c r="AL11" i="1" s="1"/>
  <c r="AJ9" i="1"/>
  <c r="AK9" i="1" s="1"/>
  <c r="AL9" i="1" s="1"/>
  <c r="AJ7" i="1"/>
  <c r="AK7" i="1" s="1"/>
  <c r="AL7" i="1" s="1"/>
  <c r="AJ16" i="1"/>
  <c r="AK16" i="1" s="1"/>
  <c r="AL16" i="1" s="1"/>
  <c r="AJ14" i="1"/>
  <c r="AK14" i="1" s="1"/>
  <c r="AL14" i="1" s="1"/>
  <c r="AJ12" i="1"/>
  <c r="AK12" i="1" s="1"/>
  <c r="AL12" i="1" s="1"/>
  <c r="AJ10" i="1"/>
  <c r="AK10" i="1" s="1"/>
  <c r="AL10" i="1" s="1"/>
  <c r="AJ8" i="1"/>
  <c r="AK8" i="1" s="1"/>
  <c r="AL8" i="1" s="1"/>
  <c r="AJ6" i="1"/>
  <c r="J3" i="1"/>
  <c r="AK6" i="1" l="1"/>
  <c r="AL6" i="1" s="1"/>
  <c r="AK18" i="1"/>
  <c r="AL1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<sst xmlns="http://schemas.openxmlformats.org/spreadsheetml/2006/main" count="1645" uniqueCount="97">
  <si>
    <t>Month</t>
  </si>
  <si>
    <t>Category</t>
  </si>
  <si>
    <t>Sub-category</t>
  </si>
  <si>
    <t>Amount</t>
  </si>
  <si>
    <t>Bill Due Date</t>
  </si>
  <si>
    <t>Status</t>
  </si>
  <si>
    <t>Jan</t>
  </si>
  <si>
    <t>Expenses</t>
  </si>
  <si>
    <t>Housing</t>
  </si>
  <si>
    <t>Cleaning</t>
  </si>
  <si>
    <t xml:space="preserve"> Paid </t>
  </si>
  <si>
    <t>Gold</t>
  </si>
  <si>
    <t>Electric</t>
  </si>
  <si>
    <t>Feb</t>
  </si>
  <si>
    <t>Bonds</t>
  </si>
  <si>
    <t>Insurance</t>
  </si>
  <si>
    <t>Mar</t>
  </si>
  <si>
    <t xml:space="preserve">Stock </t>
  </si>
  <si>
    <t>Internet</t>
  </si>
  <si>
    <t>Apr</t>
  </si>
  <si>
    <t>Warehouse</t>
  </si>
  <si>
    <t>Water</t>
  </si>
  <si>
    <t>May</t>
  </si>
  <si>
    <t>Land</t>
  </si>
  <si>
    <t>Parking Fee</t>
  </si>
  <si>
    <t>Jun</t>
  </si>
  <si>
    <t>Rent</t>
  </si>
  <si>
    <t>Jul</t>
  </si>
  <si>
    <t>TV Subscription</t>
  </si>
  <si>
    <t>Sep</t>
  </si>
  <si>
    <t>Other</t>
  </si>
  <si>
    <t>Oct</t>
  </si>
  <si>
    <t>Personal</t>
  </si>
  <si>
    <t>School loans</t>
  </si>
  <si>
    <t>Nov</t>
  </si>
  <si>
    <t>Shopping</t>
  </si>
  <si>
    <t>Aug</t>
  </si>
  <si>
    <t>Outing</t>
  </si>
  <si>
    <t>Dec</t>
  </si>
  <si>
    <t>Transportation</t>
  </si>
  <si>
    <t>Gas</t>
  </si>
  <si>
    <t>vehicle insurance</t>
  </si>
  <si>
    <t>Maintenance</t>
  </si>
  <si>
    <t>Parking</t>
  </si>
  <si>
    <t>Installment</t>
  </si>
  <si>
    <t>Registration</t>
  </si>
  <si>
    <t>Toll</t>
  </si>
  <si>
    <t>Income</t>
  </si>
  <si>
    <t>Main Income</t>
  </si>
  <si>
    <t>Salary</t>
  </si>
  <si>
    <t>My Shop</t>
  </si>
  <si>
    <t>Side Income</t>
  </si>
  <si>
    <t>E-commerce</t>
  </si>
  <si>
    <t>Google Adsecne</t>
  </si>
  <si>
    <t>silver</t>
  </si>
  <si>
    <t>Copper</t>
  </si>
  <si>
    <t>Rental property</t>
  </si>
  <si>
    <t>Row Labels</t>
  </si>
  <si>
    <t>Grand Total</t>
  </si>
  <si>
    <t>Sum of Amount</t>
  </si>
  <si>
    <t>Total</t>
  </si>
  <si>
    <t>Available Balance</t>
  </si>
  <si>
    <t>Expenses by Month</t>
  </si>
  <si>
    <t>Income by Month</t>
  </si>
  <si>
    <t>Late</t>
  </si>
  <si>
    <t>Paid</t>
  </si>
  <si>
    <t>$220000</t>
  </si>
  <si>
    <t>Jan, 2023</t>
  </si>
  <si>
    <t>Feb, 2023</t>
  </si>
  <si>
    <t>Mar, 2023</t>
  </si>
  <si>
    <t>Apr, 2023</t>
  </si>
  <si>
    <t>May, 2023</t>
  </si>
  <si>
    <t>Jun, 2023</t>
  </si>
  <si>
    <t>Jul, 2023</t>
  </si>
  <si>
    <t>Sep, 2023</t>
  </si>
  <si>
    <t>Oct, 2023</t>
  </si>
  <si>
    <t>Nov, 2023</t>
  </si>
  <si>
    <t>Aug, 2023</t>
  </si>
  <si>
    <t>Dec, 2023</t>
  </si>
  <si>
    <t>month</t>
  </si>
  <si>
    <t>goal</t>
  </si>
  <si>
    <t>actual</t>
  </si>
  <si>
    <t>percentage</t>
  </si>
  <si>
    <t>Column1</t>
  </si>
  <si>
    <t>total</t>
  </si>
  <si>
    <t>Column2</t>
  </si>
  <si>
    <t>Income Goals</t>
  </si>
  <si>
    <t>Spending Goals</t>
  </si>
  <si>
    <t xml:space="preserve">Max Income </t>
  </si>
  <si>
    <t>Max expenditure</t>
  </si>
  <si>
    <t>Max of Amount</t>
  </si>
  <si>
    <t>Net worth</t>
  </si>
  <si>
    <t>Total expenses</t>
  </si>
  <si>
    <t xml:space="preserve">Total Assets </t>
  </si>
  <si>
    <t>Asset</t>
  </si>
  <si>
    <t>MainType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</si>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</sst>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4" formatCode="_-&quot;Ksh&quot;* #,##0.00_-;\-&quot;Ksh&quot;* #,##0.00_-;_-&quot;Ksh&quot;* &quot;-&quot;??_-;_-@_-"/>
    <numFmt numFmtId="43" formatCode="_-* #,##0.00_-;\-* #,##0.00_-;_-* &quot;-&quot;??_-;_-@_-"/>
    <numFmt numFmtId="164" formatCode="&quot;$&quot;#,##0;[Red]&quot;$&quot;#,##0"/>
    <numFmt numFmtId="165" formatCode="[$-409]mmm\ d\,\ yyyy;@"/>
    <numFmt numFmtId="166" formatCode="_(&quot;$&quot;* #,##0_);_(&quot;$&quot;* \(#,##0\);_(&quot;$&quot;* &quot;-&quot;??_);_(@_)"/>
    <numFmt numFmtId="167" formatCode="&quot;$&quot;#,##0"/>
    <numFmt numFmtId="168" formatCode="_-&quot;Ksh&quot;* #,##0_-;\-&quot;Ksh&quot;* #,##0_-;_-&quot;Ksh&quot;* &quot;-&quot;??_-;_-@_-"/>
    <numFmt numFmtId="169" formatCode="_-* #,##0_-;\-* #,##0_-;_-* &quot;-&quot;??_-;_-@_-"/>
    <numFmt numFmtId="170" formatCode="0.0%"/>
  </numFmts>
  <fonts count="38" x14ac:knownFonts="1">
    <font>
      <sz val="12"/>
      <color theme="1"/>
      <name val="Calibri"/>
      <family val="2"/>
      <scheme val="minor"/>
    </font>
    <font>
      <sz val="8"/>
      <name val="Calibri"/>
      <family val="2"/>
      <scheme val="minor"/>
    </font>
    <font>
      <sz val="12"/>
      <color theme="1"/>
      <name val="Calibri"/>
      <family val="2"/>
      <scheme val="minor"/>
    </font>
    <font>
      <sz val="14"/>
      <name val="Biome"/>
      <family val="2"/>
    </font>
    <font>
      <sz val="12"/>
      <color rgb="FFF5D9FF"/>
      <name val="Biome Light"/>
      <family val="2"/>
    </font>
    <font>
      <sz val="12"/>
      <name val="Biome Light"/>
      <family val="2"/>
    </font>
    <font>
      <sz val="12"/>
      <color theme="1"/>
      <name val="Biome Light"/>
      <family val="2"/>
    </font>
    <font>
      <b/>
      <sz val="12"/>
      <color rgb="FFC00000"/>
      <name val="Biome Light"/>
      <family val="2"/>
    </font>
    <font>
      <b/>
      <sz val="12"/>
      <color rgb="FF00B050"/>
      <name val="Biome Light"/>
      <family val="2"/>
    </font>
    <font>
      <sz val="12"/>
      <color theme="0" tint="-4.9989318521683403E-2"/>
      <name val="Biome Light"/>
      <family val="2"/>
    </font>
    <font>
      <sz val="12"/>
      <color rgb="FF002060"/>
      <name val="Biome Light"/>
      <family val="2"/>
    </font>
    <font>
      <sz val="12"/>
      <color rgb="FF07E2C4"/>
      <name val="Biome Light"/>
      <family val="2"/>
    </font>
    <font>
      <sz val="14"/>
      <color theme="0" tint="-0.34998626667073579"/>
      <name val="Biome"/>
      <family val="2"/>
    </font>
    <font>
      <sz val="11"/>
      <color rgb="FFFF0000"/>
      <name val="Biome Light"/>
      <family val="2"/>
    </font>
    <font>
      <sz val="11"/>
      <color theme="1"/>
      <name val="Biome Light"/>
      <family val="2"/>
    </font>
    <font>
      <sz val="11"/>
      <color rgb="FF00B050"/>
      <name val="Biome Light"/>
      <family val="2"/>
    </font>
    <font>
      <b/>
      <sz val="11"/>
      <color rgb="FFFF0000"/>
      <name val="Biome Light"/>
      <family val="2"/>
    </font>
    <font>
      <b/>
      <sz val="11"/>
      <color rgb="FF00B050"/>
      <name val="Biome Light"/>
      <family val="2"/>
    </font>
    <font>
      <b/>
      <sz val="11"/>
      <color rgb="FFFFC000"/>
      <name val="Biome Light"/>
      <family val="2"/>
    </font>
    <font>
      <sz val="13"/>
      <color rgb="FF808080"/>
      <name val="Biome"/>
      <family val="2"/>
    </font>
    <font>
      <b/>
      <sz val="13"/>
      <name val="Biome"/>
      <family val="2"/>
    </font>
    <font>
      <sz val="13"/>
      <color theme="0" tint="-0.34998626667073579"/>
      <name val="Biome"/>
      <family val="2"/>
    </font>
    <font>
      <b/>
      <sz val="12"/>
      <color rgb="FFF5D9FF"/>
      <name val="Biome"/>
      <family val="2"/>
    </font>
    <font>
      <sz val="12"/>
      <color rgb="FFF5D9FF"/>
      <name val="Copperplate Gothic Light"/>
      <family val="2"/>
    </font>
    <font>
      <b/>
      <sz val="12"/>
      <color theme="1"/>
      <name val="Biome Light"/>
      <family val="2"/>
    </font>
    <font>
      <sz val="12"/>
      <color rgb="FF808080"/>
      <name val="Biome Light"/>
      <family val="2"/>
    </font>
    <font>
      <b/>
      <sz val="14"/>
      <color rgb="FF00B050"/>
      <name val="Biome Light"/>
      <family val="2"/>
    </font>
    <font>
      <b/>
      <sz val="14"/>
      <color rgb="FFFF0000"/>
      <name val="Biome Light"/>
      <family val="2"/>
    </font>
    <font>
      <i/>
      <sz val="12"/>
      <color theme="1"/>
      <name val="Biome Light"/>
      <family val="2"/>
    </font>
    <font>
      <b/>
      <i/>
      <sz val="12"/>
      <color rgb="FFFF0000"/>
      <name val="Biome Light"/>
      <family val="2"/>
    </font>
    <font>
      <b/>
      <i/>
      <sz val="12"/>
      <color rgb="FF00B050"/>
      <name val="Biome Light"/>
      <family val="2"/>
    </font>
    <font>
      <b/>
      <sz val="12"/>
      <color rgb="FFFF0000"/>
      <name val="Biome Light"/>
      <family val="2"/>
    </font>
    <font>
      <sz val="11"/>
      <color rgb="FF000000"/>
      <name val="Biome Light"/>
      <family val="2"/>
    </font>
    <font>
      <sz val="12"/>
      <color rgb="FFFF0000"/>
      <name val="Calibri"/>
      <family val="2"/>
      <scheme val="minor"/>
    </font>
    <font>
      <sz val="11"/>
      <color theme="1"/>
      <name val="Biome Light"/>
      <family val="2"/>
    </font>
    <font>
      <sz val="12"/>
      <color theme="1"/>
      <name val="Biome Light"/>
      <family val="2"/>
    </font>
    <font>
      <b/>
      <sz val="14"/>
      <color theme="0"/>
      <name val="Arial"/>
      <family val="2"/>
    </font>
    <font>
      <sz val="12"/>
      <color theme="0"/>
      <name val="Biome Light"/>
      <family val="2"/>
    </font>
  </fonts>
  <fills count="5">
    <fill>
      <patternFill patternType="none"/>
    </fill>
    <fill>
      <patternFill patternType="gray125"/>
    </fill>
    <fill>
      <patternFill patternType="solid">
        <fgColor rgb="FFF2F2F2"/>
        <bgColor rgb="FF000000"/>
      </patternFill>
    </fill>
    <fill>
      <patternFill patternType="solid">
        <fgColor theme="0"/>
        <bgColor indexed="64"/>
      </patternFill>
    </fill>
    <fill>
      <patternFill patternType="solid">
        <fgColor theme="0"/>
        <bgColor rgb="FF000000"/>
      </patternFill>
    </fill>
  </fills>
  <borders count="17">
    <border>
      <left/>
      <right/>
      <top/>
      <bottom/>
      <diagonal/>
    </border>
    <border>
      <left/>
      <right/>
      <top/>
      <bottom style="thin">
        <color indexed="64"/>
      </bottom>
      <diagonal/>
    </border>
    <border>
      <left/>
      <right/>
      <top style="thin">
        <color theme="0" tint="-0.499984740745262"/>
      </top>
      <bottom/>
      <diagonal/>
    </border>
    <border>
      <left/>
      <right style="thin">
        <color theme="0" tint="-0.499984740745262"/>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rgb="FF07E2C4"/>
      </left>
      <right style="thin">
        <color rgb="FF07E2C4"/>
      </right>
      <top style="thin">
        <color rgb="FF07E2C4"/>
      </top>
      <bottom style="thin">
        <color rgb="FF07E2C4"/>
      </bottom>
      <diagonal/>
    </border>
    <border>
      <left/>
      <right style="thin">
        <color rgb="FF07E2C4"/>
      </right>
      <top/>
      <bottom style="thin">
        <color rgb="FF07E2C4"/>
      </bottom>
      <diagonal/>
    </border>
    <border>
      <left style="thin">
        <color rgb="FF07E2C4"/>
      </left>
      <right style="thin">
        <color rgb="FF07E2C4"/>
      </right>
      <top/>
      <bottom style="thin">
        <color rgb="FF07E2C4"/>
      </bottom>
      <diagonal/>
    </border>
    <border>
      <left style="thin">
        <color rgb="FF07E2C4"/>
      </left>
      <right/>
      <top/>
      <bottom style="thin">
        <color rgb="FF07E2C4"/>
      </bottom>
      <diagonal/>
    </border>
    <border>
      <left/>
      <right style="thin">
        <color rgb="FF07E2C4"/>
      </right>
      <top style="thin">
        <color rgb="FF07E2C4"/>
      </top>
      <bottom style="thin">
        <color rgb="FF07E2C4"/>
      </bottom>
      <diagonal/>
    </border>
    <border>
      <left style="thin">
        <color rgb="FF07E2C4"/>
      </left>
      <right/>
      <top style="thin">
        <color rgb="FF07E2C4"/>
      </top>
      <bottom style="thin">
        <color rgb="FF07E2C4"/>
      </bottom>
      <diagonal/>
    </border>
    <border>
      <left/>
      <right style="thin">
        <color rgb="FF07E2C4"/>
      </right>
      <top style="thin">
        <color rgb="FF07E2C4"/>
      </top>
      <bottom/>
      <diagonal/>
    </border>
    <border>
      <left style="thin">
        <color rgb="FF07E2C4"/>
      </left>
      <right style="thin">
        <color rgb="FF07E2C4"/>
      </right>
      <top style="thin">
        <color rgb="FF07E2C4"/>
      </top>
      <bottom/>
      <diagonal/>
    </border>
    <border>
      <left style="thin">
        <color rgb="FF07E2C4"/>
      </left>
      <right/>
      <top style="thin">
        <color rgb="FF07E2C4"/>
      </top>
      <bottom/>
      <diagonal/>
    </border>
    <border>
      <left style="medium">
        <color rgb="FF07E2C4"/>
      </left>
      <right/>
      <top style="medium">
        <color rgb="FF07E2C4"/>
      </top>
      <bottom style="medium">
        <color rgb="FF07E2C4"/>
      </bottom>
      <diagonal/>
    </border>
    <border>
      <left/>
      <right style="thin">
        <color theme="0" tint="-0.34998626667073579"/>
      </right>
      <top/>
      <bottom/>
      <diagonal/>
    </border>
  </borders>
  <cellStyleXfs count="4">
    <xf numFmtId="0" fontId="0" fillId="0" borderId="0"/>
    <xf numFmtId="9"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cellStyleXfs>
  <cellXfs count="99">
    <xf numFmtId="0" fontId="0" fillId="0" borderId="0" xfId="0"/>
    <xf numFmtId="0" fontId="0" fillId="0" borderId="0" xfId="0" pivotButton="1"/>
    <xf numFmtId="0" fontId="0" fillId="0" borderId="0" xfId="0" applyAlignment="1">
      <alignment horizontal="left"/>
    </xf>
    <xf numFmtId="0" fontId="13"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left"/>
    </xf>
    <xf numFmtId="0" fontId="14" fillId="0" borderId="0" xfId="0" applyFont="1"/>
    <xf numFmtId="168" fontId="14" fillId="0" borderId="0" xfId="3" applyNumberFormat="1" applyFont="1" applyAlignment="1">
      <alignment horizontal="center" vertical="center"/>
    </xf>
    <xf numFmtId="0" fontId="14" fillId="0" borderId="1" xfId="0" applyFont="1" applyBorder="1" applyAlignment="1">
      <alignment horizontal="left"/>
    </xf>
    <xf numFmtId="168" fontId="14" fillId="0" borderId="1" xfId="3" applyNumberFormat="1" applyFont="1" applyBorder="1" applyAlignment="1">
      <alignment horizontal="center" vertical="center"/>
    </xf>
    <xf numFmtId="0" fontId="16" fillId="0" borderId="0" xfId="0" applyFont="1" applyAlignment="1">
      <alignment horizontal="center" vertical="center"/>
    </xf>
    <xf numFmtId="168" fontId="13" fillId="0" borderId="0" xfId="3" applyNumberFormat="1" applyFont="1" applyAlignment="1">
      <alignment horizontal="center" vertical="center"/>
    </xf>
    <xf numFmtId="0" fontId="16" fillId="0" borderId="0" xfId="0" applyFont="1" applyAlignment="1">
      <alignment horizontal="left" vertical="center"/>
    </xf>
    <xf numFmtId="0" fontId="17" fillId="0" borderId="0" xfId="0" applyFont="1" applyAlignment="1">
      <alignment horizontal="left" vertical="center"/>
    </xf>
    <xf numFmtId="168" fontId="15" fillId="0" borderId="0" xfId="3" applyNumberFormat="1" applyFont="1" applyAlignment="1">
      <alignment horizontal="center" vertical="center"/>
    </xf>
    <xf numFmtId="0" fontId="14" fillId="0" borderId="2" xfId="0" applyFont="1" applyBorder="1" applyAlignment="1">
      <alignment horizontal="center" vertical="center"/>
    </xf>
    <xf numFmtId="168" fontId="14" fillId="0" borderId="0" xfId="3" applyNumberFormat="1" applyFont="1" applyBorder="1" applyAlignment="1">
      <alignment horizontal="center" vertical="center"/>
    </xf>
    <xf numFmtId="0" fontId="14" fillId="0" borderId="3" xfId="0" applyFont="1" applyBorder="1" applyAlignment="1">
      <alignment horizontal="center" vertical="center"/>
    </xf>
    <xf numFmtId="168" fontId="14" fillId="0" borderId="3" xfId="3" applyNumberFormat="1" applyFont="1" applyBorder="1" applyAlignment="1">
      <alignment horizontal="center" vertical="center"/>
    </xf>
    <xf numFmtId="168" fontId="13" fillId="0" borderId="3" xfId="3" applyNumberFormat="1" applyFont="1" applyBorder="1" applyAlignment="1">
      <alignment horizontal="center" vertical="center"/>
    </xf>
    <xf numFmtId="0" fontId="14" fillId="0" borderId="3" xfId="0" applyFont="1" applyBorder="1"/>
    <xf numFmtId="168" fontId="15" fillId="0" borderId="3" xfId="3" applyNumberFormat="1" applyFont="1" applyBorder="1" applyAlignment="1">
      <alignment horizontal="center" vertical="center"/>
    </xf>
    <xf numFmtId="169" fontId="18" fillId="0" borderId="0" xfId="2" applyNumberFormat="1" applyFont="1" applyAlignment="1">
      <alignment horizontal="center" vertical="center"/>
    </xf>
    <xf numFmtId="0" fontId="21" fillId="2" borderId="0" xfId="0" applyFont="1" applyFill="1" applyAlignment="1">
      <alignment horizontal="left" vertical="center"/>
    </xf>
    <xf numFmtId="168" fontId="20" fillId="2" borderId="0" xfId="1" applyNumberFormat="1" applyFont="1" applyFill="1" applyAlignment="1">
      <alignment horizontal="center" vertical="center"/>
    </xf>
    <xf numFmtId="0" fontId="17" fillId="0" borderId="0" xfId="0" applyFont="1" applyAlignment="1">
      <alignment horizontal="center" vertical="center"/>
    </xf>
    <xf numFmtId="0" fontId="6" fillId="0" borderId="0" xfId="0" applyFont="1"/>
    <xf numFmtId="0" fontId="14" fillId="0" borderId="4" xfId="0" applyFont="1" applyBorder="1" applyAlignment="1">
      <alignment horizontal="center" vertical="center"/>
    </xf>
    <xf numFmtId="0" fontId="6" fillId="0" borderId="0" xfId="0" applyFont="1" applyAlignment="1">
      <alignment horizontal="center" vertical="center"/>
    </xf>
    <xf numFmtId="0" fontId="24" fillId="0" borderId="0" xfId="0" applyFont="1" applyAlignment="1">
      <alignment horizontal="center" vertical="center"/>
    </xf>
    <xf numFmtId="9" fontId="25" fillId="4" borderId="0" xfId="1" applyFont="1" applyFill="1" applyBorder="1" applyAlignment="1">
      <alignment horizontal="left" vertical="center"/>
    </xf>
    <xf numFmtId="170" fontId="6" fillId="3" borderId="0" xfId="1" applyNumberFormat="1" applyFont="1" applyFill="1" applyBorder="1" applyAlignment="1">
      <alignment horizontal="left" vertical="center"/>
    </xf>
    <xf numFmtId="0" fontId="24" fillId="3" borderId="0" xfId="0" applyFont="1" applyFill="1" applyAlignment="1">
      <alignment horizontal="center" vertical="center"/>
    </xf>
    <xf numFmtId="0" fontId="6" fillId="3" borderId="7" xfId="0" applyFont="1" applyFill="1" applyBorder="1" applyAlignment="1">
      <alignment horizontal="left" vertical="center"/>
    </xf>
    <xf numFmtId="0" fontId="6" fillId="3" borderId="8" xfId="0" applyFont="1" applyFill="1" applyBorder="1" applyAlignment="1">
      <alignment horizontal="left" vertical="center"/>
    </xf>
    <xf numFmtId="0" fontId="6" fillId="3" borderId="9" xfId="0" applyFont="1" applyFill="1" applyBorder="1" applyAlignment="1">
      <alignment horizontal="left" vertical="center"/>
    </xf>
    <xf numFmtId="165" fontId="6" fillId="4" borderId="10" xfId="0" applyNumberFormat="1" applyFont="1" applyFill="1" applyBorder="1" applyAlignment="1">
      <alignment horizontal="left" vertical="center"/>
    </xf>
    <xf numFmtId="168" fontId="6" fillId="4" borderId="6" xfId="3" applyNumberFormat="1" applyFont="1" applyFill="1" applyBorder="1" applyAlignment="1">
      <alignment horizontal="left" vertical="center"/>
    </xf>
    <xf numFmtId="168" fontId="6" fillId="3" borderId="6" xfId="3" applyNumberFormat="1" applyFont="1" applyFill="1" applyBorder="1" applyAlignment="1">
      <alignment horizontal="left" vertical="center"/>
    </xf>
    <xf numFmtId="170" fontId="6" fillId="3" borderId="11" xfId="1" applyNumberFormat="1" applyFont="1" applyFill="1" applyBorder="1" applyAlignment="1">
      <alignment horizontal="left" vertical="center"/>
    </xf>
    <xf numFmtId="165" fontId="24" fillId="4" borderId="12" xfId="0" applyNumberFormat="1" applyFont="1" applyFill="1" applyBorder="1" applyAlignment="1">
      <alignment horizontal="left" vertical="center"/>
    </xf>
    <xf numFmtId="168" fontId="24" fillId="4" borderId="13" xfId="3" applyNumberFormat="1" applyFont="1" applyFill="1" applyBorder="1" applyAlignment="1">
      <alignment horizontal="left" vertical="center"/>
    </xf>
    <xf numFmtId="170" fontId="24" fillId="3" borderId="14" xfId="1" applyNumberFormat="1" applyFont="1" applyFill="1" applyBorder="1" applyAlignment="1">
      <alignment horizontal="left" vertical="center"/>
    </xf>
    <xf numFmtId="169" fontId="6" fillId="0" borderId="0" xfId="2" applyNumberFormat="1" applyFont="1"/>
    <xf numFmtId="169" fontId="24" fillId="4" borderId="13" xfId="2" applyNumberFormat="1" applyFont="1" applyFill="1" applyBorder="1" applyAlignment="1">
      <alignment horizontal="left" vertical="center"/>
    </xf>
    <xf numFmtId="170" fontId="28" fillId="3" borderId="11" xfId="1" applyNumberFormat="1" applyFont="1" applyFill="1" applyBorder="1" applyAlignment="1">
      <alignment horizontal="left" vertical="center"/>
    </xf>
    <xf numFmtId="170" fontId="28" fillId="3" borderId="0" xfId="1" applyNumberFormat="1" applyFont="1" applyFill="1" applyBorder="1" applyAlignment="1">
      <alignment horizontal="center" vertical="center"/>
    </xf>
    <xf numFmtId="170" fontId="29" fillId="3" borderId="0" xfId="1" applyNumberFormat="1" applyFont="1" applyFill="1" applyBorder="1" applyAlignment="1">
      <alignment horizontal="center" vertical="center"/>
    </xf>
    <xf numFmtId="170" fontId="30" fillId="3" borderId="0" xfId="1" applyNumberFormat="1" applyFont="1" applyFill="1" applyBorder="1" applyAlignment="1">
      <alignment horizontal="center" vertical="center"/>
    </xf>
    <xf numFmtId="170" fontId="28" fillId="3" borderId="14" xfId="1" applyNumberFormat="1" applyFont="1" applyFill="1" applyBorder="1" applyAlignment="1">
      <alignment horizontal="left" vertical="center"/>
    </xf>
    <xf numFmtId="170" fontId="29" fillId="3" borderId="15" xfId="1" applyNumberFormat="1" applyFont="1" applyFill="1" applyBorder="1" applyAlignment="1">
      <alignment horizontal="left" vertical="center"/>
    </xf>
    <xf numFmtId="170" fontId="31" fillId="3" borderId="15" xfId="1" applyNumberFormat="1" applyFont="1" applyFill="1" applyBorder="1" applyAlignment="1">
      <alignment horizontal="left" vertical="center"/>
    </xf>
    <xf numFmtId="0" fontId="32" fillId="0" borderId="0" xfId="0" applyFont="1" applyAlignment="1">
      <alignment horizontal="center" vertical="center"/>
    </xf>
    <xf numFmtId="0" fontId="14" fillId="0" borderId="16" xfId="0" applyFont="1" applyBorder="1" applyAlignment="1">
      <alignment horizontal="center" vertical="center"/>
    </xf>
    <xf numFmtId="169" fontId="14" fillId="0" borderId="0" xfId="2" applyNumberFormat="1" applyFont="1" applyAlignment="1">
      <alignment horizontal="center" vertical="center"/>
    </xf>
    <xf numFmtId="169" fontId="33" fillId="0" borderId="0" xfId="2" applyNumberFormat="1" applyFont="1"/>
    <xf numFmtId="169" fontId="15" fillId="0" borderId="0" xfId="2" applyNumberFormat="1" applyFont="1" applyAlignment="1">
      <alignment horizontal="center" vertical="center"/>
    </xf>
    <xf numFmtId="0" fontId="34" fillId="0" borderId="0" xfId="0" pivotButton="1" applyFont="1"/>
    <xf numFmtId="0" fontId="34" fillId="0" borderId="0" xfId="0" applyFont="1"/>
    <xf numFmtId="0" fontId="34" fillId="0" borderId="0" xfId="0" applyFont="1" applyAlignment="1">
      <alignment horizontal="left"/>
    </xf>
    <xf numFmtId="0" fontId="35" fillId="0" borderId="0" xfId="0" pivotButton="1" applyFont="1"/>
    <xf numFmtId="0" fontId="35" fillId="0" borderId="0" xfId="0" applyFont="1"/>
    <xf numFmtId="0" fontId="35" fillId="0" borderId="0" xfId="0" applyFont="1" applyAlignment="1">
      <alignment horizontal="left"/>
    </xf>
    <xf numFmtId="0" fontId="35" fillId="0" borderId="4" xfId="0" applyFont="1" applyBorder="1"/>
    <xf numFmtId="0" fontId="14" fillId="0" borderId="5" xfId="0" applyFont="1" applyBorder="1" applyAlignment="1">
      <alignment horizontal="center" vertical="center" wrapText="1"/>
    </xf>
    <xf numFmtId="0" fontId="26" fillId="0" borderId="0" xfId="0" applyFont="1" applyAlignment="1">
      <alignment horizontal="center" vertical="center"/>
    </xf>
    <xf numFmtId="0" fontId="24" fillId="0" borderId="0" xfId="0" applyFont="1" applyAlignment="1">
      <alignment horizontal="center" vertical="center"/>
    </xf>
    <xf numFmtId="0" fontId="27" fillId="0" borderId="0" xfId="0" applyFont="1" applyAlignment="1">
      <alignment horizontal="center" vertical="center"/>
    </xf>
    <xf numFmtId="0" fontId="4" fillId="0" borderId="0" xfId="0" applyFont="1" applyFill="1"/>
    <xf numFmtId="0" fontId="11" fillId="0" borderId="0" xfId="0" applyFont="1" applyFill="1"/>
    <xf numFmtId="0" fontId="12" fillId="0" borderId="0" xfId="0" applyFont="1" applyFill="1" applyAlignment="1">
      <alignment horizontal="left" vertical="center"/>
    </xf>
    <xf numFmtId="168" fontId="3" fillId="0" borderId="0" xfId="1" applyNumberFormat="1" applyFont="1" applyFill="1" applyAlignment="1">
      <alignment horizontal="center" vertical="center"/>
    </xf>
    <xf numFmtId="0" fontId="23" fillId="0" borderId="0" xfId="0" applyFont="1" applyFill="1"/>
    <xf numFmtId="0" fontId="22" fillId="0" borderId="0" xfId="0" applyFont="1" applyFill="1"/>
    <xf numFmtId="0" fontId="9" fillId="0" borderId="0" xfId="0" applyFont="1" applyFill="1"/>
    <xf numFmtId="0" fontId="5" fillId="0" borderId="0" xfId="0" applyFont="1" applyFill="1" applyAlignment="1">
      <alignment horizontal="left" indent="1"/>
    </xf>
    <xf numFmtId="0" fontId="10" fillId="0" borderId="0" xfId="0" applyFont="1" applyFill="1"/>
    <xf numFmtId="0" fontId="4" fillId="3" borderId="0" xfId="0" applyFont="1" applyFill="1"/>
    <xf numFmtId="0" fontId="11" fillId="3" borderId="0" xfId="0" applyFont="1" applyFill="1"/>
    <xf numFmtId="165" fontId="19" fillId="3" borderId="0" xfId="0" applyNumberFormat="1" applyFont="1" applyFill="1" applyAlignment="1">
      <alignment horizontal="left" vertical="center"/>
    </xf>
    <xf numFmtId="167" fontId="20" fillId="3" borderId="0" xfId="0" applyNumberFormat="1" applyFont="1" applyFill="1" applyAlignment="1">
      <alignment horizontal="center" vertical="center"/>
    </xf>
    <xf numFmtId="0" fontId="21" fillId="3" borderId="0" xfId="0" applyFont="1" applyFill="1" applyAlignment="1">
      <alignment horizontal="left" vertical="center"/>
    </xf>
    <xf numFmtId="168" fontId="20" fillId="3" borderId="0" xfId="1" applyNumberFormat="1" applyFont="1" applyFill="1" applyAlignment="1">
      <alignment horizontal="center" vertical="center"/>
    </xf>
    <xf numFmtId="0" fontId="9" fillId="3" borderId="0" xfId="0" applyFont="1" applyFill="1"/>
    <xf numFmtId="0" fontId="5" fillId="3" borderId="0" xfId="0" applyFont="1" applyFill="1" applyAlignment="1">
      <alignment horizontal="left" indent="1"/>
    </xf>
    <xf numFmtId="0" fontId="10" fillId="3" borderId="0" xfId="0" applyFont="1" applyFill="1"/>
    <xf numFmtId="0" fontId="9" fillId="0" borderId="0" xfId="0" applyFont="1" applyFill="1" applyAlignment="1">
      <alignment horizontal="center" vertical="center"/>
    </xf>
    <xf numFmtId="0" fontId="5" fillId="0" borderId="0" xfId="0" applyFont="1" applyFill="1" applyAlignment="1">
      <alignment horizontal="left" vertical="center" indent="1"/>
    </xf>
    <xf numFmtId="164" fontId="7" fillId="0" borderId="0" xfId="0" applyNumberFormat="1" applyFont="1" applyFill="1" applyAlignment="1">
      <alignment horizontal="center" vertical="center"/>
    </xf>
    <xf numFmtId="165" fontId="6" fillId="0" borderId="0" xfId="0" applyNumberFormat="1" applyFont="1" applyFill="1" applyAlignment="1">
      <alignment horizontal="center" vertical="center"/>
    </xf>
    <xf numFmtId="166" fontId="10" fillId="0" borderId="0" xfId="0" applyNumberFormat="1" applyFont="1" applyFill="1" applyAlignment="1">
      <alignment horizontal="center" vertical="center"/>
    </xf>
    <xf numFmtId="164" fontId="8" fillId="0" borderId="0" xfId="0" applyNumberFormat="1" applyFont="1" applyFill="1" applyAlignment="1">
      <alignment horizontal="center" vertical="center"/>
    </xf>
    <xf numFmtId="168" fontId="7" fillId="0" borderId="0" xfId="3" applyNumberFormat="1" applyFont="1" applyFill="1" applyAlignment="1">
      <alignment horizontal="center" vertical="center"/>
    </xf>
    <xf numFmtId="168" fontId="8" fillId="0" borderId="0" xfId="3" applyNumberFormat="1" applyFont="1" applyFill="1" applyAlignment="1">
      <alignment horizontal="center" vertical="center"/>
    </xf>
    <xf numFmtId="0" fontId="36" fillId="0" borderId="0" xfId="0" applyFont="1" applyFill="1" applyAlignment="1">
      <alignment horizontal="center" vertical="center"/>
    </xf>
    <xf numFmtId="0" fontId="36" fillId="0" borderId="0" xfId="0" applyFont="1" applyFill="1" applyAlignment="1">
      <alignment horizontal="left" vertical="center" indent="1"/>
    </xf>
    <xf numFmtId="0" fontId="37" fillId="0" borderId="0" xfId="0" applyFont="1" applyFill="1"/>
    <xf numFmtId="0" fontId="37" fillId="0" borderId="0" xfId="0" applyFont="1" applyFill="1" applyAlignment="1">
      <alignment horizontal="center" vertical="center"/>
    </xf>
  </cellXfs>
  <cellStyles count="4">
    <cellStyle name="Comma" xfId="2" builtinId="3"/>
    <cellStyle name="Currency" xfId="3" builtinId="4"/>
    <cellStyle name="Normal" xfId="0" builtinId="0"/>
    <cellStyle name="Percent" xfId="1" builtinId="5"/>
  </cellStyles>
  <dxfs count="89">
    <dxf>
      <font>
        <b/>
        <i val="0"/>
        <strike val="0"/>
        <condense val="0"/>
        <extend val="0"/>
        <outline val="0"/>
        <shadow val="0"/>
        <u val="none"/>
        <vertAlign val="baseline"/>
        <sz val="14"/>
        <color theme="0"/>
        <name val="Arial"/>
        <family val="2"/>
        <scheme val="none"/>
      </font>
      <fill>
        <patternFill patternType="none">
          <fgColor rgb="FF000000"/>
          <bgColor auto="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2"/>
        <color rgb="FF002060"/>
        <name val="Biome Light"/>
        <family val="2"/>
        <scheme val="none"/>
      </font>
      <numFmt numFmtId="166" formatCode="_(&quot;$&quot;* #,##0_);_(&quot;$&quot;* \(#,##0\);_(&quot;$&quot;* &quot;-&quot;??_);_(@_)"/>
      <fill>
        <patternFill patternType="none">
          <fgColor rgb="FF000000"/>
          <bgColor auto="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2"/>
        <color theme="1"/>
        <name val="Biome Light"/>
        <family val="2"/>
        <scheme val="none"/>
      </font>
      <numFmt numFmtId="165" formatCode="[$-409]mmm\ d\,\ yyyy;@"/>
      <fill>
        <patternFill patternType="none">
          <fgColor rgb="FF000000"/>
          <bgColor auto="1"/>
        </patternFill>
      </fill>
      <alignment horizontal="center" vertical="center" textRotation="0" wrapText="0" indent="0" justifyLastLine="0" shrinkToFit="0" readingOrder="0"/>
    </dxf>
    <dxf>
      <font>
        <b/>
        <i val="0"/>
        <strike val="0"/>
        <condense val="0"/>
        <extend val="0"/>
        <outline val="0"/>
        <shadow val="0"/>
        <u val="none"/>
        <vertAlign val="baseline"/>
        <sz val="12"/>
        <color rgb="FF00B050"/>
        <name val="Biome Light"/>
        <family val="2"/>
        <scheme val="none"/>
      </font>
      <numFmt numFmtId="164" formatCode="&quot;$&quot;#,##0;[Red]&quot;$&quot;#,##0"/>
      <fill>
        <patternFill patternType="none">
          <fgColor rgb="FF000000"/>
          <bgColor auto="1"/>
        </patternFill>
      </fill>
      <alignment horizontal="center" vertical="center" textRotation="0" wrapText="0" indent="0" justifyLastLine="0" shrinkToFit="0" readingOrder="0"/>
    </dxf>
    <dxf>
      <font>
        <b val="0"/>
        <i val="0"/>
        <strike val="0"/>
        <condense val="0"/>
        <extend val="0"/>
        <outline val="0"/>
        <shadow val="0"/>
        <u val="none"/>
        <vertAlign val="baseline"/>
        <sz val="14"/>
        <color rgb="FF00B050"/>
        <name val="Calibri"/>
        <family val="2"/>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2"/>
        <color auto="1"/>
        <name val="Biome Light"/>
        <family val="2"/>
        <scheme val="none"/>
      </font>
      <fill>
        <patternFill patternType="none">
          <fgColor rgb="FF000000"/>
          <bgColor auto="1"/>
        </patternFill>
      </fill>
      <alignment horizontal="left" vertical="center" textRotation="0" wrapText="0" relativeIndent="-1" justifyLastLine="0" shrinkToFit="0" readingOrder="0"/>
    </dxf>
    <dxf>
      <font>
        <b val="0"/>
        <i val="0"/>
        <strike val="0"/>
        <condense val="0"/>
        <extend val="0"/>
        <outline val="0"/>
        <shadow val="0"/>
        <u val="none"/>
        <vertAlign val="baseline"/>
        <sz val="14"/>
        <color rgb="FF00B050"/>
        <name val="Calibri"/>
        <family val="2"/>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2"/>
        <color theme="0" tint="-4.9989318521683403E-2"/>
        <name val="Biome Light"/>
        <family val="2"/>
        <scheme val="none"/>
      </font>
      <fill>
        <patternFill patternType="none">
          <fgColor rgb="FF000000"/>
          <bgColor auto="1"/>
        </patternFill>
      </fill>
      <alignment horizontal="center" vertical="center" textRotation="0" wrapText="0" indent="0" justifyLastLine="0" shrinkToFit="0" readingOrder="0"/>
    </dxf>
    <dxf>
      <font>
        <b val="0"/>
        <i val="0"/>
        <strike val="0"/>
        <condense val="0"/>
        <extend val="0"/>
        <outline val="0"/>
        <shadow val="0"/>
        <u val="none"/>
        <vertAlign val="baseline"/>
        <sz val="14"/>
        <color rgb="FF00B050"/>
        <name val="Calibri"/>
        <family val="2"/>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2"/>
        <color theme="0" tint="-4.9989318521683403E-2"/>
        <name val="Biome Light"/>
        <family val="2"/>
        <scheme val="none"/>
      </font>
      <fill>
        <patternFill patternType="none">
          <fgColor rgb="FF000000"/>
          <bgColor auto="1"/>
        </patternFill>
      </fill>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fill>
        <patternFill patternType="solid">
          <fgColor rgb="FF000000"/>
          <bgColor rgb="FFF9F9F9"/>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2"/>
        <color theme="0" tint="-4.9989318521683403E-2"/>
        <name val="Biome Light"/>
        <family val="2"/>
        <scheme val="none"/>
      </font>
      <fill>
        <patternFill patternType="none">
          <fgColor rgb="FF000000"/>
          <bgColor auto="1"/>
        </patternFill>
      </fill>
      <alignment horizontal="center" vertical="center" textRotation="0" wrapText="0" indent="0" justifyLastLine="0" shrinkToFit="0" readingOrder="0"/>
    </dxf>
    <dxf>
      <font>
        <strike val="0"/>
        <outline val="0"/>
        <shadow val="0"/>
        <u val="none"/>
        <vertAlign val="baseline"/>
        <sz val="12"/>
        <name val="Biome Light"/>
        <family val="2"/>
        <scheme val="none"/>
      </font>
      <fill>
        <patternFill patternType="none">
          <fgColor rgb="FF000000"/>
          <bgColor auto="1"/>
        </patternFill>
      </fill>
    </dxf>
    <dxf>
      <font>
        <strike val="0"/>
        <outline val="0"/>
        <shadow val="0"/>
        <u val="none"/>
        <vertAlign val="baseline"/>
        <sz val="12"/>
        <name val="Biome Light"/>
        <family val="2"/>
        <scheme val="none"/>
      </font>
      <fill>
        <patternFill patternType="none">
          <fgColor rgb="FF000000"/>
          <bgColor auto="1"/>
        </patternFill>
      </fill>
    </dxf>
    <dxf>
      <font>
        <color rgb="FF9C0006"/>
      </font>
    </dxf>
    <dxf>
      <font>
        <color rgb="FF9C0006"/>
      </font>
    </dxf>
    <dxf>
      <font>
        <b/>
        <i val="0"/>
        <color rgb="FF00B050"/>
      </font>
    </dxf>
    <dxf>
      <font>
        <b/>
        <i val="0"/>
        <strike val="0"/>
        <condense val="0"/>
        <extend val="0"/>
        <outline val="0"/>
        <shadow val="0"/>
        <u val="none"/>
        <vertAlign val="baseline"/>
        <sz val="13"/>
        <color auto="1"/>
        <name val="Biome"/>
        <family val="2"/>
        <scheme val="none"/>
      </font>
      <numFmt numFmtId="168" formatCode="_-&quot;Ksh&quot;* #,##0_-;\-&quot;Ksh&quot;* #,##0_-;_-&quot;Ksh&quot;* &quot;-&quot;??_-;_-@_-"/>
      <fill>
        <patternFill patternType="solid">
          <fgColor rgb="FF000000"/>
          <bgColor rgb="FFF2F2F2"/>
        </patternFill>
      </fill>
      <alignment horizontal="center" vertical="center" textRotation="0" wrapText="0" indent="0" justifyLastLine="0" shrinkToFit="0" readingOrder="0"/>
    </dxf>
    <dxf>
      <font>
        <b val="0"/>
        <i val="0"/>
        <strike val="0"/>
        <condense val="0"/>
        <extend val="0"/>
        <outline val="0"/>
        <shadow val="0"/>
        <u val="none"/>
        <vertAlign val="baseline"/>
        <sz val="13"/>
        <color theme="0" tint="-0.34998626667073579"/>
        <name val="Biome"/>
        <family val="2"/>
        <scheme val="none"/>
      </font>
      <fill>
        <patternFill patternType="solid">
          <fgColor rgb="FF000000"/>
          <bgColor rgb="FFF2F2F2"/>
        </patternFill>
      </fill>
      <alignment horizontal="left" vertical="center" textRotation="0" wrapText="0" indent="0" justifyLastLine="0" shrinkToFit="0" readingOrder="0"/>
    </dxf>
    <dxf>
      <font>
        <b val="0"/>
        <strike val="0"/>
        <outline val="0"/>
        <shadow val="0"/>
        <u val="none"/>
        <vertAlign val="baseline"/>
        <sz val="12"/>
        <color theme="1"/>
        <name val="Biome Light"/>
        <family val="2"/>
        <scheme val="none"/>
      </font>
      <numFmt numFmtId="170" formatCode="0.0%"/>
      <alignment horizontal="left" vertical="center" textRotation="0" wrapText="0" indent="0" justifyLastLine="0" shrinkToFit="0" readingOrder="0"/>
    </dxf>
    <dxf>
      <font>
        <b val="0"/>
        <i/>
        <strike val="0"/>
        <outline val="0"/>
        <shadow val="0"/>
        <u val="none"/>
        <vertAlign val="baseline"/>
        <sz val="12"/>
        <color theme="1"/>
        <name val="Biome Light"/>
        <family val="2"/>
        <scheme val="none"/>
      </font>
      <numFmt numFmtId="170" formatCode="0.0%"/>
      <fill>
        <patternFill patternType="solid">
          <fgColor indexed="64"/>
          <bgColor theme="0"/>
        </patternFill>
      </fill>
      <alignment horizontal="left" vertical="center" textRotation="0" wrapText="0" indent="0" justifyLastLine="0" shrinkToFit="0" readingOrder="0"/>
      <border diagonalUp="0" diagonalDown="0" outline="0">
        <left style="thin">
          <color rgb="FF07E2C4"/>
        </left>
        <right/>
        <top style="thin">
          <color rgb="FF07E2C4"/>
        </top>
        <bottom style="thin">
          <color rgb="FF07E2C4"/>
        </bottom>
      </border>
    </dxf>
    <dxf>
      <font>
        <b val="0"/>
        <i val="0"/>
        <strike val="0"/>
        <condense val="0"/>
        <extend val="0"/>
        <outline val="0"/>
        <shadow val="0"/>
        <u val="none"/>
        <vertAlign val="baseline"/>
        <sz val="12"/>
        <color theme="1"/>
        <name val="Biome Light"/>
        <family val="2"/>
        <scheme val="none"/>
      </font>
      <numFmt numFmtId="170" formatCode="0.0%"/>
      <fill>
        <patternFill patternType="solid">
          <fgColor indexed="64"/>
          <bgColor theme="0"/>
        </patternFill>
      </fill>
      <alignment horizontal="left" vertical="center" textRotation="0" wrapText="0" indent="0" justifyLastLine="0" shrinkToFit="0" readingOrder="0"/>
      <border diagonalUp="0" diagonalDown="0" outline="0">
        <left style="thin">
          <color rgb="FF07E2C4"/>
        </left>
        <right/>
        <top style="thin">
          <color rgb="FF07E2C4"/>
        </top>
        <bottom style="thin">
          <color rgb="FF07E2C4"/>
        </bottom>
      </border>
    </dxf>
    <dxf>
      <font>
        <b val="0"/>
        <i val="0"/>
        <strike val="0"/>
        <condense val="0"/>
        <extend val="0"/>
        <outline val="0"/>
        <shadow val="0"/>
        <u val="none"/>
        <vertAlign val="baseline"/>
        <sz val="12"/>
        <color theme="1"/>
        <name val="Biome Light"/>
        <family val="2"/>
        <scheme val="none"/>
      </font>
      <numFmt numFmtId="168" formatCode="_-&quot;Ksh&quot;* #,##0_-;\-&quot;Ksh&quot;* #,##0_-;_-&quot;Ksh&quot;* &quot;-&quot;??_-;_-@_-"/>
      <fill>
        <patternFill patternType="solid">
          <fgColor indexed="64"/>
          <bgColor theme="0"/>
        </patternFill>
      </fill>
      <alignment horizontal="left" vertical="center" textRotation="0" wrapText="0" indent="0" justifyLastLine="0" shrinkToFit="0" readingOrder="0"/>
      <border diagonalUp="0" diagonalDown="0">
        <left style="thin">
          <color rgb="FF07E2C4"/>
        </left>
        <right style="thin">
          <color rgb="FF07E2C4"/>
        </right>
        <top style="thin">
          <color rgb="FF07E2C4"/>
        </top>
        <bottom style="thin">
          <color rgb="FF07E2C4"/>
        </bottom>
        <vertical style="thin">
          <color rgb="FF07E2C4"/>
        </vertical>
        <horizontal style="thin">
          <color rgb="FF07E2C4"/>
        </horizontal>
      </border>
    </dxf>
    <dxf>
      <font>
        <b val="0"/>
        <i val="0"/>
        <strike val="0"/>
        <condense val="0"/>
        <extend val="0"/>
        <outline val="0"/>
        <shadow val="0"/>
        <u val="none"/>
        <vertAlign val="baseline"/>
        <sz val="12"/>
        <color theme="1"/>
        <name val="Biome Light"/>
        <family val="2"/>
        <scheme val="none"/>
      </font>
      <numFmt numFmtId="168" formatCode="_-&quot;Ksh&quot;* #,##0_-;\-&quot;Ksh&quot;* #,##0_-;_-&quot;Ksh&quot;* &quot;-&quot;??_-;_-@_-"/>
      <fill>
        <patternFill patternType="solid">
          <fgColor rgb="FF000000"/>
          <bgColor theme="0"/>
        </patternFill>
      </fill>
      <alignment horizontal="left" vertical="center" textRotation="0" wrapText="0" indent="0" justifyLastLine="0" shrinkToFit="0" readingOrder="0"/>
      <border diagonalUp="0" diagonalDown="0">
        <left style="thin">
          <color rgb="FF07E2C4"/>
        </left>
        <right style="thin">
          <color rgb="FF07E2C4"/>
        </right>
        <top style="thin">
          <color rgb="FF07E2C4"/>
        </top>
        <bottom style="thin">
          <color rgb="FF07E2C4"/>
        </bottom>
        <vertical style="thin">
          <color rgb="FF07E2C4"/>
        </vertical>
        <horizontal style="thin">
          <color rgb="FF07E2C4"/>
        </horizontal>
      </border>
    </dxf>
    <dxf>
      <font>
        <b val="0"/>
        <i val="0"/>
        <strike val="0"/>
        <condense val="0"/>
        <extend val="0"/>
        <outline val="0"/>
        <shadow val="0"/>
        <u val="none"/>
        <vertAlign val="baseline"/>
        <sz val="12"/>
        <color theme="1"/>
        <name val="Biome Light"/>
        <family val="2"/>
        <scheme val="none"/>
      </font>
      <numFmt numFmtId="165" formatCode="[$-409]mmm\ d\,\ yyyy;@"/>
      <fill>
        <patternFill patternType="solid">
          <fgColor rgb="FF000000"/>
          <bgColor theme="0"/>
        </patternFill>
      </fill>
      <alignment horizontal="left" vertical="center" textRotation="0" wrapText="0" indent="0" justifyLastLine="0" shrinkToFit="0" readingOrder="0"/>
      <border diagonalUp="0" diagonalDown="0">
        <left/>
        <right style="thin">
          <color rgb="FF07E2C4"/>
        </right>
        <top style="thin">
          <color rgb="FF07E2C4"/>
        </top>
        <bottom style="thin">
          <color rgb="FF07E2C4"/>
        </bottom>
        <vertical style="thin">
          <color rgb="FF07E2C4"/>
        </vertical>
        <horizontal style="thin">
          <color rgb="FF07E2C4"/>
        </horizontal>
      </border>
    </dxf>
    <dxf>
      <border>
        <top style="thin">
          <color rgb="FF07E2C4"/>
        </top>
      </border>
    </dxf>
    <dxf>
      <border diagonalUp="0" diagonalDown="0">
        <left style="thin">
          <color rgb="FF07E2C4"/>
        </left>
        <right style="thin">
          <color rgb="FF07E2C4"/>
        </right>
        <top style="thin">
          <color rgb="FF07E2C4"/>
        </top>
        <bottom style="thin">
          <color rgb="FF07E2C4"/>
        </bottom>
      </border>
    </dxf>
    <dxf>
      <font>
        <b val="0"/>
        <strike val="0"/>
        <outline val="0"/>
        <shadow val="0"/>
        <u val="none"/>
        <vertAlign val="baseline"/>
        <sz val="12"/>
        <color theme="1"/>
        <name val="Biome Light"/>
        <family val="2"/>
        <scheme val="none"/>
      </font>
      <alignment horizontal="left" vertical="center" textRotation="0" wrapText="0" indent="0" justifyLastLine="0" shrinkToFit="0" readingOrder="0"/>
    </dxf>
    <dxf>
      <border>
        <bottom style="thin">
          <color rgb="FF07E2C4"/>
        </bottom>
      </border>
    </dxf>
    <dxf>
      <font>
        <b val="0"/>
        <i val="0"/>
        <strike val="0"/>
        <condense val="0"/>
        <extend val="0"/>
        <outline val="0"/>
        <shadow val="0"/>
        <u val="none"/>
        <vertAlign val="baseline"/>
        <sz val="12"/>
        <color theme="1"/>
        <name val="Biome Light"/>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rgb="FF07E2C4"/>
        </left>
        <right style="thin">
          <color rgb="FF07E2C4"/>
        </right>
        <top/>
        <bottom/>
        <vertical style="thin">
          <color rgb="FF07E2C4"/>
        </vertical>
        <horizontal style="thin">
          <color rgb="FF07E2C4"/>
        </horizontal>
      </border>
    </dxf>
    <dxf>
      <font>
        <b val="0"/>
        <i val="0"/>
        <strike val="0"/>
        <condense val="0"/>
        <extend val="0"/>
        <outline val="0"/>
        <shadow val="0"/>
        <u val="none"/>
        <vertAlign val="baseline"/>
        <sz val="12"/>
        <color theme="1"/>
        <name val="Biome Light"/>
        <family val="2"/>
        <scheme val="none"/>
      </font>
      <numFmt numFmtId="170" formatCode="0.0%"/>
      <fill>
        <patternFill patternType="solid">
          <fgColor indexed="64"/>
          <bgColor theme="0"/>
        </patternFill>
      </fill>
      <alignment horizontal="left" vertical="center" textRotation="0" wrapText="0" indent="0" justifyLastLine="0" shrinkToFit="0" readingOrder="0"/>
      <border diagonalUp="0" diagonalDown="0">
        <left style="thin">
          <color rgb="FF07E2C4"/>
        </left>
        <right/>
        <top style="thin">
          <color rgb="FF07E2C4"/>
        </top>
        <bottom style="thin">
          <color rgb="FF07E2C4"/>
        </bottom>
        <vertical style="thin">
          <color rgb="FF07E2C4"/>
        </vertical>
        <horizontal style="thin">
          <color rgb="FF07E2C4"/>
        </horizontal>
      </border>
    </dxf>
    <dxf>
      <font>
        <b val="0"/>
        <i val="0"/>
        <strike val="0"/>
        <condense val="0"/>
        <extend val="0"/>
        <outline val="0"/>
        <shadow val="0"/>
        <u val="none"/>
        <vertAlign val="baseline"/>
        <sz val="12"/>
        <color theme="1"/>
        <name val="Biome Light"/>
        <family val="2"/>
        <scheme val="none"/>
      </font>
      <numFmt numFmtId="168" formatCode="_-&quot;Ksh&quot;* #,##0_-;\-&quot;Ksh&quot;* #,##0_-;_-&quot;Ksh&quot;* &quot;-&quot;??_-;_-@_-"/>
      <fill>
        <patternFill patternType="solid">
          <fgColor indexed="64"/>
          <bgColor theme="0"/>
        </patternFill>
      </fill>
      <alignment horizontal="left" vertical="center" textRotation="0" wrapText="0" indent="0" justifyLastLine="0" shrinkToFit="0" readingOrder="0"/>
      <border diagonalUp="0" diagonalDown="0">
        <left style="thin">
          <color rgb="FF07E2C4"/>
        </left>
        <right style="thin">
          <color rgb="FF07E2C4"/>
        </right>
        <top style="thin">
          <color rgb="FF07E2C4"/>
        </top>
        <bottom style="thin">
          <color rgb="FF07E2C4"/>
        </bottom>
        <vertical style="thin">
          <color rgb="FF07E2C4"/>
        </vertical>
        <horizontal style="thin">
          <color rgb="FF07E2C4"/>
        </horizontal>
      </border>
    </dxf>
    <dxf>
      <font>
        <b val="0"/>
        <i val="0"/>
        <strike val="0"/>
        <condense val="0"/>
        <extend val="0"/>
        <outline val="0"/>
        <shadow val="0"/>
        <u val="none"/>
        <vertAlign val="baseline"/>
        <sz val="12"/>
        <color theme="1"/>
        <name val="Biome Light"/>
        <family val="2"/>
        <scheme val="none"/>
      </font>
      <numFmt numFmtId="168" formatCode="_-&quot;Ksh&quot;* #,##0_-;\-&quot;Ksh&quot;* #,##0_-;_-&quot;Ksh&quot;* &quot;-&quot;??_-;_-@_-"/>
      <fill>
        <patternFill patternType="solid">
          <fgColor rgb="FF000000"/>
          <bgColor theme="0"/>
        </patternFill>
      </fill>
      <alignment horizontal="left" vertical="center" textRotation="0" wrapText="0" indent="0" justifyLastLine="0" shrinkToFit="0" readingOrder="0"/>
      <border diagonalUp="0" diagonalDown="0">
        <left style="thin">
          <color rgb="FF07E2C4"/>
        </left>
        <right style="thin">
          <color rgb="FF07E2C4"/>
        </right>
        <top style="thin">
          <color rgb="FF07E2C4"/>
        </top>
        <bottom style="thin">
          <color rgb="FF07E2C4"/>
        </bottom>
        <vertical style="thin">
          <color rgb="FF07E2C4"/>
        </vertical>
        <horizontal style="thin">
          <color rgb="FF07E2C4"/>
        </horizontal>
      </border>
    </dxf>
    <dxf>
      <font>
        <b val="0"/>
        <i val="0"/>
        <strike val="0"/>
        <condense val="0"/>
        <extend val="0"/>
        <outline val="0"/>
        <shadow val="0"/>
        <u val="none"/>
        <vertAlign val="baseline"/>
        <sz val="12"/>
        <color theme="1"/>
        <name val="Biome Light"/>
        <family val="2"/>
        <scheme val="none"/>
      </font>
      <numFmt numFmtId="165" formatCode="[$-409]mmm\ d\,\ yyyy;@"/>
      <fill>
        <patternFill patternType="solid">
          <fgColor rgb="FF000000"/>
          <bgColor theme="0"/>
        </patternFill>
      </fill>
      <alignment horizontal="left" vertical="center" textRotation="0" wrapText="0" indent="0" justifyLastLine="0" shrinkToFit="0" readingOrder="0"/>
      <border diagonalUp="0" diagonalDown="0">
        <left/>
        <right style="thin">
          <color rgb="FF07E2C4"/>
        </right>
        <top style="thin">
          <color rgb="FF07E2C4"/>
        </top>
        <bottom style="thin">
          <color rgb="FF07E2C4"/>
        </bottom>
        <vertical style="thin">
          <color rgb="FF07E2C4"/>
        </vertical>
        <horizontal style="thin">
          <color rgb="FF07E2C4"/>
        </horizontal>
      </border>
    </dxf>
    <dxf>
      <border>
        <top style="thin">
          <color rgb="FF07E2C4"/>
        </top>
      </border>
    </dxf>
    <dxf>
      <border diagonalUp="0" diagonalDown="0">
        <left style="thin">
          <color rgb="FF07E2C4"/>
        </left>
        <right style="thin">
          <color rgb="FF07E2C4"/>
        </right>
        <top style="thin">
          <color rgb="FF07E2C4"/>
        </top>
        <bottom style="thin">
          <color rgb="FF07E2C4"/>
        </bottom>
      </border>
    </dxf>
    <dxf>
      <font>
        <b val="0"/>
        <strike val="0"/>
        <outline val="0"/>
        <shadow val="0"/>
        <u val="none"/>
        <vertAlign val="baseline"/>
        <sz val="12"/>
        <color theme="1"/>
        <name val="Biome Light"/>
        <family val="2"/>
        <scheme val="none"/>
      </font>
      <alignment horizontal="left" vertical="center" textRotation="0" wrapText="0" indent="0" justifyLastLine="0" shrinkToFit="0" readingOrder="0"/>
    </dxf>
    <dxf>
      <border>
        <bottom style="thin">
          <color rgb="FF07E2C4"/>
        </bottom>
      </border>
    </dxf>
    <dxf>
      <font>
        <b val="0"/>
        <i val="0"/>
        <strike val="0"/>
        <condense val="0"/>
        <extend val="0"/>
        <outline val="0"/>
        <shadow val="0"/>
        <u val="none"/>
        <vertAlign val="baseline"/>
        <sz val="12"/>
        <color theme="1"/>
        <name val="Biome Light"/>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rgb="FF07E2C4"/>
        </left>
        <right style="thin">
          <color rgb="FF07E2C4"/>
        </right>
        <top/>
        <bottom/>
        <vertical style="thin">
          <color rgb="FF07E2C4"/>
        </vertical>
        <horizontal style="thin">
          <color rgb="FF07E2C4"/>
        </horizontal>
      </border>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sz val="11"/>
      </font>
    </dxf>
    <dxf>
      <font>
        <sz val="11"/>
      </font>
    </dxf>
    <dxf>
      <font>
        <sz val="11"/>
      </font>
    </dxf>
    <dxf>
      <font>
        <sz val="11"/>
      </font>
    </dxf>
    <dxf>
      <font>
        <sz val="11"/>
      </font>
    </dxf>
    <dxf>
      <font>
        <sz val="11"/>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sz val="11"/>
      </font>
    </dxf>
    <dxf>
      <font>
        <sz val="11"/>
      </font>
    </dxf>
    <dxf>
      <font>
        <sz val="11"/>
      </font>
    </dxf>
    <dxf>
      <font>
        <sz val="11"/>
      </font>
    </dxf>
    <dxf>
      <font>
        <sz val="11"/>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font>
        <name val="Biome Light"/>
        <scheme val="none"/>
      </font>
    </dxf>
    <dxf>
      <border>
        <right style="thin">
          <color indexed="64"/>
        </right>
      </border>
    </dxf>
    <dxf>
      <border>
        <right style="thin">
          <color indexed="64"/>
        </right>
      </border>
    </dxf>
    <dxf>
      <border>
        <right style="thin">
          <color indexed="64"/>
        </right>
      </border>
    </dxf>
    <dxf>
      <font>
        <b val="0"/>
        <i val="0"/>
        <sz val="12"/>
        <color theme="0" tint="-0.34998626667073579"/>
        <name val="Biome"/>
        <family val="2"/>
        <scheme val="none"/>
      </font>
      <fill>
        <patternFill patternType="solid">
          <bgColor theme="1"/>
        </patternFill>
      </fill>
      <border diagonalUp="0" diagonalDown="0">
        <left/>
        <right/>
        <top/>
        <bottom/>
        <vertical/>
        <horizontal/>
      </border>
    </dxf>
    <dxf>
      <font>
        <b val="0"/>
        <i val="0"/>
        <sz val="12"/>
        <color auto="1"/>
        <name val="Biome"/>
        <family val="2"/>
        <scheme val="none"/>
      </font>
      <fill>
        <patternFill patternType="none">
          <bgColor auto="1"/>
        </patternFill>
      </fill>
      <border diagonalUp="0" diagonalDown="0">
        <left/>
        <right/>
        <top/>
        <bottom/>
        <vertical/>
        <horizontal/>
      </border>
    </dxf>
  </dxfs>
  <tableStyles count="3" defaultTableStyle="TableStyleMedium2" defaultPivotStyle="PivotStyleLight16">
    <tableStyle name="Invisible" pivot="0" table="0" count="0" xr9:uid="{ACBB05CB-B24A-4C48-91D4-70B5035EE32A}"/>
    <tableStyle name="Slicer Style  2" pivot="0" table="0" count="7" xr9:uid="{474C59AF-3DE4-4D8A-94AE-88F67F8C3A05}">
      <tableStyleElement type="wholeTable" dxfId="88"/>
    </tableStyle>
    <tableStyle name="Slicer Style 1" pivot="0" table="0" count="5" xr9:uid="{456CAE73-03A5-43B1-B68E-9CC75E63D399}">
      <tableStyleElement type="wholeTable" dxfId="87"/>
    </tableStyle>
  </tableStyles>
  <colors>
    <mruColors>
      <color rgb="FF07E2C4"/>
      <color rgb="FF047666"/>
      <color rgb="FFFFFFFF"/>
      <color rgb="FFE6FCF9"/>
      <color rgb="FFF5D9FF"/>
      <color rgb="FFE7F7E6"/>
    </mruColors>
  </colors>
  <extLst>
    <ext xmlns:x14="http://schemas.microsoft.com/office/spreadsheetml/2009/9/main" uri="{46F421CA-312F-682f-3DD2-61675219B42D}">
      <x14:dxfs count="10">
        <dxf>
          <font>
            <color rgb="FF00B050"/>
          </font>
        </dxf>
        <dxf>
          <font>
            <color rgb="FFFFC000"/>
          </font>
        </dxf>
        <dxf>
          <font>
            <color rgb="FFFFC000"/>
          </font>
          <fill>
            <patternFill patternType="none">
              <bgColor auto="1"/>
            </patternFill>
          </fill>
        </dxf>
        <dxf>
          <fill>
            <patternFill>
              <bgColor theme="1"/>
            </patternFill>
          </fill>
        </dxf>
        <dxf>
          <font>
            <color rgb="FF00B050"/>
          </font>
        </dxf>
        <dxf>
          <font>
            <color rgb="FFFFC000"/>
          </font>
        </dxf>
        <dxf>
          <font>
            <color theme="0" tint="-0.34998626667073579"/>
          </font>
        </dxf>
        <dxf>
          <font>
            <color rgb="FF07E2C4"/>
          </font>
          <fill>
            <patternFill patternType="none">
              <bgColor auto="1"/>
            </patternFill>
          </fill>
        </dxf>
        <dxf>
          <font>
            <color theme="0" tint="-0.34998626667073579"/>
          </font>
        </dxf>
        <dxf>
          <font>
            <color theme="0" tint="-0.34998626667073579"/>
          </font>
          <fill>
            <patternFill patternType="none">
              <bgColor auto="1"/>
            </patternFill>
          </fill>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s>
        </x14:slicerStyle>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Tracker.xlsx]Pivottables!PivotTable1</c:name>
    <c:fmtId val="6"/>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191396340081446E-2"/>
          <c:y val="5.0925925925925923E-2"/>
          <c:w val="0.95988009855314049"/>
          <c:h val="0.8416746864975212"/>
        </c:manualLayout>
      </c:layout>
      <c:lineChart>
        <c:grouping val="standard"/>
        <c:varyColors val="0"/>
        <c:ser>
          <c:idx val="0"/>
          <c:order val="0"/>
          <c:tx>
            <c:strRef>
              <c:f>Pivottables!$X$11:$X$12</c:f>
              <c:strCache>
                <c:ptCount val="1"/>
                <c:pt idx="0">
                  <c:v>Expenses</c:v>
                </c:pt>
              </c:strCache>
            </c:strRef>
          </c:tx>
          <c:spPr>
            <a:ln w="28575" cap="rnd">
              <a:solidFill>
                <a:srgbClr val="FF0000"/>
              </a:solidFill>
              <a:round/>
            </a:ln>
            <a:effectLst/>
          </c:spPr>
          <c:marker>
            <c:symbol val="none"/>
          </c:marker>
          <c:cat>
            <c:strRef>
              <c:f>Pivottables!$W$13:$W$25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Pivottables!$X$13:$X$25</c:f>
              <c:numCache>
                <c:formatCode>General</c:formatCode>
                <c:ptCount val="12"/>
                <c:pt idx="0">
                  <c:v>181021</c:v>
                </c:pt>
                <c:pt idx="1">
                  <c:v>181208</c:v>
                </c:pt>
                <c:pt idx="2">
                  <c:v>182836</c:v>
                </c:pt>
                <c:pt idx="3">
                  <c:v>181045</c:v>
                </c:pt>
                <c:pt idx="4">
                  <c:v>185631</c:v>
                </c:pt>
                <c:pt idx="5">
                  <c:v>183936</c:v>
                </c:pt>
                <c:pt idx="6">
                  <c:v>182426</c:v>
                </c:pt>
                <c:pt idx="7">
                  <c:v>84963</c:v>
                </c:pt>
                <c:pt idx="8">
                  <c:v>180195</c:v>
                </c:pt>
                <c:pt idx="9">
                  <c:v>178213</c:v>
                </c:pt>
                <c:pt idx="10">
                  <c:v>179772</c:v>
                </c:pt>
                <c:pt idx="11">
                  <c:v>90466</c:v>
                </c:pt>
              </c:numCache>
            </c:numRef>
          </c:val>
          <c:smooth val="1"/>
          <c:extLst>
            <c:ext xmlns:c16="http://schemas.microsoft.com/office/drawing/2014/chart" uri="{C3380CC4-5D6E-409C-BE32-E72D297353CC}">
              <c16:uniqueId val="{00000000-A957-474F-A5D8-CBE18084CA87}"/>
            </c:ext>
          </c:extLst>
        </c:ser>
        <c:ser>
          <c:idx val="1"/>
          <c:order val="1"/>
          <c:tx>
            <c:strRef>
              <c:f>Pivottables!$Y$11:$Y$12</c:f>
              <c:strCache>
                <c:ptCount val="1"/>
                <c:pt idx="0">
                  <c:v>Income</c:v>
                </c:pt>
              </c:strCache>
            </c:strRef>
          </c:tx>
          <c:spPr>
            <a:ln w="28575" cap="rnd">
              <a:solidFill>
                <a:srgbClr val="00B050"/>
              </a:solidFill>
              <a:round/>
            </a:ln>
            <a:effectLst/>
          </c:spPr>
          <c:marker>
            <c:symbol val="none"/>
          </c:marker>
          <c:cat>
            <c:strRef>
              <c:f>Pivottables!$W$13:$W$25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Pivottables!$Y$13:$Y$25</c:f>
              <c:numCache>
                <c:formatCode>General</c:formatCode>
                <c:ptCount val="12"/>
                <c:pt idx="0">
                  <c:v>168820</c:v>
                </c:pt>
                <c:pt idx="1">
                  <c:v>168933</c:v>
                </c:pt>
                <c:pt idx="2">
                  <c:v>168633</c:v>
                </c:pt>
                <c:pt idx="3">
                  <c:v>165113</c:v>
                </c:pt>
                <c:pt idx="4">
                  <c:v>164934</c:v>
                </c:pt>
                <c:pt idx="5">
                  <c:v>163934</c:v>
                </c:pt>
                <c:pt idx="6">
                  <c:v>168436</c:v>
                </c:pt>
                <c:pt idx="7">
                  <c:v>262346</c:v>
                </c:pt>
                <c:pt idx="8">
                  <c:v>168699</c:v>
                </c:pt>
                <c:pt idx="9">
                  <c:v>168689</c:v>
                </c:pt>
                <c:pt idx="10">
                  <c:v>261873</c:v>
                </c:pt>
                <c:pt idx="11">
                  <c:v>168500</c:v>
                </c:pt>
              </c:numCache>
            </c:numRef>
          </c:val>
          <c:smooth val="1"/>
          <c:extLst>
            <c:ext xmlns:c16="http://schemas.microsoft.com/office/drawing/2014/chart" uri="{C3380CC4-5D6E-409C-BE32-E72D297353CC}">
              <c16:uniqueId val="{00000004-FF59-4E01-9604-9ACB260B4506}"/>
            </c:ext>
          </c:extLst>
        </c:ser>
        <c:dLbls>
          <c:showLegendKey val="0"/>
          <c:showVal val="0"/>
          <c:showCatName val="0"/>
          <c:showSerName val="0"/>
          <c:showPercent val="0"/>
          <c:showBubbleSize val="0"/>
        </c:dLbls>
        <c:smooth val="0"/>
        <c:axId val="314070320"/>
        <c:axId val="314072240"/>
      </c:lineChart>
      <c:catAx>
        <c:axId val="314070320"/>
        <c:scaling>
          <c:orientation val="minMax"/>
        </c:scaling>
        <c:delete val="0"/>
        <c:axPos val="b"/>
        <c:numFmt formatCode="General" sourceLinked="1"/>
        <c:majorTickMark val="out"/>
        <c:minorTickMark val="none"/>
        <c:tickLblPos val="nextTo"/>
        <c:spPr>
          <a:noFill/>
          <a:ln w="0"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072240"/>
        <c:crosses val="autoZero"/>
        <c:auto val="1"/>
        <c:lblAlgn val="ctr"/>
        <c:lblOffset val="100"/>
        <c:noMultiLvlLbl val="0"/>
      </c:catAx>
      <c:valAx>
        <c:axId val="314072240"/>
        <c:scaling>
          <c:orientation val="minMax"/>
        </c:scaling>
        <c:delete val="0"/>
        <c:axPos val="l"/>
        <c:numFmt formatCode="_(&quot;Ksh&quot;* #,##0_);_(&quot;Ksh&quot;* \(#,##0\);_(&quot;Ksh&quot;* &quot;-&quot;_);_(@_)"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07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Tracker.xlsx]Pivottables!PivotTable4</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899978718876409E-4"/>
          <c:y val="4.4097222222222225E-2"/>
          <c:w val="0.99294424345605448"/>
          <c:h val="0.95590277777777777"/>
        </c:manualLayout>
      </c:layout>
      <c:lineChart>
        <c:grouping val="standard"/>
        <c:varyColors val="0"/>
        <c:ser>
          <c:idx val="0"/>
          <c:order val="0"/>
          <c:tx>
            <c:strRef>
              <c:f>Pivottables!$N$12</c:f>
              <c:strCache>
                <c:ptCount val="1"/>
                <c:pt idx="0">
                  <c:v>Total</c:v>
                </c:pt>
              </c:strCache>
            </c:strRef>
          </c:tx>
          <c:spPr>
            <a:ln w="28575" cap="rnd">
              <a:solidFill>
                <a:srgbClr val="FF0000"/>
              </a:solidFill>
              <a:round/>
            </a:ln>
            <a:effectLst/>
          </c:spPr>
          <c:marker>
            <c:symbol val="none"/>
          </c:marker>
          <c:cat>
            <c:strRef>
              <c:f>Pivottables!$M$13:$M$25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Pivottables!$N$13:$N$25</c:f>
              <c:numCache>
                <c:formatCode>General</c:formatCode>
                <c:ptCount val="12"/>
                <c:pt idx="0">
                  <c:v>181021</c:v>
                </c:pt>
                <c:pt idx="1">
                  <c:v>181208</c:v>
                </c:pt>
                <c:pt idx="2">
                  <c:v>182836</c:v>
                </c:pt>
                <c:pt idx="3">
                  <c:v>181045</c:v>
                </c:pt>
                <c:pt idx="4">
                  <c:v>185631</c:v>
                </c:pt>
                <c:pt idx="5">
                  <c:v>183936</c:v>
                </c:pt>
                <c:pt idx="6">
                  <c:v>182426</c:v>
                </c:pt>
                <c:pt idx="7">
                  <c:v>84963</c:v>
                </c:pt>
                <c:pt idx="8">
                  <c:v>180195</c:v>
                </c:pt>
                <c:pt idx="9">
                  <c:v>178213</c:v>
                </c:pt>
                <c:pt idx="10">
                  <c:v>179772</c:v>
                </c:pt>
                <c:pt idx="11">
                  <c:v>90466</c:v>
                </c:pt>
              </c:numCache>
            </c:numRef>
          </c:val>
          <c:smooth val="1"/>
          <c:extLst>
            <c:ext xmlns:c16="http://schemas.microsoft.com/office/drawing/2014/chart" uri="{C3380CC4-5D6E-409C-BE32-E72D297353CC}">
              <c16:uniqueId val="{00000000-37C6-4BDD-A45C-11AE073F151D}"/>
            </c:ext>
          </c:extLst>
        </c:ser>
        <c:dLbls>
          <c:showLegendKey val="0"/>
          <c:showVal val="0"/>
          <c:showCatName val="0"/>
          <c:showSerName val="0"/>
          <c:showPercent val="0"/>
          <c:showBubbleSize val="0"/>
        </c:dLbls>
        <c:smooth val="0"/>
        <c:axId val="472368656"/>
        <c:axId val="472370096"/>
      </c:lineChart>
      <c:catAx>
        <c:axId val="472368656"/>
        <c:scaling>
          <c:orientation val="minMax"/>
        </c:scaling>
        <c:delete val="1"/>
        <c:axPos val="b"/>
        <c:numFmt formatCode="General" sourceLinked="1"/>
        <c:majorTickMark val="none"/>
        <c:minorTickMark val="none"/>
        <c:tickLblPos val="nextTo"/>
        <c:crossAx val="472370096"/>
        <c:crosses val="autoZero"/>
        <c:auto val="1"/>
        <c:lblAlgn val="ctr"/>
        <c:lblOffset val="100"/>
        <c:noMultiLvlLbl val="0"/>
      </c:catAx>
      <c:valAx>
        <c:axId val="472370096"/>
        <c:scaling>
          <c:orientation val="minMax"/>
        </c:scaling>
        <c:delete val="1"/>
        <c:axPos val="l"/>
        <c:numFmt formatCode="General" sourceLinked="1"/>
        <c:majorTickMark val="none"/>
        <c:minorTickMark val="none"/>
        <c:tickLblPos val="nextTo"/>
        <c:crossAx val="47236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Tracker.xlsx]Pivottables!PivotTable5</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a:solidFill>
              <a:schemeClr val="accent1"/>
            </a:solidFill>
            <a:round/>
          </a:ln>
          <a:effectLst/>
        </c:spPr>
        <c:marker>
          <c:symbol val="none"/>
        </c:marker>
      </c:pivotFmt>
      <c:pivotFmt>
        <c:idx val="4"/>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9050" cap="rnd">
            <a:solidFill>
              <a:srgbClr val="00B050"/>
            </a:solidFill>
            <a:round/>
          </a:ln>
          <a:effectLst/>
        </c:spPr>
        <c:marker>
          <c:symbol val="none"/>
        </c:marker>
      </c:pivotFmt>
    </c:pivotFmts>
    <c:plotArea>
      <c:layout>
        <c:manualLayout>
          <c:layoutTarget val="inner"/>
          <c:xMode val="edge"/>
          <c:yMode val="edge"/>
          <c:x val="4.6511627906976744E-3"/>
          <c:y val="1.4184536773328866E-2"/>
          <c:w val="0.99534883720930234"/>
          <c:h val="0.98581546322667113"/>
        </c:manualLayout>
      </c:layout>
      <c:lineChart>
        <c:grouping val="standard"/>
        <c:varyColors val="0"/>
        <c:ser>
          <c:idx val="0"/>
          <c:order val="0"/>
          <c:tx>
            <c:strRef>
              <c:f>Pivottables!$S$12</c:f>
              <c:strCache>
                <c:ptCount val="1"/>
                <c:pt idx="0">
                  <c:v>Total</c:v>
                </c:pt>
              </c:strCache>
            </c:strRef>
          </c:tx>
          <c:spPr>
            <a:ln w="28575" cap="rnd">
              <a:solidFill>
                <a:srgbClr val="00B050"/>
              </a:solidFill>
              <a:round/>
            </a:ln>
            <a:effectLst/>
          </c:spPr>
          <c:marker>
            <c:symbol val="none"/>
          </c:marker>
          <c:dPt>
            <c:idx val="9"/>
            <c:marker>
              <c:symbol val="none"/>
            </c:marker>
            <c:bubble3D val="0"/>
            <c:spPr>
              <a:ln w="19050" cap="rnd">
                <a:solidFill>
                  <a:srgbClr val="00B050"/>
                </a:solidFill>
                <a:round/>
              </a:ln>
              <a:effectLst/>
            </c:spPr>
            <c:extLst>
              <c:ext xmlns:c16="http://schemas.microsoft.com/office/drawing/2014/chart" uri="{C3380CC4-5D6E-409C-BE32-E72D297353CC}">
                <c16:uniqueId val="{00000001-1642-45B9-86A1-FFA1024996C8}"/>
              </c:ext>
            </c:extLst>
          </c:dPt>
          <c:cat>
            <c:strRef>
              <c:f>Pivottables!$R$13:$R$25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Pivottables!$S$13:$S$25</c:f>
              <c:numCache>
                <c:formatCode>General</c:formatCode>
                <c:ptCount val="12"/>
                <c:pt idx="0">
                  <c:v>168820</c:v>
                </c:pt>
                <c:pt idx="1">
                  <c:v>168933</c:v>
                </c:pt>
                <c:pt idx="2">
                  <c:v>168633</c:v>
                </c:pt>
                <c:pt idx="3">
                  <c:v>165113</c:v>
                </c:pt>
                <c:pt idx="4">
                  <c:v>164934</c:v>
                </c:pt>
                <c:pt idx="5">
                  <c:v>163934</c:v>
                </c:pt>
                <c:pt idx="6">
                  <c:v>168436</c:v>
                </c:pt>
                <c:pt idx="7">
                  <c:v>262346</c:v>
                </c:pt>
                <c:pt idx="8">
                  <c:v>168699</c:v>
                </c:pt>
                <c:pt idx="9">
                  <c:v>168689</c:v>
                </c:pt>
                <c:pt idx="10">
                  <c:v>261873</c:v>
                </c:pt>
                <c:pt idx="11">
                  <c:v>168500</c:v>
                </c:pt>
              </c:numCache>
            </c:numRef>
          </c:val>
          <c:smooth val="1"/>
          <c:extLst>
            <c:ext xmlns:c16="http://schemas.microsoft.com/office/drawing/2014/chart" uri="{C3380CC4-5D6E-409C-BE32-E72D297353CC}">
              <c16:uniqueId val="{00000002-1642-45B9-86A1-FFA1024996C8}"/>
            </c:ext>
          </c:extLst>
        </c:ser>
        <c:dLbls>
          <c:showLegendKey val="0"/>
          <c:showVal val="0"/>
          <c:showCatName val="0"/>
          <c:showSerName val="0"/>
          <c:showPercent val="0"/>
          <c:showBubbleSize val="0"/>
        </c:dLbls>
        <c:smooth val="0"/>
        <c:axId val="1787228880"/>
        <c:axId val="1787227920"/>
      </c:lineChart>
      <c:catAx>
        <c:axId val="1787228880"/>
        <c:scaling>
          <c:orientation val="minMax"/>
        </c:scaling>
        <c:delete val="1"/>
        <c:axPos val="b"/>
        <c:numFmt formatCode="General" sourceLinked="1"/>
        <c:majorTickMark val="none"/>
        <c:minorTickMark val="none"/>
        <c:tickLblPos val="nextTo"/>
        <c:crossAx val="1787227920"/>
        <c:crosses val="autoZero"/>
        <c:auto val="1"/>
        <c:lblAlgn val="ctr"/>
        <c:lblOffset val="100"/>
        <c:noMultiLvlLbl val="0"/>
      </c:catAx>
      <c:valAx>
        <c:axId val="1787227920"/>
        <c:scaling>
          <c:orientation val="minMax"/>
        </c:scaling>
        <c:delete val="1"/>
        <c:axPos val="l"/>
        <c:numFmt formatCode="General" sourceLinked="1"/>
        <c:majorTickMark val="none"/>
        <c:minorTickMark val="none"/>
        <c:tickLblPos val="nextTo"/>
        <c:crossAx val="178722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910375017193024E-2"/>
          <c:y val="9.9173553719008267E-2"/>
          <c:w val="0.92476007222694534"/>
          <c:h val="0.88141506594398866"/>
        </c:manualLayout>
      </c:layout>
      <c:barChart>
        <c:barDir val="bar"/>
        <c:grouping val="stacked"/>
        <c:varyColors val="0"/>
        <c:ser>
          <c:idx val="0"/>
          <c:order val="0"/>
          <c:spPr>
            <a:solidFill>
              <a:srgbClr val="00B050"/>
            </a:solidFill>
            <a:ln w="19050">
              <a:noFill/>
            </a:ln>
            <a:effectLst/>
          </c:spPr>
          <c:invertIfNegative val="0"/>
          <c:val>
            <c:numRef>
              <c:f>Pivottables!$AK$18</c:f>
              <c:numCache>
                <c:formatCode>0.0%</c:formatCode>
                <c:ptCount val="1"/>
                <c:pt idx="0">
                  <c:v>0.91621249999999999</c:v>
                </c:pt>
              </c:numCache>
            </c:numRef>
          </c:val>
          <c:extLst>
            <c:ext xmlns:c16="http://schemas.microsoft.com/office/drawing/2014/chart" uri="{C3380CC4-5D6E-409C-BE32-E72D297353CC}">
              <c16:uniqueId val="{00000000-4856-4577-9644-D346AAF0E4B9}"/>
            </c:ext>
          </c:extLst>
        </c:ser>
        <c:ser>
          <c:idx val="1"/>
          <c:order val="1"/>
          <c:spPr>
            <a:noFill/>
            <a:ln w="19050">
              <a:noFill/>
            </a:ln>
            <a:effectLst/>
          </c:spPr>
          <c:invertIfNegative val="0"/>
          <c:val>
            <c:numRef>
              <c:f>Pivottables!$AL$18</c:f>
              <c:numCache>
                <c:formatCode>0.0%</c:formatCode>
                <c:ptCount val="1"/>
                <c:pt idx="0">
                  <c:v>8.3787500000000015E-2</c:v>
                </c:pt>
              </c:numCache>
            </c:numRef>
          </c:val>
          <c:extLst>
            <c:ext xmlns:c16="http://schemas.microsoft.com/office/drawing/2014/chart" uri="{C3380CC4-5D6E-409C-BE32-E72D297353CC}">
              <c16:uniqueId val="{00000003-4856-4577-9644-D346AAF0E4B9}"/>
            </c:ext>
          </c:extLst>
        </c:ser>
        <c:dLbls>
          <c:showLegendKey val="0"/>
          <c:showVal val="0"/>
          <c:showCatName val="0"/>
          <c:showSerName val="0"/>
          <c:showPercent val="0"/>
          <c:showBubbleSize val="0"/>
        </c:dLbls>
        <c:gapWidth val="0"/>
        <c:overlap val="100"/>
        <c:axId val="1039799696"/>
        <c:axId val="1302637599"/>
      </c:barChart>
      <c:valAx>
        <c:axId val="1302637599"/>
        <c:scaling>
          <c:orientation val="minMax"/>
          <c:max val="1"/>
          <c:min val="0"/>
        </c:scaling>
        <c:delete val="1"/>
        <c:axPos val="b"/>
        <c:numFmt formatCode="0.0%" sourceLinked="1"/>
        <c:majorTickMark val="out"/>
        <c:minorTickMark val="none"/>
        <c:tickLblPos val="nextTo"/>
        <c:crossAx val="1039799696"/>
        <c:crosses val="autoZero"/>
        <c:crossBetween val="between"/>
      </c:valAx>
      <c:catAx>
        <c:axId val="1039799696"/>
        <c:scaling>
          <c:orientation val="minMax"/>
        </c:scaling>
        <c:delete val="1"/>
        <c:axPos val="r"/>
        <c:majorTickMark val="out"/>
        <c:minorTickMark val="none"/>
        <c:tickLblPos val="nextTo"/>
        <c:crossAx val="1302637599"/>
        <c:crosses val="max"/>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910375017193024E-2"/>
          <c:y val="9.9173553719008267E-2"/>
          <c:w val="0.92476007222694534"/>
          <c:h val="0.88141506594398866"/>
        </c:manualLayout>
      </c:layout>
      <c:barChart>
        <c:barDir val="bar"/>
        <c:grouping val="stacked"/>
        <c:varyColors val="0"/>
        <c:ser>
          <c:idx val="0"/>
          <c:order val="0"/>
          <c:spPr>
            <a:solidFill>
              <a:srgbClr val="FF0000"/>
            </a:solidFill>
            <a:ln w="19050">
              <a:noFill/>
            </a:ln>
            <a:effectLst/>
          </c:spPr>
          <c:invertIfNegative val="0"/>
          <c:val>
            <c:numRef>
              <c:f>Pivottables!$AS$18</c:f>
              <c:numCache>
                <c:formatCode>0.0%</c:formatCode>
                <c:ptCount val="1"/>
                <c:pt idx="0">
                  <c:v>0.10650666666666675</c:v>
                </c:pt>
              </c:numCache>
            </c:numRef>
          </c:val>
          <c:extLst>
            <c:ext xmlns:c16="http://schemas.microsoft.com/office/drawing/2014/chart" uri="{C3380CC4-5D6E-409C-BE32-E72D297353CC}">
              <c16:uniqueId val="{00000000-4856-4577-9644-D346AAF0E4B9}"/>
            </c:ext>
          </c:extLst>
        </c:ser>
        <c:ser>
          <c:idx val="1"/>
          <c:order val="1"/>
          <c:spPr>
            <a:noFill/>
            <a:ln w="19050">
              <a:noFill/>
            </a:ln>
            <a:effectLst/>
          </c:spPr>
          <c:invertIfNegative val="0"/>
          <c:val>
            <c:numRef>
              <c:f>Pivottables!$AT$18</c:f>
              <c:numCache>
                <c:formatCode>0.0%</c:formatCode>
                <c:ptCount val="1"/>
                <c:pt idx="0">
                  <c:v>0.89349333333333325</c:v>
                </c:pt>
              </c:numCache>
            </c:numRef>
          </c:val>
          <c:extLst>
            <c:ext xmlns:c16="http://schemas.microsoft.com/office/drawing/2014/chart" uri="{C3380CC4-5D6E-409C-BE32-E72D297353CC}">
              <c16:uniqueId val="{00000003-4856-4577-9644-D346AAF0E4B9}"/>
            </c:ext>
          </c:extLst>
        </c:ser>
        <c:dLbls>
          <c:showLegendKey val="0"/>
          <c:showVal val="0"/>
          <c:showCatName val="0"/>
          <c:showSerName val="0"/>
          <c:showPercent val="0"/>
          <c:showBubbleSize val="0"/>
        </c:dLbls>
        <c:gapWidth val="0"/>
        <c:overlap val="100"/>
        <c:axId val="1039799696"/>
        <c:axId val="1302637599"/>
      </c:barChart>
      <c:valAx>
        <c:axId val="1302637599"/>
        <c:scaling>
          <c:orientation val="minMax"/>
          <c:max val="1"/>
          <c:min val="0"/>
        </c:scaling>
        <c:delete val="1"/>
        <c:axPos val="b"/>
        <c:numFmt formatCode="0.0%" sourceLinked="1"/>
        <c:majorTickMark val="out"/>
        <c:minorTickMark val="none"/>
        <c:tickLblPos val="nextTo"/>
        <c:crossAx val="1039799696"/>
        <c:crosses val="autoZero"/>
        <c:crossBetween val="between"/>
      </c:valAx>
      <c:catAx>
        <c:axId val="1039799696"/>
        <c:scaling>
          <c:orientation val="minMax"/>
        </c:scaling>
        <c:delete val="1"/>
        <c:axPos val="r"/>
        <c:majorTickMark val="out"/>
        <c:minorTickMark val="none"/>
        <c:tickLblPos val="nextTo"/>
        <c:crossAx val="1302637599"/>
        <c:crosses val="max"/>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592292184442008"/>
          <c:y val="0.10821410830799652"/>
          <c:w val="0.51792437843886774"/>
          <c:h val="0.79119082643220007"/>
        </c:manualLayout>
      </c:layout>
      <c:doughnutChart>
        <c:varyColors val="1"/>
        <c:ser>
          <c:idx val="0"/>
          <c:order val="0"/>
          <c:spPr>
            <a:ln>
              <a:noFill/>
            </a:ln>
            <a:scene3d>
              <a:camera prst="orthographicFront"/>
              <a:lightRig rig="sunrise" dir="t"/>
            </a:scene3d>
            <a:sp3d>
              <a:bevelT h="234950" prst="relaxedInset"/>
              <a:bevelB w="114300" prst="relaxedInset"/>
            </a:sp3d>
          </c:spPr>
          <c:dPt>
            <c:idx val="0"/>
            <c:bubble3D val="0"/>
            <c:spPr>
              <a:solidFill>
                <a:schemeClr val="tx1"/>
              </a:solidFill>
              <a:ln w="19050">
                <a:noFill/>
              </a:ln>
              <a:effectLst/>
              <a:scene3d>
                <a:camera prst="orthographicFront"/>
                <a:lightRig rig="sunrise" dir="t"/>
              </a:scene3d>
              <a:sp3d>
                <a:bevelT h="234950" prst="relaxedInset"/>
                <a:bevelB w="114300" prst="relaxedInset"/>
              </a:sp3d>
            </c:spPr>
            <c:extLst>
              <c:ext xmlns:c16="http://schemas.microsoft.com/office/drawing/2014/chart" uri="{C3380CC4-5D6E-409C-BE32-E72D297353CC}">
                <c16:uniqueId val="{0000000B-AD33-4572-B959-1A4831B23F7C}"/>
              </c:ext>
            </c:extLst>
          </c:dPt>
          <c:dPt>
            <c:idx val="1"/>
            <c:bubble3D val="0"/>
            <c:spPr>
              <a:solidFill>
                <a:srgbClr val="07E2C4"/>
              </a:solidFill>
              <a:ln w="19050">
                <a:noFill/>
              </a:ln>
              <a:effectLst/>
              <a:scene3d>
                <a:camera prst="orthographicFront"/>
                <a:lightRig rig="sunrise" dir="t"/>
              </a:scene3d>
              <a:sp3d>
                <a:bevelT h="234950" prst="relaxedInset"/>
                <a:bevelB w="114300" prst="relaxedInset"/>
              </a:sp3d>
            </c:spPr>
            <c:extLst>
              <c:ext xmlns:c16="http://schemas.microsoft.com/office/drawing/2014/chart" uri="{C3380CC4-5D6E-409C-BE32-E72D297353CC}">
                <c16:uniqueId val="{00000003-8C56-45D4-968D-BA5E207C3BCD}"/>
              </c:ext>
            </c:extLst>
          </c:dPt>
          <c:dPt>
            <c:idx val="2"/>
            <c:bubble3D val="0"/>
            <c:spPr>
              <a:solidFill>
                <a:srgbClr val="00B050"/>
              </a:solidFill>
              <a:ln w="19050">
                <a:noFill/>
              </a:ln>
              <a:effectLst/>
              <a:scene3d>
                <a:camera prst="orthographicFront"/>
                <a:lightRig rig="sunrise" dir="t"/>
              </a:scene3d>
              <a:sp3d>
                <a:bevelT h="234950" prst="relaxedInset"/>
                <a:bevelB w="114300" prst="relaxedInset"/>
              </a:sp3d>
            </c:spPr>
            <c:extLst>
              <c:ext xmlns:c16="http://schemas.microsoft.com/office/drawing/2014/chart" uri="{C3380CC4-5D6E-409C-BE32-E72D297353CC}">
                <c16:uniqueId val="{00000005-8C56-45D4-968D-BA5E207C3BCD}"/>
              </c:ext>
            </c:extLst>
          </c:dPt>
          <c:dPt>
            <c:idx val="3"/>
            <c:bubble3D val="0"/>
            <c:spPr>
              <a:solidFill>
                <a:schemeClr val="accent4"/>
              </a:solidFill>
              <a:ln w="19050">
                <a:noFill/>
              </a:ln>
              <a:effectLst/>
              <a:scene3d>
                <a:camera prst="orthographicFront"/>
                <a:lightRig rig="sunrise" dir="t"/>
              </a:scene3d>
              <a:sp3d>
                <a:bevelT h="234950" prst="relaxedInset"/>
                <a:bevelB w="114300" prst="relaxedInset"/>
              </a:sp3d>
            </c:spPr>
            <c:extLst>
              <c:ext xmlns:c16="http://schemas.microsoft.com/office/drawing/2014/chart" uri="{C3380CC4-5D6E-409C-BE32-E72D297353CC}">
                <c16:uniqueId val="{00000008-AD33-4572-B959-1A4831B23F7C}"/>
              </c:ext>
            </c:extLst>
          </c:dPt>
          <c:dPt>
            <c:idx val="4"/>
            <c:bubble3D val="0"/>
            <c:spPr>
              <a:solidFill>
                <a:schemeClr val="accent5"/>
              </a:solidFill>
              <a:ln w="19050">
                <a:noFill/>
              </a:ln>
              <a:effectLst/>
              <a:scene3d>
                <a:camera prst="orthographicFront"/>
                <a:lightRig rig="sunrise" dir="t"/>
              </a:scene3d>
              <a:sp3d>
                <a:bevelT h="234950" prst="relaxedInset"/>
                <a:bevelB w="114300" prst="relaxedInset"/>
              </a:sp3d>
            </c:spPr>
            <c:extLst>
              <c:ext xmlns:c16="http://schemas.microsoft.com/office/drawing/2014/chart" uri="{C3380CC4-5D6E-409C-BE32-E72D297353CC}">
                <c16:uniqueId val="{0000000C-AD33-4572-B959-1A4831B23F7C}"/>
              </c:ext>
            </c:extLst>
          </c:dPt>
          <c:dPt>
            <c:idx val="5"/>
            <c:bubble3D val="0"/>
            <c:spPr>
              <a:solidFill>
                <a:srgbClr val="FFC000"/>
              </a:solidFill>
              <a:ln w="19050">
                <a:noFill/>
              </a:ln>
              <a:effectLst/>
              <a:scene3d>
                <a:camera prst="orthographicFront"/>
                <a:lightRig rig="sunrise" dir="t"/>
              </a:scene3d>
              <a:sp3d>
                <a:bevelT h="234950" prst="relaxedInset"/>
                <a:bevelB w="114300" prst="relaxedInset"/>
              </a:sp3d>
            </c:spPr>
            <c:extLst>
              <c:ext xmlns:c16="http://schemas.microsoft.com/office/drawing/2014/chart" uri="{C3380CC4-5D6E-409C-BE32-E72D297353CC}">
                <c16:uniqueId val="{0000000B-8C56-45D4-968D-BA5E207C3BCD}"/>
              </c:ext>
            </c:extLst>
          </c:dPt>
          <c:dPt>
            <c:idx val="6"/>
            <c:bubble3D val="0"/>
            <c:spPr>
              <a:solidFill>
                <a:srgbClr val="00B050"/>
              </a:solidFill>
              <a:ln w="19050">
                <a:noFill/>
              </a:ln>
              <a:effectLst/>
              <a:scene3d>
                <a:camera prst="orthographicFront"/>
                <a:lightRig rig="sunrise" dir="t"/>
              </a:scene3d>
              <a:sp3d>
                <a:bevelT h="234950" prst="relaxedInset"/>
                <a:bevelB w="114300" prst="relaxedInset"/>
              </a:sp3d>
            </c:spPr>
            <c:extLst>
              <c:ext xmlns:c16="http://schemas.microsoft.com/office/drawing/2014/chart" uri="{C3380CC4-5D6E-409C-BE32-E72D297353CC}">
                <c16:uniqueId val="{0000000A-AD33-4572-B959-1A4831B23F7C}"/>
              </c:ext>
            </c:extLst>
          </c:dPt>
          <c:dPt>
            <c:idx val="7"/>
            <c:bubble3D val="0"/>
            <c:spPr>
              <a:solidFill>
                <a:schemeClr val="accent2">
                  <a:lumMod val="60000"/>
                </a:schemeClr>
              </a:solidFill>
              <a:ln w="19050">
                <a:noFill/>
              </a:ln>
              <a:effectLst/>
              <a:scene3d>
                <a:camera prst="orthographicFront"/>
                <a:lightRig rig="sunrise" dir="t"/>
              </a:scene3d>
              <a:sp3d>
                <a:bevelT h="234950" prst="relaxedInset"/>
                <a:bevelB w="114300" prst="relaxedInset"/>
              </a:sp3d>
            </c:spPr>
            <c:extLst>
              <c:ext xmlns:c16="http://schemas.microsoft.com/office/drawing/2014/chart" uri="{C3380CC4-5D6E-409C-BE32-E72D297353CC}">
                <c16:uniqueId val="{00000009-AD33-4572-B959-1A4831B23F7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'Asstes &amp; Goals'!$L$8:$L$15</c:f>
              <c:strCache>
                <c:ptCount val="8"/>
                <c:pt idx="0">
                  <c:v>Warehouse</c:v>
                </c:pt>
                <c:pt idx="1">
                  <c:v>Land</c:v>
                </c:pt>
                <c:pt idx="2">
                  <c:v>Rental property</c:v>
                </c:pt>
                <c:pt idx="3">
                  <c:v>Stock </c:v>
                </c:pt>
                <c:pt idx="4">
                  <c:v>Bonds</c:v>
                </c:pt>
                <c:pt idx="5">
                  <c:v>Copper</c:v>
                </c:pt>
                <c:pt idx="6">
                  <c:v>Gold</c:v>
                </c:pt>
                <c:pt idx="7">
                  <c:v>silver</c:v>
                </c:pt>
              </c:strCache>
            </c:strRef>
          </c:cat>
          <c:val>
            <c:numRef>
              <c:f>'Asstes &amp; Goals'!$M$8:$M$15</c:f>
              <c:numCache>
                <c:formatCode>_-"Ksh"* #,##0_-;\-"Ksh"* #,##0_-;_-"Ksh"* "-"??_-;_-@_-</c:formatCode>
                <c:ptCount val="8"/>
                <c:pt idx="0">
                  <c:v>300000</c:v>
                </c:pt>
                <c:pt idx="1">
                  <c:v>2000000</c:v>
                </c:pt>
                <c:pt idx="2">
                  <c:v>1000000</c:v>
                </c:pt>
                <c:pt idx="3">
                  <c:v>500000</c:v>
                </c:pt>
                <c:pt idx="4">
                  <c:v>300000</c:v>
                </c:pt>
                <c:pt idx="5">
                  <c:v>150000</c:v>
                </c:pt>
                <c:pt idx="6">
                  <c:v>100000</c:v>
                </c:pt>
                <c:pt idx="7">
                  <c:v>100000</c:v>
                </c:pt>
              </c:numCache>
            </c:numRef>
          </c:val>
          <c:extLst>
            <c:ext xmlns:c16="http://schemas.microsoft.com/office/drawing/2014/chart" uri="{C3380CC4-5D6E-409C-BE32-E72D297353CC}">
              <c16:uniqueId val="{00000000-AD33-4572-B959-1A4831B23F7C}"/>
            </c:ext>
          </c:extLst>
        </c:ser>
        <c:dLbls>
          <c:showLegendKey val="0"/>
          <c:showVal val="1"/>
          <c:showCatName val="0"/>
          <c:showSerName val="0"/>
          <c:showPercent val="0"/>
          <c:showBubbleSize val="0"/>
          <c:showLeaderLines val="1"/>
        </c:dLbls>
        <c:firstSliceAng val="335"/>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1000" b="0" i="0" u="none" strike="noStrike" kern="1200" baseline="0">
              <a:solidFill>
                <a:schemeClr val="tx1">
                  <a:lumMod val="65000"/>
                  <a:lumOff val="35000"/>
                </a:schemeClr>
              </a:solidFill>
              <a:latin typeface="Biome Light" panose="020B0303030204020804" pitchFamily="34" charset="0"/>
              <a:ea typeface="+mn-ea"/>
              <a:cs typeface="Biome Light" panose="020B03030302040208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Income &amp; Expenses'!A1"/><Relationship Id="rId13" Type="http://schemas.openxmlformats.org/officeDocument/2006/relationships/image" Target="../media/image11.png"/><Relationship Id="rId18" Type="http://schemas.openxmlformats.org/officeDocument/2006/relationships/image" Target="../media/image16.svg"/><Relationship Id="rId26" Type="http://schemas.openxmlformats.org/officeDocument/2006/relationships/image" Target="../media/image21.svg"/><Relationship Id="rId3" Type="http://schemas.openxmlformats.org/officeDocument/2006/relationships/hyperlink" Target="#'Asstes &amp; Goals'!A1"/><Relationship Id="rId21" Type="http://schemas.openxmlformats.org/officeDocument/2006/relationships/image" Target="../media/image19.svg"/><Relationship Id="rId7" Type="http://schemas.openxmlformats.org/officeDocument/2006/relationships/image" Target="../media/image6.svg"/><Relationship Id="rId12" Type="http://schemas.openxmlformats.org/officeDocument/2006/relationships/image" Target="../media/image10.svg"/><Relationship Id="rId17" Type="http://schemas.openxmlformats.org/officeDocument/2006/relationships/image" Target="../media/image15.png"/><Relationship Id="rId25" Type="http://schemas.openxmlformats.org/officeDocument/2006/relationships/image" Target="../media/image20.png"/><Relationship Id="rId2" Type="http://schemas.openxmlformats.org/officeDocument/2006/relationships/image" Target="../media/image2.svg"/><Relationship Id="rId16" Type="http://schemas.openxmlformats.org/officeDocument/2006/relationships/image" Target="../media/image14.svg"/><Relationship Id="rId20" Type="http://schemas.openxmlformats.org/officeDocument/2006/relationships/image" Target="../media/image18.svg"/><Relationship Id="rId29"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9.png"/><Relationship Id="rId24" Type="http://schemas.openxmlformats.org/officeDocument/2006/relationships/chart" Target="../charts/chart3.xml"/><Relationship Id="rId5" Type="http://schemas.openxmlformats.org/officeDocument/2006/relationships/image" Target="../media/image4.svg"/><Relationship Id="rId15" Type="http://schemas.openxmlformats.org/officeDocument/2006/relationships/image" Target="../media/image13.png"/><Relationship Id="rId23" Type="http://schemas.openxmlformats.org/officeDocument/2006/relationships/chart" Target="../charts/chart2.xml"/><Relationship Id="rId28" Type="http://schemas.openxmlformats.org/officeDocument/2006/relationships/chart" Target="../charts/chart5.xml"/><Relationship Id="rId10" Type="http://schemas.openxmlformats.org/officeDocument/2006/relationships/image" Target="../media/image8.svg"/><Relationship Id="rId19" Type="http://schemas.openxmlformats.org/officeDocument/2006/relationships/image" Target="../media/image17.png"/><Relationship Id="rId4" Type="http://schemas.openxmlformats.org/officeDocument/2006/relationships/image" Target="../media/image3.png"/><Relationship Id="rId9" Type="http://schemas.openxmlformats.org/officeDocument/2006/relationships/image" Target="../media/image7.png"/><Relationship Id="rId14" Type="http://schemas.openxmlformats.org/officeDocument/2006/relationships/image" Target="../media/image12.svg"/><Relationship Id="rId22" Type="http://schemas.openxmlformats.org/officeDocument/2006/relationships/chart" Target="../charts/chart1.xml"/><Relationship Id="rId27" Type="http://schemas.openxmlformats.org/officeDocument/2006/relationships/chart" Target="../charts/chart4.xml"/><Relationship Id="rId30" Type="http://schemas.openxmlformats.org/officeDocument/2006/relationships/image" Target="../media/image23.svg"/></Relationships>
</file>

<file path=xl/drawings/_rels/drawing2.xml.rels><?xml version="1.0" encoding="UTF-8" standalone="yes"?>
<Relationships xmlns="http://schemas.openxmlformats.org/package/2006/relationships"><Relationship Id="rId8" Type="http://schemas.openxmlformats.org/officeDocument/2006/relationships/image" Target="../media/image25.svg"/><Relationship Id="rId3" Type="http://schemas.openxmlformats.org/officeDocument/2006/relationships/hyperlink" Target="#'Asstes &amp; Goals'!A1"/><Relationship Id="rId7" Type="http://schemas.openxmlformats.org/officeDocument/2006/relationships/image" Target="../media/image24.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Income &amp; Expenses'!A1"/><Relationship Id="rId11" Type="http://schemas.openxmlformats.org/officeDocument/2006/relationships/image" Target="../media/image27.svg"/><Relationship Id="rId5" Type="http://schemas.openxmlformats.org/officeDocument/2006/relationships/image" Target="../media/image4.svg"/><Relationship Id="rId10" Type="http://schemas.openxmlformats.org/officeDocument/2006/relationships/image" Target="../media/image26.png"/><Relationship Id="rId4" Type="http://schemas.openxmlformats.org/officeDocument/2006/relationships/image" Target="../media/image3.png"/><Relationship Id="rId9" Type="http://schemas.openxmlformats.org/officeDocument/2006/relationships/hyperlink" Target="#Dashboard!A1"/></Relationships>
</file>

<file path=xl/drawings/_rels/drawing3.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28.png"/><Relationship Id="rId3" Type="http://schemas.openxmlformats.org/officeDocument/2006/relationships/image" Target="../media/image4.svg"/><Relationship Id="rId7" Type="http://schemas.openxmlformats.org/officeDocument/2006/relationships/chart" Target="../charts/chart6.xml"/><Relationship Id="rId12" Type="http://schemas.openxmlformats.org/officeDocument/2006/relationships/image" Target="../media/image27.svg"/><Relationship Id="rId2" Type="http://schemas.openxmlformats.org/officeDocument/2006/relationships/image" Target="../media/image3.png"/><Relationship Id="rId16" Type="http://schemas.openxmlformats.org/officeDocument/2006/relationships/image" Target="../media/image31.svg"/><Relationship Id="rId1" Type="http://schemas.openxmlformats.org/officeDocument/2006/relationships/hyperlink" Target="#'Asstes &amp; Goals'!A1"/><Relationship Id="rId6" Type="http://schemas.openxmlformats.org/officeDocument/2006/relationships/image" Target="../media/image19.svg"/><Relationship Id="rId11" Type="http://schemas.openxmlformats.org/officeDocument/2006/relationships/image" Target="../media/image26.png"/><Relationship Id="rId5" Type="http://schemas.openxmlformats.org/officeDocument/2006/relationships/image" Target="../media/image7.png"/><Relationship Id="rId15" Type="http://schemas.openxmlformats.org/officeDocument/2006/relationships/image" Target="../media/image30.png"/><Relationship Id="rId10" Type="http://schemas.openxmlformats.org/officeDocument/2006/relationships/hyperlink" Target="#Dashboard!A1"/><Relationship Id="rId4" Type="http://schemas.openxmlformats.org/officeDocument/2006/relationships/hyperlink" Target="#'Income &amp; Expenses'!A1"/><Relationship Id="rId9" Type="http://schemas.openxmlformats.org/officeDocument/2006/relationships/image" Target="../media/image2.svg"/><Relationship Id="rId14" Type="http://schemas.openxmlformats.org/officeDocument/2006/relationships/image" Target="../media/image29.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60872</xdr:rowOff>
    </xdr:from>
    <xdr:to>
      <xdr:col>26</xdr:col>
      <xdr:colOff>41282</xdr:colOff>
      <xdr:row>305</xdr:row>
      <xdr:rowOff>215900</xdr:rowOff>
    </xdr:to>
    <xdr:grpSp>
      <xdr:nvGrpSpPr>
        <xdr:cNvPr id="217" name="Group 216">
          <a:extLst>
            <a:ext uri="{FF2B5EF4-FFF2-40B4-BE49-F238E27FC236}">
              <a16:creationId xmlns:a16="http://schemas.microsoft.com/office/drawing/2014/main" id="{CADA417E-9363-9E68-4C8F-E03DA90C0527}"/>
            </a:ext>
          </a:extLst>
        </xdr:cNvPr>
        <xdr:cNvGrpSpPr/>
      </xdr:nvGrpSpPr>
      <xdr:grpSpPr>
        <a:xfrm>
          <a:off x="0" y="60872"/>
          <a:ext cx="20669711" cy="83158599"/>
          <a:chOff x="0" y="61479"/>
          <a:chExt cx="20666082" cy="85371421"/>
        </a:xfrm>
      </xdr:grpSpPr>
      <xdr:grpSp>
        <xdr:nvGrpSpPr>
          <xdr:cNvPr id="214" name="Group 213">
            <a:extLst>
              <a:ext uri="{FF2B5EF4-FFF2-40B4-BE49-F238E27FC236}">
                <a16:creationId xmlns:a16="http://schemas.microsoft.com/office/drawing/2014/main" id="{8EEC3F18-E1AF-4704-8529-1DDE00391BCD}"/>
              </a:ext>
            </a:extLst>
          </xdr:cNvPr>
          <xdr:cNvGrpSpPr/>
        </xdr:nvGrpSpPr>
        <xdr:grpSpPr>
          <a:xfrm>
            <a:off x="0" y="61479"/>
            <a:ext cx="20666082" cy="85371421"/>
            <a:chOff x="0" y="61479"/>
            <a:chExt cx="20666082" cy="85371421"/>
          </a:xfrm>
        </xdr:grpSpPr>
        <xdr:sp macro="" textlink="">
          <xdr:nvSpPr>
            <xdr:cNvPr id="199" name="Rectangle: Top Corners Rounded 198">
              <a:extLst>
                <a:ext uri="{FF2B5EF4-FFF2-40B4-BE49-F238E27FC236}">
                  <a16:creationId xmlns:a16="http://schemas.microsoft.com/office/drawing/2014/main" id="{2AFB75B9-3932-5E72-F232-C742FDCD7D12}"/>
                </a:ext>
              </a:extLst>
            </xdr:cNvPr>
            <xdr:cNvSpPr/>
          </xdr:nvSpPr>
          <xdr:spPr>
            <a:xfrm flipV="1">
              <a:off x="0" y="101600"/>
              <a:ext cx="14439899" cy="8305800"/>
            </a:xfrm>
            <a:prstGeom prst="round2SameRect">
              <a:avLst>
                <a:gd name="adj1" fmla="val 0"/>
                <a:gd name="adj2" fmla="val 0"/>
              </a:avLst>
            </a:prstGeom>
            <a:solidFill>
              <a:schemeClr val="bg1">
                <a:lumMod val="95000"/>
              </a:schemeClr>
            </a:solidFill>
            <a:ln w="88900">
              <a:solidFill>
                <a:sysClr val="windowText" lastClr="000000"/>
              </a:solidFill>
              <a:miter lim="800000"/>
            </a:ln>
            <a:effectLst>
              <a:reflection stA="45000" endPos="20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sp macro="" textlink="">
          <xdr:nvSpPr>
            <xdr:cNvPr id="4" name="Rectangle: Top Corners Rounded 3">
              <a:extLst>
                <a:ext uri="{FF2B5EF4-FFF2-40B4-BE49-F238E27FC236}">
                  <a16:creationId xmlns:a16="http://schemas.microsoft.com/office/drawing/2014/main" id="{DA7FBE07-3927-47CA-A290-EBC00ED7E79E}"/>
                </a:ext>
              </a:extLst>
            </xdr:cNvPr>
            <xdr:cNvSpPr/>
          </xdr:nvSpPr>
          <xdr:spPr>
            <a:xfrm flipV="1">
              <a:off x="50800" y="101600"/>
              <a:ext cx="14439899" cy="8305800"/>
            </a:xfrm>
            <a:prstGeom prst="round2SameRect">
              <a:avLst>
                <a:gd name="adj1" fmla="val 0"/>
                <a:gd name="adj2" fmla="val 0"/>
              </a:avLst>
            </a:prstGeom>
            <a:solidFill>
              <a:schemeClr val="bg1">
                <a:lumMod val="95000"/>
              </a:schemeClr>
            </a:solidFill>
            <a:ln w="88900">
              <a:solidFill>
                <a:sysClr val="windowText" lastClr="000000"/>
              </a:solidFill>
              <a:miter lim="800000"/>
            </a:ln>
            <a:effectLst>
              <a:reflection stA="45000" endPos="20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sp macro="" textlink="">
          <xdr:nvSpPr>
            <xdr:cNvPr id="137" name="Rectangle: Top Corners Rounded 136">
              <a:extLst>
                <a:ext uri="{FF2B5EF4-FFF2-40B4-BE49-F238E27FC236}">
                  <a16:creationId xmlns:a16="http://schemas.microsoft.com/office/drawing/2014/main" id="{EF361925-7440-A877-033F-9DC201B2F8C0}"/>
                </a:ext>
              </a:extLst>
            </xdr:cNvPr>
            <xdr:cNvSpPr/>
          </xdr:nvSpPr>
          <xdr:spPr>
            <a:xfrm rot="10800000" flipH="1">
              <a:off x="101600" y="82804"/>
              <a:ext cx="14338300" cy="622300"/>
            </a:xfrm>
            <a:prstGeom prst="round2Same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52" name="Group 51">
              <a:extLst>
                <a:ext uri="{FF2B5EF4-FFF2-40B4-BE49-F238E27FC236}">
                  <a16:creationId xmlns:a16="http://schemas.microsoft.com/office/drawing/2014/main" id="{68D9369C-C7AF-3876-038E-2FA3CE78EDD1}"/>
                </a:ext>
              </a:extLst>
            </xdr:cNvPr>
            <xdr:cNvGrpSpPr/>
          </xdr:nvGrpSpPr>
          <xdr:grpSpPr>
            <a:xfrm>
              <a:off x="12536255" y="61479"/>
              <a:ext cx="1690231" cy="619392"/>
              <a:chOff x="12500815" y="112279"/>
              <a:chExt cx="1674870" cy="619392"/>
            </a:xfrm>
          </xdr:grpSpPr>
          <xdr:sp macro="" textlink="">
            <xdr:nvSpPr>
              <xdr:cNvPr id="6" name="TextBox 5">
                <a:extLst>
                  <a:ext uri="{FF2B5EF4-FFF2-40B4-BE49-F238E27FC236}">
                    <a16:creationId xmlns:a16="http://schemas.microsoft.com/office/drawing/2014/main" id="{22F9F6BD-0502-1127-82D2-06EE62719292}"/>
                  </a:ext>
                </a:extLst>
              </xdr:cNvPr>
              <xdr:cNvSpPr txBox="1"/>
            </xdr:nvSpPr>
            <xdr:spPr>
              <a:xfrm>
                <a:off x="12500815" y="192486"/>
                <a:ext cx="1508807" cy="302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bg1"/>
                    </a:solidFill>
                    <a:latin typeface="Biome Light" panose="020B0303030204020804" pitchFamily="34" charset="0"/>
                    <a:cs typeface="Biome Light" panose="020B0303030204020804" pitchFamily="34" charset="0"/>
                  </a:rPr>
                  <a:t>Benson</a:t>
                </a:r>
                <a:r>
                  <a:rPr lang="en-GB" sz="1200" b="1" baseline="0">
                    <a:solidFill>
                      <a:schemeClr val="bg1"/>
                    </a:solidFill>
                    <a:latin typeface="Biome Light" panose="020B0303030204020804" pitchFamily="34" charset="0"/>
                    <a:cs typeface="Biome Light" panose="020B0303030204020804" pitchFamily="34" charset="0"/>
                  </a:rPr>
                  <a:t> Nderitu</a:t>
                </a:r>
                <a:endParaRPr lang="en-GB" sz="1200" b="1">
                  <a:solidFill>
                    <a:schemeClr val="bg1"/>
                  </a:solidFill>
                  <a:latin typeface="Biome Light" panose="020B0303030204020804" pitchFamily="34" charset="0"/>
                  <a:cs typeface="Biome Light" panose="020B0303030204020804" pitchFamily="34" charset="0"/>
                </a:endParaRPr>
              </a:p>
            </xdr:txBody>
          </xdr:sp>
          <xdr:sp macro="" textlink="">
            <xdr:nvSpPr>
              <xdr:cNvPr id="7" name="TextBox 6">
                <a:extLst>
                  <a:ext uri="{FF2B5EF4-FFF2-40B4-BE49-F238E27FC236}">
                    <a16:creationId xmlns:a16="http://schemas.microsoft.com/office/drawing/2014/main" id="{16409645-FFD0-2C62-26C2-6EB760028838}"/>
                  </a:ext>
                </a:extLst>
              </xdr:cNvPr>
              <xdr:cNvSpPr txBox="1"/>
            </xdr:nvSpPr>
            <xdr:spPr>
              <a:xfrm>
                <a:off x="12512358" y="407671"/>
                <a:ext cx="1260000" cy="32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0">
                    <a:solidFill>
                      <a:schemeClr val="bg1"/>
                    </a:solidFill>
                    <a:latin typeface="Biome" panose="020B0503030204020804" pitchFamily="34" charset="0"/>
                    <a:cs typeface="Biome" panose="020B0503030204020804" pitchFamily="34" charset="0"/>
                  </a:rPr>
                  <a:t>Data Analyst</a:t>
                </a:r>
              </a:p>
            </xdr:txBody>
          </xdr:sp>
          <xdr:pic>
            <xdr:nvPicPr>
              <xdr:cNvPr id="8" name="Graphic 7">
                <a:extLst>
                  <a:ext uri="{FF2B5EF4-FFF2-40B4-BE49-F238E27FC236}">
                    <a16:creationId xmlns:a16="http://schemas.microsoft.com/office/drawing/2014/main" id="{2927EA59-9628-EF88-66E8-74DDAFC619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735541" y="112279"/>
                <a:ext cx="440144" cy="449950"/>
              </a:xfrm>
              <a:prstGeom prst="rect">
                <a:avLst/>
              </a:prstGeom>
            </xdr:spPr>
          </xdr:pic>
        </xdr:grpSp>
        <xdr:grpSp>
          <xdr:nvGrpSpPr>
            <xdr:cNvPr id="34" name="Group 33">
              <a:hlinkClick xmlns:r="http://schemas.openxmlformats.org/officeDocument/2006/relationships" r:id="rId3" tooltip="Asstes &amp; Goals"/>
              <a:extLst>
                <a:ext uri="{FF2B5EF4-FFF2-40B4-BE49-F238E27FC236}">
                  <a16:creationId xmlns:a16="http://schemas.microsoft.com/office/drawing/2014/main" id="{13DBD4D7-B185-4EFA-B639-1A8270CE2539}"/>
                </a:ext>
              </a:extLst>
            </xdr:cNvPr>
            <xdr:cNvGrpSpPr/>
          </xdr:nvGrpSpPr>
          <xdr:grpSpPr>
            <a:xfrm>
              <a:off x="9040000" y="171450"/>
              <a:ext cx="2174719" cy="396000"/>
              <a:chOff x="1026300" y="1930400"/>
              <a:chExt cx="2174719" cy="396000"/>
            </a:xfrm>
          </xdr:grpSpPr>
          <xdr:sp macro="" textlink="">
            <xdr:nvSpPr>
              <xdr:cNvPr id="35" name="TextBox 34">
                <a:extLst>
                  <a:ext uri="{FF2B5EF4-FFF2-40B4-BE49-F238E27FC236}">
                    <a16:creationId xmlns:a16="http://schemas.microsoft.com/office/drawing/2014/main" id="{4F0E58AF-F175-00CD-F95A-D6EB04376CC4}"/>
                  </a:ext>
                </a:extLst>
              </xdr:cNvPr>
              <xdr:cNvSpPr txBox="1"/>
            </xdr:nvSpPr>
            <xdr:spPr>
              <a:xfrm>
                <a:off x="1293019" y="1963736"/>
                <a:ext cx="1908000" cy="296864"/>
              </a:xfrm>
              <a:prstGeom prst="round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chemeClr val="bg1"/>
                    </a:solidFill>
                    <a:effectLst/>
                    <a:latin typeface="Biome" panose="020B0503030204020804" pitchFamily="34" charset="0"/>
                    <a:ea typeface="+mn-ea"/>
                    <a:cs typeface="Biome" panose="020B0503030204020804" pitchFamily="34" charset="0"/>
                  </a:rPr>
                  <a:t>Assets and Goals</a:t>
                </a:r>
                <a:endParaRPr lang="en-GB" sz="1400">
                  <a:solidFill>
                    <a:schemeClr val="bg1"/>
                  </a:solidFill>
                  <a:latin typeface="Biome Light" panose="020B0303030204020804" pitchFamily="34" charset="0"/>
                  <a:cs typeface="Biome Light" panose="020B0303030204020804" pitchFamily="34" charset="0"/>
                </a:endParaRPr>
              </a:p>
            </xdr:txBody>
          </xdr:sp>
          <xdr:pic>
            <xdr:nvPicPr>
              <xdr:cNvPr id="36" name="Graphic 35" descr="Piggy Bank outline">
                <a:extLst>
                  <a:ext uri="{FF2B5EF4-FFF2-40B4-BE49-F238E27FC236}">
                    <a16:creationId xmlns:a16="http://schemas.microsoft.com/office/drawing/2014/main" id="{F0A8FD65-DBA7-A9E2-ACB1-D5277A89882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026300" y="1930400"/>
                <a:ext cx="396000" cy="396000"/>
              </a:xfrm>
              <a:prstGeom prst="roundRect">
                <a:avLst/>
              </a:prstGeom>
            </xdr:spPr>
          </xdr:pic>
        </xdr:grpSp>
        <xdr:grpSp>
          <xdr:nvGrpSpPr>
            <xdr:cNvPr id="46" name="Group 45">
              <a:extLst>
                <a:ext uri="{FF2B5EF4-FFF2-40B4-BE49-F238E27FC236}">
                  <a16:creationId xmlns:a16="http://schemas.microsoft.com/office/drawing/2014/main" id="{351E9B08-64CE-03D7-CE21-E25587362B4A}"/>
                </a:ext>
              </a:extLst>
            </xdr:cNvPr>
            <xdr:cNvGrpSpPr/>
          </xdr:nvGrpSpPr>
          <xdr:grpSpPr>
            <a:xfrm>
              <a:off x="4328300" y="171450"/>
              <a:ext cx="2212200" cy="396000"/>
              <a:chOff x="302400" y="546100"/>
              <a:chExt cx="2212200" cy="396000"/>
            </a:xfrm>
          </xdr:grpSpPr>
          <xdr:sp macro="" textlink="">
            <xdr:nvSpPr>
              <xdr:cNvPr id="38" name="TextBox 37">
                <a:extLst>
                  <a:ext uri="{FF2B5EF4-FFF2-40B4-BE49-F238E27FC236}">
                    <a16:creationId xmlns:a16="http://schemas.microsoft.com/office/drawing/2014/main" id="{834B55ED-0F5B-1C7F-8623-BA3C82E92BFD}"/>
                  </a:ext>
                </a:extLst>
              </xdr:cNvPr>
              <xdr:cNvSpPr txBox="1"/>
            </xdr:nvSpPr>
            <xdr:spPr>
              <a:xfrm>
                <a:off x="594519" y="583762"/>
                <a:ext cx="1920081" cy="320676"/>
              </a:xfrm>
              <a:prstGeom prst="round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rgbClr val="07E2C4"/>
                    </a:solidFill>
                    <a:effectLst/>
                    <a:latin typeface="Biome" panose="020B0503030204020804" pitchFamily="34" charset="0"/>
                    <a:ea typeface="+mn-ea"/>
                    <a:cs typeface="Biome" panose="020B0503030204020804" pitchFamily="34" charset="0"/>
                  </a:rPr>
                  <a:t>Dashboard</a:t>
                </a:r>
                <a:r>
                  <a:rPr lang="en-GB" sz="1400">
                    <a:solidFill>
                      <a:srgbClr val="07E2C4"/>
                    </a:solidFill>
                    <a:latin typeface="Biome Light" panose="020B0303030204020804" pitchFamily="34" charset="0"/>
                    <a:cs typeface="Biome Light" panose="020B0303030204020804" pitchFamily="34" charset="0"/>
                  </a:rPr>
                  <a:t> </a:t>
                </a:r>
              </a:p>
            </xdr:txBody>
          </xdr:sp>
          <xdr:pic>
            <xdr:nvPicPr>
              <xdr:cNvPr id="39" name="Graphic 38" descr="Presentation with bar chart outline">
                <a:extLst>
                  <a:ext uri="{FF2B5EF4-FFF2-40B4-BE49-F238E27FC236}">
                    <a16:creationId xmlns:a16="http://schemas.microsoft.com/office/drawing/2014/main" id="{B22961E0-6E20-DB27-A2A7-4A047C1877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02400" y="546100"/>
                <a:ext cx="396000" cy="396000"/>
              </a:xfrm>
              <a:prstGeom prst="roundRect">
                <a:avLst/>
              </a:prstGeom>
            </xdr:spPr>
          </xdr:pic>
        </xdr:grpSp>
        <xdr:grpSp>
          <xdr:nvGrpSpPr>
            <xdr:cNvPr id="40" name="Group 39">
              <a:hlinkClick xmlns:r="http://schemas.openxmlformats.org/officeDocument/2006/relationships" r:id="rId8" tooltip="Income &amp; Expenses"/>
              <a:extLst>
                <a:ext uri="{FF2B5EF4-FFF2-40B4-BE49-F238E27FC236}">
                  <a16:creationId xmlns:a16="http://schemas.microsoft.com/office/drawing/2014/main" id="{103EA3FB-4CA5-44A0-AA4A-2002A8C78820}"/>
                </a:ext>
              </a:extLst>
            </xdr:cNvPr>
            <xdr:cNvGrpSpPr/>
          </xdr:nvGrpSpPr>
          <xdr:grpSpPr>
            <a:xfrm>
              <a:off x="6311291" y="146050"/>
              <a:ext cx="2310219" cy="396000"/>
              <a:chOff x="302400" y="1238250"/>
              <a:chExt cx="2310219" cy="396000"/>
            </a:xfrm>
          </xdr:grpSpPr>
          <xdr:sp macro="" textlink="">
            <xdr:nvSpPr>
              <xdr:cNvPr id="41" name="TextBox 40">
                <a:extLst>
                  <a:ext uri="{FF2B5EF4-FFF2-40B4-BE49-F238E27FC236}">
                    <a16:creationId xmlns:a16="http://schemas.microsoft.com/office/drawing/2014/main" id="{FAAF0F01-F70A-21FB-8CF6-871AD191C910}"/>
                  </a:ext>
                </a:extLst>
              </xdr:cNvPr>
              <xdr:cNvSpPr txBox="1"/>
            </xdr:nvSpPr>
            <xdr:spPr>
              <a:xfrm>
                <a:off x="632619" y="1287818"/>
                <a:ext cx="1980000" cy="296864"/>
              </a:xfrm>
              <a:prstGeom prst="round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chemeClr val="bg1"/>
                    </a:solidFill>
                    <a:effectLst/>
                    <a:latin typeface="Biome" panose="020B0503030204020804" pitchFamily="34" charset="0"/>
                    <a:ea typeface="+mn-ea"/>
                    <a:cs typeface="Biome" panose="020B0503030204020804" pitchFamily="34" charset="0"/>
                  </a:rPr>
                  <a:t>Income &amp;</a:t>
                </a:r>
                <a:r>
                  <a:rPr lang="en-GB" sz="1400" b="0" i="0" u="none" strike="noStrike" baseline="0">
                    <a:solidFill>
                      <a:schemeClr val="bg1"/>
                    </a:solidFill>
                    <a:effectLst/>
                    <a:latin typeface="Biome" panose="020B0503030204020804" pitchFamily="34" charset="0"/>
                    <a:ea typeface="+mn-ea"/>
                    <a:cs typeface="Biome" panose="020B0503030204020804" pitchFamily="34" charset="0"/>
                  </a:rPr>
                  <a:t> Expenses</a:t>
                </a:r>
                <a:r>
                  <a:rPr lang="en-GB" sz="1400">
                    <a:solidFill>
                      <a:schemeClr val="bg1"/>
                    </a:solidFill>
                    <a:latin typeface="Biome Light" panose="020B0303030204020804" pitchFamily="34" charset="0"/>
                    <a:cs typeface="Biome Light" panose="020B0303030204020804" pitchFamily="34" charset="0"/>
                  </a:rPr>
                  <a:t> </a:t>
                </a:r>
              </a:p>
            </xdr:txBody>
          </xdr:sp>
          <xdr:pic>
            <xdr:nvPicPr>
              <xdr:cNvPr id="42" name="Graphic 41" descr="Money outline">
                <a:extLst>
                  <a:ext uri="{FF2B5EF4-FFF2-40B4-BE49-F238E27FC236}">
                    <a16:creationId xmlns:a16="http://schemas.microsoft.com/office/drawing/2014/main" id="{758C7055-19D1-2981-456E-7A12789C728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02400" y="1238250"/>
                <a:ext cx="396000" cy="396000"/>
              </a:xfrm>
              <a:prstGeom prst="roundRect">
                <a:avLst/>
              </a:prstGeom>
            </xdr:spPr>
          </xdr:pic>
        </xdr:grpSp>
        <xdr:sp macro="" textlink="">
          <xdr:nvSpPr>
            <xdr:cNvPr id="43" name="TextBox 42">
              <a:extLst>
                <a:ext uri="{FF2B5EF4-FFF2-40B4-BE49-F238E27FC236}">
                  <a16:creationId xmlns:a16="http://schemas.microsoft.com/office/drawing/2014/main" id="{5F294C14-F8A0-49D3-8336-E28E78AF293D}"/>
                </a:ext>
              </a:extLst>
            </xdr:cNvPr>
            <xdr:cNvSpPr txBox="1"/>
          </xdr:nvSpPr>
          <xdr:spPr>
            <a:xfrm>
              <a:off x="215900" y="63500"/>
              <a:ext cx="32639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0">
                  <a:solidFill>
                    <a:srgbClr val="07E2C4"/>
                  </a:solidFill>
                  <a:latin typeface="ADLaM Display" panose="020F0502020204030204" pitchFamily="2" charset="0"/>
                  <a:ea typeface="ADLaM Display" panose="020F0502020204030204" pitchFamily="2" charset="0"/>
                  <a:cs typeface="ADLaM Display" panose="020F0502020204030204" pitchFamily="2" charset="0"/>
                </a:rPr>
                <a:t>Personal Finance Tracker</a:t>
              </a:r>
            </a:p>
          </xdr:txBody>
        </xdr:sp>
        <xdr:sp macro="" textlink="">
          <xdr:nvSpPr>
            <xdr:cNvPr id="48" name="Right Triangle 47">
              <a:extLst>
                <a:ext uri="{FF2B5EF4-FFF2-40B4-BE49-F238E27FC236}">
                  <a16:creationId xmlns:a16="http://schemas.microsoft.com/office/drawing/2014/main" id="{4EDEC960-C862-33E7-3D13-589C318E2B86}"/>
                </a:ext>
              </a:extLst>
            </xdr:cNvPr>
            <xdr:cNvSpPr/>
          </xdr:nvSpPr>
          <xdr:spPr>
            <a:xfrm>
              <a:off x="16475" y="84963000"/>
              <a:ext cx="694725" cy="469900"/>
            </a:xfrm>
            <a:prstGeom prst="rtTriangle">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9" name="Right Triangle 48">
              <a:extLst>
                <a:ext uri="{FF2B5EF4-FFF2-40B4-BE49-F238E27FC236}">
                  <a16:creationId xmlns:a16="http://schemas.microsoft.com/office/drawing/2014/main" id="{2D101137-CAB4-CD57-2833-E93EA6A3A32E}"/>
                </a:ext>
              </a:extLst>
            </xdr:cNvPr>
            <xdr:cNvSpPr/>
          </xdr:nvSpPr>
          <xdr:spPr>
            <a:xfrm rot="16200000">
              <a:off x="13273609" y="77836196"/>
              <a:ext cx="14261070" cy="523877"/>
            </a:xfrm>
            <a:prstGeom prst="rtTriangle">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39" name="Group 138">
              <a:extLst>
                <a:ext uri="{FF2B5EF4-FFF2-40B4-BE49-F238E27FC236}">
                  <a16:creationId xmlns:a16="http://schemas.microsoft.com/office/drawing/2014/main" id="{E961E8B5-85B6-3C6C-D37D-1FFD3E6E867C}"/>
                </a:ext>
              </a:extLst>
            </xdr:cNvPr>
            <xdr:cNvGrpSpPr/>
          </xdr:nvGrpSpPr>
          <xdr:grpSpPr>
            <a:xfrm>
              <a:off x="2256474" y="887412"/>
              <a:ext cx="3735974" cy="1943100"/>
              <a:chOff x="245532" y="860425"/>
              <a:chExt cx="3735974" cy="1943100"/>
            </a:xfrm>
            <a:effectLst>
              <a:outerShdw blurRad="127000" sx="102000" sy="102000" algn="ctr" rotWithShape="0">
                <a:prstClr val="black">
                  <a:alpha val="10000"/>
                </a:prstClr>
              </a:outerShdw>
            </a:effectLst>
          </xdr:grpSpPr>
          <xdr:sp macro="" textlink="">
            <xdr:nvSpPr>
              <xdr:cNvPr id="3" name="Rectangle: Rounded Corners 2">
                <a:extLst>
                  <a:ext uri="{FF2B5EF4-FFF2-40B4-BE49-F238E27FC236}">
                    <a16:creationId xmlns:a16="http://schemas.microsoft.com/office/drawing/2014/main" id="{15186BD5-AA38-C2DC-562D-649FBA0B83C8}"/>
                  </a:ext>
                </a:extLst>
              </xdr:cNvPr>
              <xdr:cNvSpPr/>
            </xdr:nvSpPr>
            <xdr:spPr>
              <a:xfrm>
                <a:off x="245532" y="860425"/>
                <a:ext cx="3735974" cy="1943100"/>
              </a:xfrm>
              <a:prstGeom prst="roundRect">
                <a:avLst>
                  <a:gd name="adj" fmla="val 8170"/>
                </a:avLst>
              </a:prstGeom>
              <a:solidFill>
                <a:srgbClr val="FFFFFF"/>
              </a:solidFill>
              <a:ln>
                <a:noFill/>
              </a:ln>
              <a:effectLst/>
              <a:scene3d>
                <a:camera prst="orthographicFront"/>
                <a:lightRig rig="threePt" dir="t"/>
              </a:scene3d>
              <a:sp3d extrusionH="76200" contourW="12700">
                <a:bevelB prst="slope"/>
                <a:extrusionClr>
                  <a:srgbClr val="07E2C4"/>
                </a:extrusionClr>
                <a:contourClr>
                  <a:srgbClr val="07E2C4"/>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5" name="Oval 4">
                <a:extLst>
                  <a:ext uri="{FF2B5EF4-FFF2-40B4-BE49-F238E27FC236}">
                    <a16:creationId xmlns:a16="http://schemas.microsoft.com/office/drawing/2014/main" id="{1D8123A7-F180-59E4-58EC-3BC6F9062B15}"/>
                  </a:ext>
                </a:extLst>
              </xdr:cNvPr>
              <xdr:cNvSpPr/>
            </xdr:nvSpPr>
            <xdr:spPr>
              <a:xfrm>
                <a:off x="3298436" y="2270125"/>
                <a:ext cx="316124" cy="316800"/>
              </a:xfrm>
              <a:prstGeom prst="ellipse">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 name="Oval 10">
                <a:extLst>
                  <a:ext uri="{FF2B5EF4-FFF2-40B4-BE49-F238E27FC236}">
                    <a16:creationId xmlns:a16="http://schemas.microsoft.com/office/drawing/2014/main" id="{694C12D2-F0FA-B8B2-BB5E-2693BA4EE2FD}"/>
                  </a:ext>
                </a:extLst>
              </xdr:cNvPr>
              <xdr:cNvSpPr/>
            </xdr:nvSpPr>
            <xdr:spPr>
              <a:xfrm>
                <a:off x="3117215" y="2270125"/>
                <a:ext cx="316124" cy="316800"/>
              </a:xfrm>
              <a:prstGeom prst="ellipse">
                <a:avLst/>
              </a:prstGeom>
              <a:solidFill>
                <a:srgbClr val="C0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 name="TextBox 12">
                <a:extLst>
                  <a:ext uri="{FF2B5EF4-FFF2-40B4-BE49-F238E27FC236}">
                    <a16:creationId xmlns:a16="http://schemas.microsoft.com/office/drawing/2014/main" id="{A7866283-46A7-4492-81E0-4189FCD86B68}"/>
                  </a:ext>
                </a:extLst>
              </xdr:cNvPr>
              <xdr:cNvSpPr txBox="1"/>
            </xdr:nvSpPr>
            <xdr:spPr>
              <a:xfrm>
                <a:off x="694233" y="1135061"/>
                <a:ext cx="200477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ysClr val="windowText" lastClr="000000"/>
                    </a:solidFill>
                    <a:effectLst/>
                    <a:latin typeface="Biome" panose="020B0503030204020804" pitchFamily="34" charset="0"/>
                    <a:ea typeface="+mn-ea"/>
                    <a:cs typeface="Biome" panose="020B0503030204020804" pitchFamily="34" charset="0"/>
                  </a:rPr>
                  <a:t>Available Balance</a:t>
                </a:r>
                <a:endParaRPr lang="en-GB" sz="1100" b="0">
                  <a:solidFill>
                    <a:sysClr val="windowText" lastClr="000000"/>
                  </a:solidFill>
                  <a:latin typeface="Biome" panose="020B0503030204020804" pitchFamily="34" charset="0"/>
                  <a:cs typeface="Biome" panose="020B0503030204020804" pitchFamily="34" charset="0"/>
                </a:endParaRPr>
              </a:p>
            </xdr:txBody>
          </xdr:sp>
          <xdr:sp macro="" textlink="Pivottables!J3">
            <xdr:nvSpPr>
              <xdr:cNvPr id="12" name="TextBox 11">
                <a:extLst>
                  <a:ext uri="{FF2B5EF4-FFF2-40B4-BE49-F238E27FC236}">
                    <a16:creationId xmlns:a16="http://schemas.microsoft.com/office/drawing/2014/main" id="{A55B2CE5-1210-C579-0C48-CF6E8B996931}"/>
                  </a:ext>
                </a:extLst>
              </xdr:cNvPr>
              <xdr:cNvSpPr txBox="1"/>
            </xdr:nvSpPr>
            <xdr:spPr>
              <a:xfrm>
                <a:off x="1168200" y="1414461"/>
                <a:ext cx="2116296" cy="423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070DC4F-6F3A-49CC-8FED-3FBFACCB4D65}" type="TxLink">
                  <a:rPr lang="en-US" sz="1800" b="1" i="0" u="none" strike="noStrike">
                    <a:solidFill>
                      <a:sysClr val="windowText" lastClr="000000"/>
                    </a:solidFill>
                    <a:latin typeface="Biome Light"/>
                    <a:cs typeface="Biome Light"/>
                  </a:rPr>
                  <a:pPr algn="l"/>
                  <a:t> 207,198 </a:t>
                </a:fld>
                <a:endParaRPr lang="en-GB" sz="1800" b="1">
                  <a:solidFill>
                    <a:sysClr val="windowText" lastClr="000000"/>
                  </a:solidFill>
                  <a:latin typeface="Biome" panose="020B0503030204020804" pitchFamily="34" charset="0"/>
                  <a:cs typeface="Biome" panose="020B0503030204020804" pitchFamily="34" charset="0"/>
                </a:endParaRPr>
              </a:p>
            </xdr:txBody>
          </xdr:sp>
          <xdr:sp macro="" textlink="">
            <xdr:nvSpPr>
              <xdr:cNvPr id="14" name="TextBox 13">
                <a:extLst>
                  <a:ext uri="{FF2B5EF4-FFF2-40B4-BE49-F238E27FC236}">
                    <a16:creationId xmlns:a16="http://schemas.microsoft.com/office/drawing/2014/main" id="{F5BA18D7-C6B8-E94B-7D95-F55F2B7F84EF}"/>
                  </a:ext>
                </a:extLst>
              </xdr:cNvPr>
              <xdr:cNvSpPr txBox="1"/>
            </xdr:nvSpPr>
            <xdr:spPr>
              <a:xfrm>
                <a:off x="638472" y="2290761"/>
                <a:ext cx="1739911"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200" b="0" i="0" u="none" strike="noStrike">
                    <a:solidFill>
                      <a:sysClr val="windowText" lastClr="000000"/>
                    </a:solidFill>
                    <a:effectLst/>
                    <a:latin typeface="Biome" panose="020B0503030204020804" pitchFamily="34" charset="0"/>
                    <a:ea typeface="+mn-ea"/>
                    <a:cs typeface="Biome" panose="020B0503030204020804" pitchFamily="34" charset="0"/>
                  </a:rPr>
                  <a:t>************7609</a:t>
                </a:r>
                <a:endParaRPr lang="en-GB" sz="1200" b="0">
                  <a:solidFill>
                    <a:sysClr val="windowText" lastClr="000000"/>
                  </a:solidFill>
                  <a:latin typeface="Biome" panose="020B0503030204020804" pitchFamily="34" charset="0"/>
                  <a:cs typeface="Biome" panose="020B0503030204020804" pitchFamily="34" charset="0"/>
                </a:endParaRPr>
              </a:p>
            </xdr:txBody>
          </xdr:sp>
          <xdr:sp macro="" textlink="Pivottables!J3">
            <xdr:nvSpPr>
              <xdr:cNvPr id="15" name="TextBox 14">
                <a:extLst>
                  <a:ext uri="{FF2B5EF4-FFF2-40B4-BE49-F238E27FC236}">
                    <a16:creationId xmlns:a16="http://schemas.microsoft.com/office/drawing/2014/main" id="{C6CC961D-47C7-F24F-9E02-5CE8C98E06A3}"/>
                  </a:ext>
                </a:extLst>
              </xdr:cNvPr>
              <xdr:cNvSpPr txBox="1"/>
            </xdr:nvSpPr>
            <xdr:spPr>
              <a:xfrm>
                <a:off x="694233" y="1414461"/>
                <a:ext cx="680455" cy="423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1" i="0" u="none" strike="noStrike">
                    <a:solidFill>
                      <a:sysClr val="windowText" lastClr="000000"/>
                    </a:solidFill>
                    <a:latin typeface="Biome Light"/>
                    <a:cs typeface="Biome Light"/>
                  </a:rPr>
                  <a:t>Ksh</a:t>
                </a:r>
                <a:endParaRPr lang="en-GB" sz="1800" b="1">
                  <a:solidFill>
                    <a:sysClr val="windowText" lastClr="000000"/>
                  </a:solidFill>
                  <a:latin typeface="Biome" panose="020B0503030204020804" pitchFamily="34" charset="0"/>
                  <a:cs typeface="Biome" panose="020B0503030204020804" pitchFamily="34" charset="0"/>
                </a:endParaRPr>
              </a:p>
            </xdr:txBody>
          </xdr:sp>
        </xdr:grpSp>
        <xdr:grpSp>
          <xdr:nvGrpSpPr>
            <xdr:cNvPr id="32" name="Group 31">
              <a:extLst>
                <a:ext uri="{FF2B5EF4-FFF2-40B4-BE49-F238E27FC236}">
                  <a16:creationId xmlns:a16="http://schemas.microsoft.com/office/drawing/2014/main" id="{7E997851-88D0-9B66-89D3-A37DDFF1E587}"/>
                </a:ext>
              </a:extLst>
            </xdr:cNvPr>
            <xdr:cNvGrpSpPr/>
          </xdr:nvGrpSpPr>
          <xdr:grpSpPr>
            <a:xfrm>
              <a:off x="4051743" y="2919809"/>
              <a:ext cx="10179300" cy="2160000"/>
              <a:chOff x="4191000" y="3276600"/>
              <a:chExt cx="10179300" cy="2160000"/>
            </a:xfrm>
          </xdr:grpSpPr>
          <xdr:sp macro="" textlink="">
            <xdr:nvSpPr>
              <xdr:cNvPr id="30" name="Rectangle: Top Corners Rounded 29">
                <a:extLst>
                  <a:ext uri="{FF2B5EF4-FFF2-40B4-BE49-F238E27FC236}">
                    <a16:creationId xmlns:a16="http://schemas.microsoft.com/office/drawing/2014/main" id="{254831AE-7D9A-FA30-1581-CE6B1348B468}"/>
                  </a:ext>
                </a:extLst>
              </xdr:cNvPr>
              <xdr:cNvSpPr/>
            </xdr:nvSpPr>
            <xdr:spPr>
              <a:xfrm>
                <a:off x="4191000" y="3276600"/>
                <a:ext cx="5003800" cy="2160000"/>
              </a:xfrm>
              <a:prstGeom prst="round2SameRect">
                <a:avLst>
                  <a:gd name="adj1" fmla="val 7848"/>
                  <a:gd name="adj2" fmla="val 0"/>
                </a:avLst>
              </a:prstGeom>
              <a:solidFill>
                <a:schemeClr val="bg1"/>
              </a:solidFill>
              <a:ln>
                <a:noFill/>
              </a:ln>
              <a:effectLst>
                <a:outerShdw blurRad="127000" dir="5400000" sx="102000" sy="102000" algn="ctr"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20" name="Group 19">
                <a:extLst>
                  <a:ext uri="{FF2B5EF4-FFF2-40B4-BE49-F238E27FC236}">
                    <a16:creationId xmlns:a16="http://schemas.microsoft.com/office/drawing/2014/main" id="{B278D445-302C-ED21-DB97-3EC9426F63BB}"/>
                  </a:ext>
                </a:extLst>
              </xdr:cNvPr>
              <xdr:cNvGrpSpPr/>
            </xdr:nvGrpSpPr>
            <xdr:grpSpPr>
              <a:xfrm>
                <a:off x="4243432" y="3499086"/>
                <a:ext cx="4887118" cy="1747364"/>
                <a:chOff x="8930482" y="3271836"/>
                <a:chExt cx="4887118" cy="1747364"/>
              </a:xfrm>
            </xdr:grpSpPr>
            <xdr:grpSp>
              <xdr:nvGrpSpPr>
                <xdr:cNvPr id="18" name="Group 17">
                  <a:extLst>
                    <a:ext uri="{FF2B5EF4-FFF2-40B4-BE49-F238E27FC236}">
                      <a16:creationId xmlns:a16="http://schemas.microsoft.com/office/drawing/2014/main" id="{B4E56FEF-A738-5C3A-E534-2774F15E465C}"/>
                    </a:ext>
                  </a:extLst>
                </xdr:cNvPr>
                <xdr:cNvGrpSpPr/>
              </xdr:nvGrpSpPr>
              <xdr:grpSpPr>
                <a:xfrm>
                  <a:off x="12219782" y="3759200"/>
                  <a:ext cx="1597818" cy="1260000"/>
                  <a:chOff x="12219782" y="3759200"/>
                  <a:chExt cx="1597818" cy="1260000"/>
                </a:xfrm>
              </xdr:grpSpPr>
              <xdr:sp macro="" textlink="">
                <xdr:nvSpPr>
                  <xdr:cNvPr id="77" name="Rectangle: Rounded Corners 76">
                    <a:extLst>
                      <a:ext uri="{FF2B5EF4-FFF2-40B4-BE49-F238E27FC236}">
                        <a16:creationId xmlns:a16="http://schemas.microsoft.com/office/drawing/2014/main" id="{20B59D35-21D0-B185-A918-F5C572FA0F5C}"/>
                      </a:ext>
                    </a:extLst>
                  </xdr:cNvPr>
                  <xdr:cNvSpPr/>
                </xdr:nvSpPr>
                <xdr:spPr>
                  <a:xfrm>
                    <a:off x="12280900" y="3759200"/>
                    <a:ext cx="1440000" cy="1260000"/>
                  </a:xfrm>
                  <a:prstGeom prst="roundRect">
                    <a:avLst/>
                  </a:prstGeom>
                  <a:solidFill>
                    <a:schemeClr val="tx1"/>
                  </a:solidFill>
                  <a:ln>
                    <a:noFill/>
                  </a:ln>
                  <a:effectLst>
                    <a:outerShdw blurRad="127000" dist="88900" dir="5400000" algn="tr" rotWithShape="0">
                      <a:prstClr val="black">
                        <a:alpha val="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84" name="Group 83">
                    <a:extLst>
                      <a:ext uri="{FF2B5EF4-FFF2-40B4-BE49-F238E27FC236}">
                        <a16:creationId xmlns:a16="http://schemas.microsoft.com/office/drawing/2014/main" id="{6A2C222C-993D-D399-6B2B-B2BA4FE79209}"/>
                      </a:ext>
                    </a:extLst>
                  </xdr:cNvPr>
                  <xdr:cNvGrpSpPr/>
                </xdr:nvGrpSpPr>
                <xdr:grpSpPr>
                  <a:xfrm>
                    <a:off x="12219782" y="3830636"/>
                    <a:ext cx="1597818" cy="638176"/>
                    <a:chOff x="2796382" y="4833936"/>
                    <a:chExt cx="1597818" cy="638176"/>
                  </a:xfrm>
                </xdr:grpSpPr>
                <xdr:sp macro="" textlink="'Asstes &amp; Goals'!M12">
                  <xdr:nvSpPr>
                    <xdr:cNvPr id="85" name="TextBox 84">
                      <a:extLst>
                        <a:ext uri="{FF2B5EF4-FFF2-40B4-BE49-F238E27FC236}">
                          <a16:creationId xmlns:a16="http://schemas.microsoft.com/office/drawing/2014/main" id="{744D0427-499F-E4FB-61A5-FA13F8348BC0}"/>
                        </a:ext>
                      </a:extLst>
                    </xdr:cNvPr>
                    <xdr:cNvSpPr txBox="1"/>
                  </xdr:nvSpPr>
                  <xdr:spPr>
                    <a:xfrm>
                      <a:off x="2796382" y="4833936"/>
                      <a:ext cx="15978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bg1"/>
                          </a:solidFill>
                          <a:effectLst/>
                          <a:latin typeface="Biome" panose="020B0503030204020804" pitchFamily="34" charset="0"/>
                          <a:ea typeface="+mn-ea"/>
                          <a:cs typeface="Biome" panose="020B0503030204020804" pitchFamily="34" charset="0"/>
                        </a:rPr>
                        <a:t>Transportation</a:t>
                      </a:r>
                    </a:p>
                  </xdr:txBody>
                </xdr:sp>
                <xdr:sp macro="" textlink="Pivottables!C6">
                  <xdr:nvSpPr>
                    <xdr:cNvPr id="86" name="TextBox 85">
                      <a:extLst>
                        <a:ext uri="{FF2B5EF4-FFF2-40B4-BE49-F238E27FC236}">
                          <a16:creationId xmlns:a16="http://schemas.microsoft.com/office/drawing/2014/main" id="{626DEE23-C7D3-CEF6-F8CC-97EC514B0874}"/>
                        </a:ext>
                      </a:extLst>
                    </xdr:cNvPr>
                    <xdr:cNvSpPr txBox="1"/>
                  </xdr:nvSpPr>
                  <xdr:spPr>
                    <a:xfrm>
                      <a:off x="2796382" y="5151436"/>
                      <a:ext cx="15978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F47C52-DF91-45DC-BCFE-C92FD68D8E25}" type="TxLink">
                        <a:rPr lang="en-US" sz="1200" b="1" i="0" u="none" strike="noStrike">
                          <a:solidFill>
                            <a:schemeClr val="bg1"/>
                          </a:solidFill>
                          <a:effectLst/>
                          <a:latin typeface="Biome" panose="020B0503030204020804" pitchFamily="34" charset="0"/>
                          <a:ea typeface="+mn-ea"/>
                          <a:cs typeface="Biome" panose="020B0503030204020804" pitchFamily="34" charset="0"/>
                        </a:rPr>
                        <a:pPr algn="ctr"/>
                        <a:t> Ksh822,674 </a:t>
                      </a:fld>
                      <a:endParaRPr lang="en-GB" sz="1200" b="1">
                        <a:solidFill>
                          <a:schemeClr val="bg1"/>
                        </a:solidFill>
                        <a:latin typeface="Biome" panose="020B0503030204020804" pitchFamily="34" charset="0"/>
                        <a:cs typeface="Biome" panose="020B0503030204020804" pitchFamily="34" charset="0"/>
                      </a:endParaRPr>
                    </a:p>
                  </xdr:txBody>
                </xdr:sp>
              </xdr:grpSp>
              <xdr:pic>
                <xdr:nvPicPr>
                  <xdr:cNvPr id="88" name="Graphic 87" descr="Convertible outline">
                    <a:extLst>
                      <a:ext uri="{FF2B5EF4-FFF2-40B4-BE49-F238E27FC236}">
                        <a16:creationId xmlns:a16="http://schemas.microsoft.com/office/drawing/2014/main" id="{4AABCE66-0F73-6298-72BF-68243631879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flipH="1">
                    <a:off x="12776200" y="4461650"/>
                    <a:ext cx="540000" cy="540000"/>
                  </a:xfrm>
                  <a:prstGeom prst="rect">
                    <a:avLst/>
                  </a:prstGeom>
                </xdr:spPr>
              </xdr:pic>
            </xdr:grpSp>
            <xdr:grpSp>
              <xdr:nvGrpSpPr>
                <xdr:cNvPr id="17" name="Group 16">
                  <a:extLst>
                    <a:ext uri="{FF2B5EF4-FFF2-40B4-BE49-F238E27FC236}">
                      <a16:creationId xmlns:a16="http://schemas.microsoft.com/office/drawing/2014/main" id="{B9B9F739-7352-D742-1766-5013DE0A82A0}"/>
                    </a:ext>
                  </a:extLst>
                </xdr:cNvPr>
                <xdr:cNvGrpSpPr/>
              </xdr:nvGrpSpPr>
              <xdr:grpSpPr>
                <a:xfrm>
                  <a:off x="10600532" y="3746500"/>
                  <a:ext cx="1597818" cy="1260000"/>
                  <a:chOff x="10568782" y="3746500"/>
                  <a:chExt cx="1597818" cy="1260000"/>
                </a:xfrm>
              </xdr:grpSpPr>
              <xdr:sp macro="" textlink="">
                <xdr:nvSpPr>
                  <xdr:cNvPr id="76" name="Rectangle: Rounded Corners 75">
                    <a:extLst>
                      <a:ext uri="{FF2B5EF4-FFF2-40B4-BE49-F238E27FC236}">
                        <a16:creationId xmlns:a16="http://schemas.microsoft.com/office/drawing/2014/main" id="{AD02DB9A-8ACB-A87F-EE39-A1387B25465F}"/>
                      </a:ext>
                    </a:extLst>
                  </xdr:cNvPr>
                  <xdr:cNvSpPr/>
                </xdr:nvSpPr>
                <xdr:spPr>
                  <a:xfrm>
                    <a:off x="10655300" y="3746500"/>
                    <a:ext cx="1440000" cy="1260000"/>
                  </a:xfrm>
                  <a:prstGeom prst="roundRect">
                    <a:avLst/>
                  </a:prstGeom>
                  <a:solidFill>
                    <a:srgbClr val="00B050"/>
                  </a:solidFill>
                  <a:ln>
                    <a:noFill/>
                  </a:ln>
                  <a:effectLst>
                    <a:outerShdw blurRad="127000" dist="88900" dir="5400000" algn="tr" rotWithShape="0">
                      <a:prstClr val="black">
                        <a:alpha val="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rgbClr val="00B050"/>
                      </a:solidFill>
                    </a:endParaRPr>
                  </a:p>
                </xdr:txBody>
              </xdr:sp>
              <xdr:grpSp>
                <xdr:nvGrpSpPr>
                  <xdr:cNvPr id="81" name="Group 80">
                    <a:extLst>
                      <a:ext uri="{FF2B5EF4-FFF2-40B4-BE49-F238E27FC236}">
                        <a16:creationId xmlns:a16="http://schemas.microsoft.com/office/drawing/2014/main" id="{55DC225E-B3B9-E229-4F7D-6E232BBF6BF8}"/>
                      </a:ext>
                    </a:extLst>
                  </xdr:cNvPr>
                  <xdr:cNvGrpSpPr/>
                </xdr:nvGrpSpPr>
                <xdr:grpSpPr>
                  <a:xfrm>
                    <a:off x="10568782" y="3830636"/>
                    <a:ext cx="1597818" cy="638176"/>
                    <a:chOff x="2948782" y="4833936"/>
                    <a:chExt cx="1597818" cy="638176"/>
                  </a:xfrm>
                </xdr:grpSpPr>
                <xdr:sp macro="" textlink="'Asstes &amp; Goals'!M12">
                  <xdr:nvSpPr>
                    <xdr:cNvPr id="82" name="TextBox 81">
                      <a:extLst>
                        <a:ext uri="{FF2B5EF4-FFF2-40B4-BE49-F238E27FC236}">
                          <a16:creationId xmlns:a16="http://schemas.microsoft.com/office/drawing/2014/main" id="{F779413C-FA04-44EE-C4C8-86437C997C0D}"/>
                        </a:ext>
                      </a:extLst>
                    </xdr:cNvPr>
                    <xdr:cNvSpPr txBox="1"/>
                  </xdr:nvSpPr>
                  <xdr:spPr>
                    <a:xfrm>
                      <a:off x="2948782" y="4833936"/>
                      <a:ext cx="15978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bg1"/>
                          </a:solidFill>
                          <a:effectLst/>
                          <a:latin typeface="Biome" panose="020B0503030204020804" pitchFamily="34" charset="0"/>
                          <a:ea typeface="+mn-ea"/>
                          <a:cs typeface="Biome" panose="020B0503030204020804" pitchFamily="34" charset="0"/>
                        </a:rPr>
                        <a:t>Personal </a:t>
                      </a:r>
                      <a:endParaRPr lang="en-GB" sz="1100" b="0">
                        <a:solidFill>
                          <a:schemeClr val="bg1"/>
                        </a:solidFill>
                        <a:latin typeface="Biome" panose="020B0503030204020804" pitchFamily="34" charset="0"/>
                        <a:cs typeface="Biome" panose="020B0503030204020804" pitchFamily="34" charset="0"/>
                      </a:endParaRPr>
                    </a:p>
                  </xdr:txBody>
                </xdr:sp>
                <xdr:sp macro="" textlink="Pivottables!C5">
                  <xdr:nvSpPr>
                    <xdr:cNvPr id="83" name="TextBox 82">
                      <a:extLst>
                        <a:ext uri="{FF2B5EF4-FFF2-40B4-BE49-F238E27FC236}">
                          <a16:creationId xmlns:a16="http://schemas.microsoft.com/office/drawing/2014/main" id="{04717962-E808-AFBA-7423-0BEC40FDF1FA}"/>
                        </a:ext>
                      </a:extLst>
                    </xdr:cNvPr>
                    <xdr:cNvSpPr txBox="1"/>
                  </xdr:nvSpPr>
                  <xdr:spPr>
                    <a:xfrm>
                      <a:off x="2948782" y="5151436"/>
                      <a:ext cx="15978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916D438-B352-42B5-B794-756667F0778E}" type="TxLink">
                        <a:rPr lang="en-US" sz="1200" b="1" i="0" u="none" strike="noStrike">
                          <a:solidFill>
                            <a:schemeClr val="bg1"/>
                          </a:solidFill>
                          <a:effectLst/>
                          <a:latin typeface="Biome" panose="020B0503030204020804" pitchFamily="34" charset="0"/>
                          <a:ea typeface="+mn-ea"/>
                          <a:cs typeface="Biome" panose="020B0503030204020804" pitchFamily="34" charset="0"/>
                        </a:rPr>
                        <a:pPr algn="ctr"/>
                        <a:t> Ksh337,553 </a:t>
                      </a:fld>
                      <a:endParaRPr lang="en-GB" sz="1200" b="1">
                        <a:solidFill>
                          <a:schemeClr val="bg1"/>
                        </a:solidFill>
                        <a:latin typeface="Biome" panose="020B0503030204020804" pitchFamily="34" charset="0"/>
                        <a:cs typeface="Biome" panose="020B0503030204020804" pitchFamily="34" charset="0"/>
                      </a:endParaRPr>
                    </a:p>
                  </xdr:txBody>
                </xdr:sp>
              </xdr:grpSp>
              <xdr:pic>
                <xdr:nvPicPr>
                  <xdr:cNvPr id="90" name="Graphic 89" descr="Family with two children outline">
                    <a:extLst>
                      <a:ext uri="{FF2B5EF4-FFF2-40B4-BE49-F238E27FC236}">
                        <a16:creationId xmlns:a16="http://schemas.microsoft.com/office/drawing/2014/main" id="{425FFD51-CCE1-557C-1506-DE06C818F63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flipH="1">
                    <a:off x="11046600" y="4436250"/>
                    <a:ext cx="540000" cy="540000"/>
                  </a:xfrm>
                  <a:prstGeom prst="rect">
                    <a:avLst/>
                  </a:prstGeom>
                </xdr:spPr>
              </xdr:pic>
            </xdr:grpSp>
            <xdr:grpSp>
              <xdr:nvGrpSpPr>
                <xdr:cNvPr id="10" name="Group 9">
                  <a:extLst>
                    <a:ext uri="{FF2B5EF4-FFF2-40B4-BE49-F238E27FC236}">
                      <a16:creationId xmlns:a16="http://schemas.microsoft.com/office/drawing/2014/main" id="{EAA75A21-A64B-7B61-BA9F-2995BAC3FF47}"/>
                    </a:ext>
                  </a:extLst>
                </xdr:cNvPr>
                <xdr:cNvGrpSpPr/>
              </xdr:nvGrpSpPr>
              <xdr:grpSpPr>
                <a:xfrm>
                  <a:off x="8981282" y="3746500"/>
                  <a:ext cx="1597818" cy="1260000"/>
                  <a:chOff x="8981282" y="3746500"/>
                  <a:chExt cx="1597818" cy="1260000"/>
                </a:xfrm>
              </xdr:grpSpPr>
              <xdr:sp macro="" textlink="">
                <xdr:nvSpPr>
                  <xdr:cNvPr id="75" name="Rectangle: Rounded Corners 74">
                    <a:extLst>
                      <a:ext uri="{FF2B5EF4-FFF2-40B4-BE49-F238E27FC236}">
                        <a16:creationId xmlns:a16="http://schemas.microsoft.com/office/drawing/2014/main" id="{D311BFA2-0E10-99CD-374D-7A3A43BD14E3}"/>
                      </a:ext>
                    </a:extLst>
                  </xdr:cNvPr>
                  <xdr:cNvSpPr/>
                </xdr:nvSpPr>
                <xdr:spPr>
                  <a:xfrm>
                    <a:off x="9042400" y="3746500"/>
                    <a:ext cx="1440000" cy="1260000"/>
                  </a:xfrm>
                  <a:prstGeom prst="roundRect">
                    <a:avLst/>
                  </a:prstGeom>
                  <a:solidFill>
                    <a:srgbClr val="C00000"/>
                  </a:solidFill>
                  <a:ln>
                    <a:noFill/>
                  </a:ln>
                  <a:effectLst>
                    <a:outerShdw blurRad="127000" dist="88900" dir="5400000" algn="tr" rotWithShape="0">
                      <a:prstClr val="black">
                        <a:alpha val="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80" name="Group 79">
                    <a:extLst>
                      <a:ext uri="{FF2B5EF4-FFF2-40B4-BE49-F238E27FC236}">
                        <a16:creationId xmlns:a16="http://schemas.microsoft.com/office/drawing/2014/main" id="{C7669280-03B3-5EA7-AB2B-8CD60FFE855A}"/>
                      </a:ext>
                    </a:extLst>
                  </xdr:cNvPr>
                  <xdr:cNvGrpSpPr/>
                </xdr:nvGrpSpPr>
                <xdr:grpSpPr>
                  <a:xfrm>
                    <a:off x="8981282" y="3830636"/>
                    <a:ext cx="1597818" cy="638176"/>
                    <a:chOff x="3113882" y="4833936"/>
                    <a:chExt cx="1597818" cy="638176"/>
                  </a:xfrm>
                </xdr:grpSpPr>
                <xdr:sp macro="" textlink="'Asstes &amp; Goals'!M12">
                  <xdr:nvSpPr>
                    <xdr:cNvPr id="78" name="TextBox 77">
                      <a:extLst>
                        <a:ext uri="{FF2B5EF4-FFF2-40B4-BE49-F238E27FC236}">
                          <a16:creationId xmlns:a16="http://schemas.microsoft.com/office/drawing/2014/main" id="{D622A5B5-2D62-9F93-0676-096F7DC71D6A}"/>
                        </a:ext>
                      </a:extLst>
                    </xdr:cNvPr>
                    <xdr:cNvSpPr txBox="1"/>
                  </xdr:nvSpPr>
                  <xdr:spPr>
                    <a:xfrm>
                      <a:off x="3113882" y="4833936"/>
                      <a:ext cx="15978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chemeClr val="bg1"/>
                          </a:solidFill>
                          <a:effectLst/>
                          <a:latin typeface="Biome" panose="020B0503030204020804" pitchFamily="34" charset="0"/>
                          <a:ea typeface="+mn-ea"/>
                          <a:cs typeface="Biome" panose="020B0503030204020804" pitchFamily="34" charset="0"/>
                        </a:rPr>
                        <a:t>Housing</a:t>
                      </a:r>
                      <a:endParaRPr lang="en-GB" sz="1100" b="0">
                        <a:solidFill>
                          <a:schemeClr val="bg1"/>
                        </a:solidFill>
                        <a:latin typeface="Biome" panose="020B0503030204020804" pitchFamily="34" charset="0"/>
                        <a:cs typeface="Biome" panose="020B0503030204020804" pitchFamily="34" charset="0"/>
                      </a:endParaRPr>
                    </a:p>
                  </xdr:txBody>
                </xdr:sp>
                <xdr:sp macro="" textlink="Pivottables!C4">
                  <xdr:nvSpPr>
                    <xdr:cNvPr id="79" name="TextBox 78">
                      <a:extLst>
                        <a:ext uri="{FF2B5EF4-FFF2-40B4-BE49-F238E27FC236}">
                          <a16:creationId xmlns:a16="http://schemas.microsoft.com/office/drawing/2014/main" id="{50FA1417-955A-0FCC-79C2-45E37668268C}"/>
                        </a:ext>
                      </a:extLst>
                    </xdr:cNvPr>
                    <xdr:cNvSpPr txBox="1"/>
                  </xdr:nvSpPr>
                  <xdr:spPr>
                    <a:xfrm>
                      <a:off x="3113882" y="5151436"/>
                      <a:ext cx="15978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EEB5939-1CF7-4A75-BD52-0FBD5D9890F1}" type="TxLink">
                        <a:rPr lang="en-US" sz="1200" b="1" i="0" u="none" strike="noStrike">
                          <a:solidFill>
                            <a:schemeClr val="bg1"/>
                          </a:solidFill>
                          <a:effectLst/>
                          <a:latin typeface="Biome" panose="020B0503030204020804" pitchFamily="34" charset="0"/>
                          <a:ea typeface="+mn-ea"/>
                          <a:cs typeface="Biome" panose="020B0503030204020804" pitchFamily="34" charset="0"/>
                        </a:rPr>
                        <a:pPr algn="ctr"/>
                        <a:t> Ksh831,485 </a:t>
                      </a:fld>
                      <a:endParaRPr lang="en-GB" sz="1200" b="1">
                        <a:solidFill>
                          <a:schemeClr val="bg1"/>
                        </a:solidFill>
                        <a:latin typeface="Biome" panose="020B0503030204020804" pitchFamily="34" charset="0"/>
                        <a:cs typeface="Biome" panose="020B0503030204020804" pitchFamily="34" charset="0"/>
                      </a:endParaRPr>
                    </a:p>
                  </xdr:txBody>
                </xdr:sp>
              </xdr:grpSp>
              <xdr:pic>
                <xdr:nvPicPr>
                  <xdr:cNvPr id="92" name="Graphic 91" descr="Suburban scene outline">
                    <a:extLst>
                      <a:ext uri="{FF2B5EF4-FFF2-40B4-BE49-F238E27FC236}">
                        <a16:creationId xmlns:a16="http://schemas.microsoft.com/office/drawing/2014/main" id="{FCE6BEA7-F4D0-4D54-B80C-D818BC4AE11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flipH="1">
                    <a:off x="9444000" y="4436250"/>
                    <a:ext cx="540000" cy="540000"/>
                  </a:xfrm>
                  <a:prstGeom prst="rect">
                    <a:avLst/>
                  </a:prstGeom>
                </xdr:spPr>
              </xdr:pic>
            </xdr:grpSp>
            <xdr:grpSp>
              <xdr:nvGrpSpPr>
                <xdr:cNvPr id="96" name="Group 95">
                  <a:extLst>
                    <a:ext uri="{FF2B5EF4-FFF2-40B4-BE49-F238E27FC236}">
                      <a16:creationId xmlns:a16="http://schemas.microsoft.com/office/drawing/2014/main" id="{E6D2B683-4591-6407-0FCF-EBF70373D7BC}"/>
                    </a:ext>
                  </a:extLst>
                </xdr:cNvPr>
                <xdr:cNvGrpSpPr/>
              </xdr:nvGrpSpPr>
              <xdr:grpSpPr>
                <a:xfrm>
                  <a:off x="8930482" y="3271836"/>
                  <a:ext cx="1826418" cy="320676"/>
                  <a:chOff x="8574882" y="3221036"/>
                  <a:chExt cx="1826418" cy="320676"/>
                </a:xfrm>
              </xdr:grpSpPr>
              <xdr:sp macro="" textlink="">
                <xdr:nvSpPr>
                  <xdr:cNvPr id="94" name="TextBox 93">
                    <a:extLst>
                      <a:ext uri="{FF2B5EF4-FFF2-40B4-BE49-F238E27FC236}">
                        <a16:creationId xmlns:a16="http://schemas.microsoft.com/office/drawing/2014/main" id="{3D72A7E0-2BF5-69D0-CB62-AAE1F30CB6B5}"/>
                      </a:ext>
                    </a:extLst>
                  </xdr:cNvPr>
                  <xdr:cNvSpPr txBox="1"/>
                </xdr:nvSpPr>
                <xdr:spPr>
                  <a:xfrm>
                    <a:off x="8574882" y="3221036"/>
                    <a:ext cx="18264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i="0" u="none" strike="noStrike">
                        <a:solidFill>
                          <a:sysClr val="windowText" lastClr="000000"/>
                        </a:solidFill>
                        <a:effectLst/>
                        <a:latin typeface="Biome" panose="020B0503030204020804" pitchFamily="34" charset="0"/>
                        <a:ea typeface="+mn-ea"/>
                        <a:cs typeface="Biome" panose="020B0503030204020804" pitchFamily="34" charset="0"/>
                      </a:rPr>
                      <a:t>Expenditure</a:t>
                    </a:r>
                    <a:endParaRPr lang="en-GB" sz="1100" b="1">
                      <a:solidFill>
                        <a:sysClr val="windowText" lastClr="000000"/>
                      </a:solidFill>
                      <a:latin typeface="Biome" panose="020B0503030204020804" pitchFamily="34" charset="0"/>
                      <a:cs typeface="Biome" panose="020B0503030204020804" pitchFamily="34" charset="0"/>
                    </a:endParaRPr>
                  </a:p>
                </xdr:txBody>
              </xdr:sp>
              <xdr:cxnSp macro="">
                <xdr:nvCxnSpPr>
                  <xdr:cNvPr id="95" name="Straight Connector 94">
                    <a:extLst>
                      <a:ext uri="{FF2B5EF4-FFF2-40B4-BE49-F238E27FC236}">
                        <a16:creationId xmlns:a16="http://schemas.microsoft.com/office/drawing/2014/main" id="{306259F3-9F63-B6AF-A9A1-A583D5F209F7}"/>
                      </a:ext>
                    </a:extLst>
                  </xdr:cNvPr>
                  <xdr:cNvCxnSpPr/>
                </xdr:nvCxnSpPr>
                <xdr:spPr>
                  <a:xfrm>
                    <a:off x="8661400" y="3479800"/>
                    <a:ext cx="216000" cy="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91" name="Rectangle: Top Corners Rounded 90">
                <a:extLst>
                  <a:ext uri="{FF2B5EF4-FFF2-40B4-BE49-F238E27FC236}">
                    <a16:creationId xmlns:a16="http://schemas.microsoft.com/office/drawing/2014/main" id="{2CEB272C-2D44-B485-2CB6-8FC4E2FF28FF}"/>
                  </a:ext>
                </a:extLst>
              </xdr:cNvPr>
              <xdr:cNvSpPr/>
            </xdr:nvSpPr>
            <xdr:spPr>
              <a:xfrm>
                <a:off x="9258300" y="3276600"/>
                <a:ext cx="5112000" cy="2160000"/>
              </a:xfrm>
              <a:prstGeom prst="round2SameRect">
                <a:avLst>
                  <a:gd name="adj1" fmla="val 6084"/>
                  <a:gd name="adj2" fmla="val 0"/>
                </a:avLst>
              </a:prstGeom>
              <a:solidFill>
                <a:schemeClr val="bg1"/>
              </a:solidFill>
              <a:ln>
                <a:noFill/>
              </a:ln>
              <a:effectLst>
                <a:outerShdw blurRad="127000" dir="5400000" sx="102000" sy="102000" algn="ctr"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nvGrpSpPr>
            <xdr:cNvPr id="31" name="Group 30">
              <a:extLst>
                <a:ext uri="{FF2B5EF4-FFF2-40B4-BE49-F238E27FC236}">
                  <a16:creationId xmlns:a16="http://schemas.microsoft.com/office/drawing/2014/main" id="{71A57C9E-2BEA-D253-821F-31BB5A327D83}"/>
                </a:ext>
              </a:extLst>
            </xdr:cNvPr>
            <xdr:cNvGrpSpPr/>
          </xdr:nvGrpSpPr>
          <xdr:grpSpPr>
            <a:xfrm>
              <a:off x="241300" y="2919809"/>
              <a:ext cx="3975982" cy="2160000"/>
              <a:chOff x="241300" y="3276600"/>
              <a:chExt cx="3975982" cy="2160000"/>
            </a:xfrm>
          </xdr:grpSpPr>
          <xdr:sp macro="" textlink="">
            <xdr:nvSpPr>
              <xdr:cNvPr id="29" name="Rectangle: Top Corners Rounded 28">
                <a:extLst>
                  <a:ext uri="{FF2B5EF4-FFF2-40B4-BE49-F238E27FC236}">
                    <a16:creationId xmlns:a16="http://schemas.microsoft.com/office/drawing/2014/main" id="{1F7272DD-4392-4BA0-A825-F5C6F9062E6C}"/>
                  </a:ext>
                </a:extLst>
              </xdr:cNvPr>
              <xdr:cNvSpPr/>
            </xdr:nvSpPr>
            <xdr:spPr>
              <a:xfrm>
                <a:off x="241300" y="3276600"/>
                <a:ext cx="3744000" cy="2160000"/>
              </a:xfrm>
              <a:prstGeom prst="round2SameRect">
                <a:avLst>
                  <a:gd name="adj1" fmla="val 6671"/>
                  <a:gd name="adj2" fmla="val 0"/>
                </a:avLst>
              </a:prstGeom>
              <a:solidFill>
                <a:schemeClr val="bg1"/>
              </a:solidFill>
              <a:ln>
                <a:noFill/>
              </a:ln>
              <a:effectLst>
                <a:outerShdw blurRad="127000" dir="5400000" sx="102000" sy="102000" algn="ctr"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27" name="Group 126">
                <a:extLst>
                  <a:ext uri="{FF2B5EF4-FFF2-40B4-BE49-F238E27FC236}">
                    <a16:creationId xmlns:a16="http://schemas.microsoft.com/office/drawing/2014/main" id="{A5B7A3E8-7BB4-8A8E-66E2-373E85A1DCD5}"/>
                  </a:ext>
                </a:extLst>
              </xdr:cNvPr>
              <xdr:cNvGrpSpPr/>
            </xdr:nvGrpSpPr>
            <xdr:grpSpPr>
              <a:xfrm>
                <a:off x="243682" y="3480186"/>
                <a:ext cx="3973600" cy="1785164"/>
                <a:chOff x="2923382" y="3068636"/>
                <a:chExt cx="3973600" cy="1785164"/>
              </a:xfrm>
            </xdr:grpSpPr>
            <xdr:grpSp>
              <xdr:nvGrpSpPr>
                <xdr:cNvPr id="97" name="Group 96">
                  <a:extLst>
                    <a:ext uri="{FF2B5EF4-FFF2-40B4-BE49-F238E27FC236}">
                      <a16:creationId xmlns:a16="http://schemas.microsoft.com/office/drawing/2014/main" id="{E465A7D7-FCB8-21B0-5124-600943876A50}"/>
                    </a:ext>
                  </a:extLst>
                </xdr:cNvPr>
                <xdr:cNvGrpSpPr/>
              </xdr:nvGrpSpPr>
              <xdr:grpSpPr>
                <a:xfrm>
                  <a:off x="2923382" y="3068636"/>
                  <a:ext cx="1826418" cy="320676"/>
                  <a:chOff x="8574882" y="3221036"/>
                  <a:chExt cx="1826418" cy="320676"/>
                </a:xfrm>
              </xdr:grpSpPr>
              <xdr:sp macro="" textlink="">
                <xdr:nvSpPr>
                  <xdr:cNvPr id="98" name="TextBox 97">
                    <a:extLst>
                      <a:ext uri="{FF2B5EF4-FFF2-40B4-BE49-F238E27FC236}">
                        <a16:creationId xmlns:a16="http://schemas.microsoft.com/office/drawing/2014/main" id="{0BA89DD6-DA4E-2CB9-5115-D085AF99F744}"/>
                      </a:ext>
                    </a:extLst>
                  </xdr:cNvPr>
                  <xdr:cNvSpPr txBox="1"/>
                </xdr:nvSpPr>
                <xdr:spPr>
                  <a:xfrm>
                    <a:off x="8574882" y="3221036"/>
                    <a:ext cx="18264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i="0" u="none" strike="noStrike">
                        <a:solidFill>
                          <a:sysClr val="windowText" lastClr="000000"/>
                        </a:solidFill>
                        <a:effectLst/>
                        <a:latin typeface="Biome" panose="020B0503030204020804" pitchFamily="34" charset="0"/>
                        <a:ea typeface="+mn-ea"/>
                        <a:cs typeface="Biome" panose="020B0503030204020804" pitchFamily="34" charset="0"/>
                      </a:rPr>
                      <a:t>Income Sources</a:t>
                    </a:r>
                    <a:endParaRPr lang="en-GB" sz="1100" b="1">
                      <a:solidFill>
                        <a:sysClr val="windowText" lastClr="000000"/>
                      </a:solidFill>
                      <a:latin typeface="Biome" panose="020B0503030204020804" pitchFamily="34" charset="0"/>
                      <a:cs typeface="Biome" panose="020B0503030204020804" pitchFamily="34" charset="0"/>
                    </a:endParaRPr>
                  </a:p>
                </xdr:txBody>
              </xdr:sp>
              <xdr:cxnSp macro="">
                <xdr:nvCxnSpPr>
                  <xdr:cNvPr id="99" name="Straight Connector 98">
                    <a:extLst>
                      <a:ext uri="{FF2B5EF4-FFF2-40B4-BE49-F238E27FC236}">
                        <a16:creationId xmlns:a16="http://schemas.microsoft.com/office/drawing/2014/main" id="{DE1A1350-A24D-1C5A-84A8-5DACD9336880}"/>
                      </a:ext>
                    </a:extLst>
                  </xdr:cNvPr>
                  <xdr:cNvCxnSpPr/>
                </xdr:nvCxnSpPr>
                <xdr:spPr>
                  <a:xfrm>
                    <a:off x="8661400" y="3479800"/>
                    <a:ext cx="216000" cy="0"/>
                  </a:xfrm>
                  <a:prstGeom prst="line">
                    <a:avLst/>
                  </a:prstGeom>
                  <a:ln w="38100">
                    <a:solidFill>
                      <a:srgbClr val="07E2C4"/>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01" name="TextBox 100">
                  <a:extLst>
                    <a:ext uri="{FF2B5EF4-FFF2-40B4-BE49-F238E27FC236}">
                      <a16:creationId xmlns:a16="http://schemas.microsoft.com/office/drawing/2014/main" id="{77ADE305-9B85-11DA-24FE-019251A56C2C}"/>
                    </a:ext>
                  </a:extLst>
                </xdr:cNvPr>
                <xdr:cNvSpPr txBox="1"/>
              </xdr:nvSpPr>
              <xdr:spPr>
                <a:xfrm>
                  <a:off x="3583782" y="3513136"/>
                  <a:ext cx="1332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Salary</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Pivottables!G6">
              <xdr:nvSpPr>
                <xdr:cNvPr id="102" name="TextBox 101">
                  <a:extLst>
                    <a:ext uri="{FF2B5EF4-FFF2-40B4-BE49-F238E27FC236}">
                      <a16:creationId xmlns:a16="http://schemas.microsoft.com/office/drawing/2014/main" id="{E3AD486C-342F-D287-C1D7-BEA2F0A44F88}"/>
                    </a:ext>
                  </a:extLst>
                </xdr:cNvPr>
                <xdr:cNvSpPr txBox="1"/>
              </xdr:nvSpPr>
              <xdr:spPr>
                <a:xfrm>
                  <a:off x="3545682" y="3695169"/>
                  <a:ext cx="1332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932FA9F-C577-4A17-91DA-5160E3390856}" type="TxLink">
                    <a:rPr lang="en-US" sz="1200" b="1" i="0" u="none" strike="noStrike">
                      <a:solidFill>
                        <a:srgbClr val="000000"/>
                      </a:solidFill>
                      <a:latin typeface="Biome Light"/>
                      <a:cs typeface="Biome Light"/>
                    </a:rPr>
                    <a:pPr algn="l"/>
                    <a:t> Ksh1,860,000 </a:t>
                  </a:fld>
                  <a:endParaRPr lang="en-GB" sz="1200" b="1">
                    <a:solidFill>
                      <a:sysClr val="windowText" lastClr="000000"/>
                    </a:solidFill>
                    <a:latin typeface="Biome" panose="020B0503030204020804" pitchFamily="34" charset="0"/>
                    <a:cs typeface="Biome" panose="020B0503030204020804" pitchFamily="34" charset="0"/>
                  </a:endParaRPr>
                </a:p>
              </xdr:txBody>
            </xdr:sp>
            <xdr:sp macro="" textlink="">
              <xdr:nvSpPr>
                <xdr:cNvPr id="103" name="TextBox 102">
                  <a:extLst>
                    <a:ext uri="{FF2B5EF4-FFF2-40B4-BE49-F238E27FC236}">
                      <a16:creationId xmlns:a16="http://schemas.microsoft.com/office/drawing/2014/main" id="{C333865D-D7D0-FEBE-EA78-DB38C224116E}"/>
                    </a:ext>
                  </a:extLst>
                </xdr:cNvPr>
                <xdr:cNvSpPr txBox="1"/>
              </xdr:nvSpPr>
              <xdr:spPr>
                <a:xfrm>
                  <a:off x="3583782" y="4296302"/>
                  <a:ext cx="14708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Google</a:t>
                  </a:r>
                  <a:r>
                    <a:rPr lang="en-GB" sz="1100" b="0" i="0" u="none" strike="noStrike" baseline="0">
                      <a:solidFill>
                        <a:schemeClr val="bg1">
                          <a:lumMod val="65000"/>
                        </a:schemeClr>
                      </a:solidFill>
                      <a:effectLst/>
                      <a:latin typeface="Biome" panose="020B0503030204020804" pitchFamily="34" charset="0"/>
                      <a:ea typeface="+mn-ea"/>
                      <a:cs typeface="Biome" panose="020B0503030204020804" pitchFamily="34" charset="0"/>
                    </a:rPr>
                    <a:t> Adscensce</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Pivottables!G4">
              <xdr:nvSpPr>
                <xdr:cNvPr id="104" name="TextBox 103">
                  <a:extLst>
                    <a:ext uri="{FF2B5EF4-FFF2-40B4-BE49-F238E27FC236}">
                      <a16:creationId xmlns:a16="http://schemas.microsoft.com/office/drawing/2014/main" id="{E9EA952B-C720-3C71-E7C9-411D1CA36D87}"/>
                    </a:ext>
                  </a:extLst>
                </xdr:cNvPr>
                <xdr:cNvSpPr txBox="1"/>
              </xdr:nvSpPr>
              <xdr:spPr>
                <a:xfrm>
                  <a:off x="3545682" y="4503736"/>
                  <a:ext cx="1332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B06F998-85CD-4245-96A4-806FB2B76665}" type="TxLink">
                    <a:rPr lang="en-US" sz="1200" b="1" i="0" u="none" strike="noStrike">
                      <a:solidFill>
                        <a:srgbClr val="000000"/>
                      </a:solidFill>
                      <a:latin typeface="Biome Light"/>
                      <a:ea typeface="+mn-ea"/>
                      <a:cs typeface="Biome Light"/>
                    </a:rPr>
                    <a:pPr marL="0" indent="0" algn="l"/>
                    <a:t> Ksh144,233 </a:t>
                  </a:fld>
                  <a:endParaRPr lang="en-GB" sz="1200" b="1" i="0" u="none" strike="noStrike">
                    <a:solidFill>
                      <a:srgbClr val="000000"/>
                    </a:solidFill>
                    <a:latin typeface="Biome Light"/>
                    <a:ea typeface="+mn-ea"/>
                    <a:cs typeface="Biome Light"/>
                  </a:endParaRPr>
                </a:p>
              </xdr:txBody>
            </xdr:sp>
            <xdr:sp macro="" textlink="">
              <xdr:nvSpPr>
                <xdr:cNvPr id="105" name="TextBox 104">
                  <a:extLst>
                    <a:ext uri="{FF2B5EF4-FFF2-40B4-BE49-F238E27FC236}">
                      <a16:creationId xmlns:a16="http://schemas.microsoft.com/office/drawing/2014/main" id="{370D83A7-4EA8-59D1-C839-05703F0913FC}"/>
                    </a:ext>
                  </a:extLst>
                </xdr:cNvPr>
                <xdr:cNvSpPr txBox="1"/>
              </xdr:nvSpPr>
              <xdr:spPr>
                <a:xfrm>
                  <a:off x="5564982" y="3513136"/>
                  <a:ext cx="1332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E-Commerce</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Pivottables!G3">
              <xdr:nvSpPr>
                <xdr:cNvPr id="106" name="TextBox 105">
                  <a:extLst>
                    <a:ext uri="{FF2B5EF4-FFF2-40B4-BE49-F238E27FC236}">
                      <a16:creationId xmlns:a16="http://schemas.microsoft.com/office/drawing/2014/main" id="{F62E6A46-C2B3-94D9-D56A-1E76897910AB}"/>
                    </a:ext>
                  </a:extLst>
                </xdr:cNvPr>
                <xdr:cNvSpPr txBox="1"/>
              </xdr:nvSpPr>
              <xdr:spPr>
                <a:xfrm>
                  <a:off x="5526882" y="3695169"/>
                  <a:ext cx="1332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09D670D-4CFB-4300-B2C9-19CADB351B30}" type="TxLink">
                    <a:rPr lang="en-US" sz="1200" b="1" i="0" u="none" strike="noStrike">
                      <a:solidFill>
                        <a:srgbClr val="000000"/>
                      </a:solidFill>
                      <a:latin typeface="Biome Light"/>
                      <a:ea typeface="+mn-ea"/>
                      <a:cs typeface="Biome Light"/>
                    </a:rPr>
                    <a:pPr marL="0" indent="0" algn="l"/>
                    <a:t> Ksh50,229 </a:t>
                  </a:fld>
                  <a:endParaRPr lang="en-GB" sz="1200" b="1" i="0" u="none" strike="noStrike">
                    <a:solidFill>
                      <a:srgbClr val="000000"/>
                    </a:solidFill>
                    <a:latin typeface="Biome Light"/>
                    <a:ea typeface="+mn-ea"/>
                    <a:cs typeface="Biome Light"/>
                  </a:endParaRPr>
                </a:p>
              </xdr:txBody>
            </xdr:sp>
            <xdr:sp macro="" textlink="">
              <xdr:nvSpPr>
                <xdr:cNvPr id="107" name="TextBox 106">
                  <a:extLst>
                    <a:ext uri="{FF2B5EF4-FFF2-40B4-BE49-F238E27FC236}">
                      <a16:creationId xmlns:a16="http://schemas.microsoft.com/office/drawing/2014/main" id="{DDEB841A-C1E2-B648-E6A0-E2F0B38851D6}"/>
                    </a:ext>
                  </a:extLst>
                </xdr:cNvPr>
                <xdr:cNvSpPr txBox="1"/>
              </xdr:nvSpPr>
              <xdr:spPr>
                <a:xfrm>
                  <a:off x="5564982" y="4296302"/>
                  <a:ext cx="1332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silver</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Pivottables!G5">
              <xdr:nvSpPr>
                <xdr:cNvPr id="108" name="TextBox 107">
                  <a:extLst>
                    <a:ext uri="{FF2B5EF4-FFF2-40B4-BE49-F238E27FC236}">
                      <a16:creationId xmlns:a16="http://schemas.microsoft.com/office/drawing/2014/main" id="{AA98F9E3-0D76-D66A-B746-AD17C569FCBE}"/>
                    </a:ext>
                  </a:extLst>
                </xdr:cNvPr>
                <xdr:cNvSpPr txBox="1"/>
              </xdr:nvSpPr>
              <xdr:spPr>
                <a:xfrm>
                  <a:off x="5526882" y="4503736"/>
                  <a:ext cx="1332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61D77F5-3635-4EDA-B7CD-4D87EAA78C48}" type="TxLink">
                    <a:rPr lang="en-US" sz="1200" b="1" i="0" u="none" strike="noStrike">
                      <a:solidFill>
                        <a:srgbClr val="000000"/>
                      </a:solidFill>
                      <a:latin typeface="Biome Light"/>
                      <a:ea typeface="+mn-ea"/>
                      <a:cs typeface="Biome Light"/>
                    </a:rPr>
                    <a:pPr marL="0" indent="0" algn="l"/>
                    <a:t> Ksh144,448 </a:t>
                  </a:fld>
                  <a:endParaRPr lang="en-GB" sz="1200" b="1" i="0" u="none" strike="noStrike">
                    <a:solidFill>
                      <a:srgbClr val="000000"/>
                    </a:solidFill>
                    <a:latin typeface="Biome Light"/>
                    <a:ea typeface="+mn-ea"/>
                    <a:cs typeface="Biome Light"/>
                  </a:endParaRPr>
                </a:p>
              </xdr:txBody>
            </xdr:sp>
            <xdr:sp macro="" textlink="">
              <xdr:nvSpPr>
                <xdr:cNvPr id="109" name="Rectangle: Rounded Corners 108">
                  <a:extLst>
                    <a:ext uri="{FF2B5EF4-FFF2-40B4-BE49-F238E27FC236}">
                      <a16:creationId xmlns:a16="http://schemas.microsoft.com/office/drawing/2014/main" id="{F5E129BE-AF6D-9A0B-F017-060F2474EE8C}"/>
                    </a:ext>
                  </a:extLst>
                </xdr:cNvPr>
                <xdr:cNvSpPr/>
              </xdr:nvSpPr>
              <xdr:spPr>
                <a:xfrm>
                  <a:off x="3035300" y="3460750"/>
                  <a:ext cx="612000" cy="612000"/>
                </a:xfrm>
                <a:prstGeom prst="roundRect">
                  <a:avLst/>
                </a:prstGeom>
                <a:solidFill>
                  <a:srgbClr val="FFFFFF"/>
                </a:solidFill>
                <a:ln>
                  <a:noFill/>
                </a:ln>
                <a:effectLst>
                  <a:outerShdw blurRad="127000" dist="88900" dir="5400000" algn="tr" rotWithShape="0">
                    <a:prstClr val="black">
                      <a:alpha val="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0" name="Rectangle: Rounded Corners 109">
                  <a:extLst>
                    <a:ext uri="{FF2B5EF4-FFF2-40B4-BE49-F238E27FC236}">
                      <a16:creationId xmlns:a16="http://schemas.microsoft.com/office/drawing/2014/main" id="{AF695B5A-FD0F-AA68-89BF-848F801DFD12}"/>
                    </a:ext>
                  </a:extLst>
                </xdr:cNvPr>
                <xdr:cNvSpPr/>
              </xdr:nvSpPr>
              <xdr:spPr>
                <a:xfrm>
                  <a:off x="3035300" y="4241800"/>
                  <a:ext cx="612000" cy="612000"/>
                </a:xfrm>
                <a:prstGeom prst="roundRect">
                  <a:avLst/>
                </a:prstGeom>
                <a:solidFill>
                  <a:srgbClr val="FFFFFF"/>
                </a:solidFill>
                <a:ln>
                  <a:noFill/>
                </a:ln>
                <a:effectLst>
                  <a:outerShdw blurRad="127000" dist="88900" dir="5400000" algn="tr" rotWithShape="0">
                    <a:prstClr val="black">
                      <a:alpha val="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1" name="Rectangle: Rounded Corners 110">
                  <a:extLst>
                    <a:ext uri="{FF2B5EF4-FFF2-40B4-BE49-F238E27FC236}">
                      <a16:creationId xmlns:a16="http://schemas.microsoft.com/office/drawing/2014/main" id="{3619BC4C-C3B2-84C7-E850-42D91C9B3013}"/>
                    </a:ext>
                  </a:extLst>
                </xdr:cNvPr>
                <xdr:cNvSpPr/>
              </xdr:nvSpPr>
              <xdr:spPr>
                <a:xfrm>
                  <a:off x="5016500" y="4241800"/>
                  <a:ext cx="612000" cy="612000"/>
                </a:xfrm>
                <a:prstGeom prst="roundRect">
                  <a:avLst/>
                </a:prstGeom>
                <a:solidFill>
                  <a:srgbClr val="FFFFFF"/>
                </a:solidFill>
                <a:ln>
                  <a:noFill/>
                </a:ln>
                <a:effectLst>
                  <a:outerShdw blurRad="127000" dist="88900" dir="5400000" algn="tr" rotWithShape="0">
                    <a:prstClr val="black">
                      <a:alpha val="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12" name="Rectangle: Rounded Corners 111">
                  <a:extLst>
                    <a:ext uri="{FF2B5EF4-FFF2-40B4-BE49-F238E27FC236}">
                      <a16:creationId xmlns:a16="http://schemas.microsoft.com/office/drawing/2014/main" id="{FA932FE0-0D5B-1119-AB9F-65CE9F3A67EC}"/>
                    </a:ext>
                  </a:extLst>
                </xdr:cNvPr>
                <xdr:cNvSpPr/>
              </xdr:nvSpPr>
              <xdr:spPr>
                <a:xfrm>
                  <a:off x="5016500" y="3460750"/>
                  <a:ext cx="612000" cy="612000"/>
                </a:xfrm>
                <a:prstGeom prst="roundRect">
                  <a:avLst/>
                </a:prstGeom>
                <a:solidFill>
                  <a:srgbClr val="FFFFFF"/>
                </a:solidFill>
                <a:ln>
                  <a:noFill/>
                </a:ln>
                <a:effectLst>
                  <a:outerShdw blurRad="127000" dist="88900" dir="5400000" algn="tr" rotWithShape="0">
                    <a:prstClr val="black">
                      <a:alpha val="8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xdr:nvPicPr>
                <xdr:cNvPr id="114" name="Graphic 113" descr="Ecommerce outline">
                  <a:extLst>
                    <a:ext uri="{FF2B5EF4-FFF2-40B4-BE49-F238E27FC236}">
                      <a16:creationId xmlns:a16="http://schemas.microsoft.com/office/drawing/2014/main" id="{5078B544-BE78-6DD1-94EE-19FEFB7F47E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124500" y="3581400"/>
                  <a:ext cx="396000" cy="396000"/>
                </a:xfrm>
                <a:prstGeom prst="rect">
                  <a:avLst/>
                </a:prstGeom>
              </xdr:spPr>
            </xdr:pic>
            <xdr:pic>
              <xdr:nvPicPr>
                <xdr:cNvPr id="118" name="Graphic 117" descr="Store outline">
                  <a:extLst>
                    <a:ext uri="{FF2B5EF4-FFF2-40B4-BE49-F238E27FC236}">
                      <a16:creationId xmlns:a16="http://schemas.microsoft.com/office/drawing/2014/main" id="{B6C635CA-1ECE-7E8D-3A91-60D61BC833D3}"/>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5075200" y="4351300"/>
                  <a:ext cx="396000" cy="396000"/>
                </a:xfrm>
                <a:prstGeom prst="rect">
                  <a:avLst/>
                </a:prstGeom>
              </xdr:spPr>
            </xdr:pic>
            <xdr:pic>
              <xdr:nvPicPr>
                <xdr:cNvPr id="120" name="Graphic 119" descr="Money outline">
                  <a:extLst>
                    <a:ext uri="{FF2B5EF4-FFF2-40B4-BE49-F238E27FC236}">
                      <a16:creationId xmlns:a16="http://schemas.microsoft.com/office/drawing/2014/main" id="{B319CA6E-3100-4F7C-FCBA-F46FF769090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3142400" y="3548800"/>
                  <a:ext cx="396000" cy="396000"/>
                </a:xfrm>
                <a:prstGeom prst="rect">
                  <a:avLst/>
                </a:prstGeom>
              </xdr:spPr>
            </xdr:pic>
            <xdr:grpSp>
              <xdr:nvGrpSpPr>
                <xdr:cNvPr id="126" name="Group 125">
                  <a:extLst>
                    <a:ext uri="{FF2B5EF4-FFF2-40B4-BE49-F238E27FC236}">
                      <a16:creationId xmlns:a16="http://schemas.microsoft.com/office/drawing/2014/main" id="{F7822FA1-D888-4AD4-B579-32BB2023AECA}"/>
                    </a:ext>
                  </a:extLst>
                </xdr:cNvPr>
                <xdr:cNvGrpSpPr/>
              </xdr:nvGrpSpPr>
              <xdr:grpSpPr>
                <a:xfrm rot="1015315">
                  <a:off x="3197295" y="4394210"/>
                  <a:ext cx="288000" cy="287991"/>
                  <a:chOff x="4991109" y="5969000"/>
                  <a:chExt cx="387401" cy="437785"/>
                </a:xfrm>
              </xdr:grpSpPr>
              <xdr:sp macro="" textlink="">
                <xdr:nvSpPr>
                  <xdr:cNvPr id="122" name="Rectangle: Rounded Corners 121">
                    <a:extLst>
                      <a:ext uri="{FF2B5EF4-FFF2-40B4-BE49-F238E27FC236}">
                        <a16:creationId xmlns:a16="http://schemas.microsoft.com/office/drawing/2014/main" id="{38A02550-B095-823E-D8B1-25D55077FA78}"/>
                      </a:ext>
                    </a:extLst>
                  </xdr:cNvPr>
                  <xdr:cNvSpPr/>
                </xdr:nvSpPr>
                <xdr:spPr>
                  <a:xfrm rot="953746">
                    <a:off x="5029200" y="5969000"/>
                    <a:ext cx="165100" cy="432000"/>
                  </a:xfrm>
                  <a:prstGeom prst="roundRect">
                    <a:avLst>
                      <a:gd name="adj" fmla="val 36364"/>
                    </a:avLst>
                  </a:prstGeom>
                  <a:no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3" name="Oval 122">
                    <a:extLst>
                      <a:ext uri="{FF2B5EF4-FFF2-40B4-BE49-F238E27FC236}">
                        <a16:creationId xmlns:a16="http://schemas.microsoft.com/office/drawing/2014/main" id="{54A5D9CA-F842-5810-43A7-865EAD5435DD}"/>
                      </a:ext>
                    </a:extLst>
                  </xdr:cNvPr>
                  <xdr:cNvSpPr/>
                </xdr:nvSpPr>
                <xdr:spPr>
                  <a:xfrm rot="953746">
                    <a:off x="4991109" y="6248385"/>
                    <a:ext cx="158400" cy="158400"/>
                  </a:xfrm>
                  <a:prstGeom prst="ellipse">
                    <a:avLst/>
                  </a:prstGeom>
                  <a:noFill/>
                  <a:ln>
                    <a:solidFill>
                      <a:schemeClr val="bg1">
                        <a:lumMod val="65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sp macro="" textlink="">
                <xdr:nvSpPr>
                  <xdr:cNvPr id="124" name="Rectangle: Rounded Corners 123">
                    <a:extLst>
                      <a:ext uri="{FF2B5EF4-FFF2-40B4-BE49-F238E27FC236}">
                        <a16:creationId xmlns:a16="http://schemas.microsoft.com/office/drawing/2014/main" id="{1D8E7EEF-2D79-EB17-C738-5697665E1ED9}"/>
                      </a:ext>
                    </a:extLst>
                  </xdr:cNvPr>
                  <xdr:cNvSpPr/>
                </xdr:nvSpPr>
                <xdr:spPr>
                  <a:xfrm rot="953746">
                    <a:off x="5270510" y="6184882"/>
                    <a:ext cx="108000" cy="215999"/>
                  </a:xfrm>
                  <a:prstGeom prst="roundRect">
                    <a:avLst>
                      <a:gd name="adj" fmla="val 36364"/>
                    </a:avLst>
                  </a:prstGeom>
                  <a:no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pSp>
        </xdr:grpSp>
        <xdr:grpSp>
          <xdr:nvGrpSpPr>
            <xdr:cNvPr id="50" name="Group 49">
              <a:extLst>
                <a:ext uri="{FF2B5EF4-FFF2-40B4-BE49-F238E27FC236}">
                  <a16:creationId xmlns:a16="http://schemas.microsoft.com/office/drawing/2014/main" id="{6AE0786E-4CA6-90FA-4348-63EF3D2969C7}"/>
                </a:ext>
              </a:extLst>
            </xdr:cNvPr>
            <xdr:cNvGrpSpPr/>
          </xdr:nvGrpSpPr>
          <xdr:grpSpPr>
            <a:xfrm>
              <a:off x="7874000" y="5156200"/>
              <a:ext cx="6375399" cy="2984500"/>
              <a:chOff x="241300" y="5168900"/>
              <a:chExt cx="10377384" cy="2984500"/>
            </a:xfrm>
            <a:solidFill>
              <a:schemeClr val="bg1"/>
            </a:solidFill>
          </xdr:grpSpPr>
          <xdr:sp macro="" textlink="">
            <xdr:nvSpPr>
              <xdr:cNvPr id="33" name="Rectangle: Rounded Corners 32">
                <a:extLst>
                  <a:ext uri="{FF2B5EF4-FFF2-40B4-BE49-F238E27FC236}">
                    <a16:creationId xmlns:a16="http://schemas.microsoft.com/office/drawing/2014/main" id="{FBC4D1C5-D8AC-4831-9F80-2ECE3069278B}"/>
                  </a:ext>
                </a:extLst>
              </xdr:cNvPr>
              <xdr:cNvSpPr/>
            </xdr:nvSpPr>
            <xdr:spPr>
              <a:xfrm>
                <a:off x="241300" y="5168900"/>
                <a:ext cx="10371850" cy="2984500"/>
              </a:xfrm>
              <a:prstGeom prst="roundRect">
                <a:avLst>
                  <a:gd name="adj" fmla="val 0"/>
                </a:avLst>
              </a:prstGeom>
              <a:grpFill/>
              <a:ln>
                <a:noFill/>
              </a:ln>
              <a:effectLst>
                <a:outerShdw blurRad="127000" dir="5400000" sx="102000" sy="102000" algn="ctr"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aphicFrame macro="">
            <xdr:nvGraphicFramePr>
              <xdr:cNvPr id="37" name="Chart 36">
                <a:extLst>
                  <a:ext uri="{FF2B5EF4-FFF2-40B4-BE49-F238E27FC236}">
                    <a16:creationId xmlns:a16="http://schemas.microsoft.com/office/drawing/2014/main" id="{2083238B-8BF6-4606-9ACA-D88CBB1B0EFA}"/>
                  </a:ext>
                </a:extLst>
              </xdr:cNvPr>
              <xdr:cNvGraphicFramePr>
                <a:graphicFrameLocks/>
              </xdr:cNvGraphicFramePr>
            </xdr:nvGraphicFramePr>
            <xdr:xfrm>
              <a:off x="368023" y="5346700"/>
              <a:ext cx="10250661" cy="2743200"/>
            </xdr:xfrm>
            <a:graphic>
              <a:graphicData uri="http://schemas.openxmlformats.org/drawingml/2006/chart">
                <c:chart xmlns:c="http://schemas.openxmlformats.org/drawingml/2006/chart" xmlns:r="http://schemas.openxmlformats.org/officeDocument/2006/relationships" r:id="rId22"/>
              </a:graphicData>
            </a:graphic>
          </xdr:graphicFrame>
        </xdr:grpSp>
        <xdr:grpSp>
          <xdr:nvGrpSpPr>
            <xdr:cNvPr id="58" name="Group 57">
              <a:extLst>
                <a:ext uri="{FF2B5EF4-FFF2-40B4-BE49-F238E27FC236}">
                  <a16:creationId xmlns:a16="http://schemas.microsoft.com/office/drawing/2014/main" id="{6D9D5F76-0900-A008-89C0-25BB1F2FCE52}"/>
                </a:ext>
              </a:extLst>
            </xdr:cNvPr>
            <xdr:cNvGrpSpPr/>
          </xdr:nvGrpSpPr>
          <xdr:grpSpPr>
            <a:xfrm>
              <a:off x="4064000" y="5156200"/>
              <a:ext cx="3744000" cy="2984500"/>
              <a:chOff x="4051300" y="5156200"/>
              <a:chExt cx="3670588" cy="2984500"/>
            </a:xfrm>
            <a:solidFill>
              <a:schemeClr val="bg1"/>
            </a:solidFill>
          </xdr:grpSpPr>
          <xdr:sp macro="" textlink="">
            <xdr:nvSpPr>
              <xdr:cNvPr id="53" name="Rectangle: Rounded Corners 52">
                <a:extLst>
                  <a:ext uri="{FF2B5EF4-FFF2-40B4-BE49-F238E27FC236}">
                    <a16:creationId xmlns:a16="http://schemas.microsoft.com/office/drawing/2014/main" id="{E62A04DA-8C54-4EBD-A132-730A5A1C1470}"/>
                  </a:ext>
                </a:extLst>
              </xdr:cNvPr>
              <xdr:cNvSpPr/>
            </xdr:nvSpPr>
            <xdr:spPr>
              <a:xfrm>
                <a:off x="4051300" y="5156200"/>
                <a:ext cx="3670588" cy="2984500"/>
              </a:xfrm>
              <a:prstGeom prst="roundRect">
                <a:avLst>
                  <a:gd name="adj" fmla="val 0"/>
                </a:avLst>
              </a:prstGeom>
              <a:grpFill/>
              <a:ln>
                <a:noFill/>
              </a:ln>
              <a:effectLst>
                <a:outerShdw blurRad="127000" dir="5400000" sx="102000" sy="102000" algn="ctr"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0" name="TextBox 129">
                <a:extLst>
                  <a:ext uri="{FF2B5EF4-FFF2-40B4-BE49-F238E27FC236}">
                    <a16:creationId xmlns:a16="http://schemas.microsoft.com/office/drawing/2014/main" id="{EF22BB53-951D-0865-AC05-CF07AC342FEA}"/>
                  </a:ext>
                </a:extLst>
              </xdr:cNvPr>
              <xdr:cNvSpPr txBox="1"/>
            </xdr:nvSpPr>
            <xdr:spPr>
              <a:xfrm>
                <a:off x="4116771" y="5304737"/>
                <a:ext cx="1500695" cy="29596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Total Expenditure</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Pivottables!C7">
            <xdr:nvSpPr>
              <xdr:cNvPr id="131" name="TextBox 130">
                <a:extLst>
                  <a:ext uri="{FF2B5EF4-FFF2-40B4-BE49-F238E27FC236}">
                    <a16:creationId xmlns:a16="http://schemas.microsoft.com/office/drawing/2014/main" id="{E33BB111-FB1F-6E6D-6098-4C0A64E510F7}"/>
                  </a:ext>
                </a:extLst>
              </xdr:cNvPr>
              <xdr:cNvSpPr txBox="1"/>
            </xdr:nvSpPr>
            <xdr:spPr>
              <a:xfrm>
                <a:off x="5418535" y="5242997"/>
                <a:ext cx="2280902" cy="370403"/>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3FC6F96-77DF-4639-82C4-764C1D2E1157}" type="TxLink">
                  <a:rPr lang="en-US" sz="1400" b="1" i="0" u="none" strike="noStrike">
                    <a:solidFill>
                      <a:srgbClr val="FF0000"/>
                    </a:solidFill>
                    <a:latin typeface="Biome Light"/>
                    <a:ea typeface="+mn-ea"/>
                    <a:cs typeface="Biome Light"/>
                  </a:rPr>
                  <a:pPr marL="0" indent="0" algn="l"/>
                  <a:t> Ksh1,991,712 </a:t>
                </a:fld>
                <a:endParaRPr lang="en-GB" sz="1800" b="1" i="0" u="none" strike="noStrike">
                  <a:solidFill>
                    <a:srgbClr val="000000"/>
                  </a:solidFill>
                  <a:latin typeface="Biome Light"/>
                  <a:ea typeface="+mn-ea"/>
                  <a:cs typeface="Biome Light"/>
                </a:endParaRPr>
              </a:p>
            </xdr:txBody>
          </xdr:sp>
          <xdr:graphicFrame macro="">
            <xdr:nvGraphicFramePr>
              <xdr:cNvPr id="135" name="Chart 134">
                <a:extLst>
                  <a:ext uri="{FF2B5EF4-FFF2-40B4-BE49-F238E27FC236}">
                    <a16:creationId xmlns:a16="http://schemas.microsoft.com/office/drawing/2014/main" id="{B27805EB-A864-4B21-B521-6B7B5C9ED020}"/>
                  </a:ext>
                </a:extLst>
              </xdr:cNvPr>
              <xdr:cNvGraphicFramePr>
                <a:graphicFrameLocks/>
              </xdr:cNvGraphicFramePr>
            </xdr:nvGraphicFramePr>
            <xdr:xfrm>
              <a:off x="4114289" y="5689600"/>
              <a:ext cx="3572697" cy="2387600"/>
            </xdr:xfrm>
            <a:graphic>
              <a:graphicData uri="http://schemas.openxmlformats.org/drawingml/2006/chart">
                <c:chart xmlns:c="http://schemas.openxmlformats.org/drawingml/2006/chart" xmlns:r="http://schemas.openxmlformats.org/officeDocument/2006/relationships" r:id="rId23"/>
              </a:graphicData>
            </a:graphic>
          </xdr:graphicFrame>
        </xdr:grpSp>
        <xdr:grpSp>
          <xdr:nvGrpSpPr>
            <xdr:cNvPr id="57" name="Group 56">
              <a:extLst>
                <a:ext uri="{FF2B5EF4-FFF2-40B4-BE49-F238E27FC236}">
                  <a16:creationId xmlns:a16="http://schemas.microsoft.com/office/drawing/2014/main" id="{D0211658-8516-F7EF-55E0-62CE0298D876}"/>
                </a:ext>
              </a:extLst>
            </xdr:cNvPr>
            <xdr:cNvGrpSpPr/>
          </xdr:nvGrpSpPr>
          <xdr:grpSpPr>
            <a:xfrm>
              <a:off x="249766" y="5106545"/>
              <a:ext cx="13811150" cy="3034155"/>
              <a:chOff x="262466" y="5119245"/>
              <a:chExt cx="13556267" cy="3034155"/>
            </a:xfrm>
            <a:solidFill>
              <a:schemeClr val="bg1"/>
            </a:solidFill>
          </xdr:grpSpPr>
          <xdr:sp macro="" textlink="">
            <xdr:nvSpPr>
              <xdr:cNvPr id="56" name="Rectangle: Rounded Corners 55">
                <a:extLst>
                  <a:ext uri="{FF2B5EF4-FFF2-40B4-BE49-F238E27FC236}">
                    <a16:creationId xmlns:a16="http://schemas.microsoft.com/office/drawing/2014/main" id="{5B3DB772-8B7D-EE6C-C024-1E7A3F5AC1DC}"/>
                  </a:ext>
                </a:extLst>
              </xdr:cNvPr>
              <xdr:cNvSpPr/>
            </xdr:nvSpPr>
            <xdr:spPr>
              <a:xfrm>
                <a:off x="266700" y="5168900"/>
                <a:ext cx="3674905" cy="2984500"/>
              </a:xfrm>
              <a:prstGeom prst="roundRect">
                <a:avLst>
                  <a:gd name="adj" fmla="val 0"/>
                </a:avLst>
              </a:prstGeom>
              <a:grpFill/>
              <a:ln>
                <a:noFill/>
              </a:ln>
              <a:effectLst>
                <a:outerShdw blurRad="127000" dir="5400000" sx="102000" sy="102000" algn="ctr"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2" name="TextBox 131">
                <a:extLst>
                  <a:ext uri="{FF2B5EF4-FFF2-40B4-BE49-F238E27FC236}">
                    <a16:creationId xmlns:a16="http://schemas.microsoft.com/office/drawing/2014/main" id="{E40FEF87-0457-F3BB-EA69-523D09E8A14C}"/>
                  </a:ext>
                </a:extLst>
              </xdr:cNvPr>
              <xdr:cNvSpPr txBox="1"/>
            </xdr:nvSpPr>
            <xdr:spPr>
              <a:xfrm>
                <a:off x="472846" y="5322445"/>
                <a:ext cx="1142045" cy="3316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Total Income</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Pivottables!G7">
            <xdr:nvSpPr>
              <xdr:cNvPr id="133" name="TextBox 132">
                <a:extLst>
                  <a:ext uri="{FF2B5EF4-FFF2-40B4-BE49-F238E27FC236}">
                    <a16:creationId xmlns:a16="http://schemas.microsoft.com/office/drawing/2014/main" id="{A2637234-C4A2-32F0-2FBE-CFE3404E4F2E}"/>
                  </a:ext>
                </a:extLst>
              </xdr:cNvPr>
              <xdr:cNvSpPr txBox="1"/>
            </xdr:nvSpPr>
            <xdr:spPr>
              <a:xfrm>
                <a:off x="1470654" y="5298159"/>
                <a:ext cx="2423464" cy="3316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E6A9E73-5F0C-4A54-AC9B-04E893F8AFFF}" type="TxLink">
                  <a:rPr lang="en-US" sz="1400" b="1" i="0" u="none" strike="noStrike">
                    <a:solidFill>
                      <a:srgbClr val="00B050"/>
                    </a:solidFill>
                    <a:latin typeface="Biome Light"/>
                    <a:ea typeface="+mn-ea"/>
                    <a:cs typeface="Biome Light"/>
                  </a:rPr>
                  <a:pPr marL="0" indent="0" algn="l"/>
                  <a:t> Ksh2,198,910 </a:t>
                </a:fld>
                <a:endParaRPr lang="en-GB" sz="1800" b="1" i="0" u="none" strike="noStrike">
                  <a:solidFill>
                    <a:srgbClr val="000000"/>
                  </a:solidFill>
                  <a:latin typeface="Biome Light"/>
                  <a:ea typeface="+mn-ea"/>
                  <a:cs typeface="Biome Light"/>
                </a:endParaRPr>
              </a:p>
            </xdr:txBody>
          </xdr:sp>
          <xdr:graphicFrame macro="">
            <xdr:nvGraphicFramePr>
              <xdr:cNvPr id="134" name="Chart 133">
                <a:extLst>
                  <a:ext uri="{FF2B5EF4-FFF2-40B4-BE49-F238E27FC236}">
                    <a16:creationId xmlns:a16="http://schemas.microsoft.com/office/drawing/2014/main" id="{A0B7E5B3-BE1C-40F1-A303-981CA53A414D}"/>
                  </a:ext>
                </a:extLst>
              </xdr:cNvPr>
              <xdr:cNvGraphicFramePr>
                <a:graphicFrameLocks/>
              </xdr:cNvGraphicFramePr>
            </xdr:nvGraphicFramePr>
            <xdr:xfrm>
              <a:off x="262466" y="5676900"/>
              <a:ext cx="3561011" cy="2349500"/>
            </xdr:xfrm>
            <a:graphic>
              <a:graphicData uri="http://schemas.openxmlformats.org/drawingml/2006/chart">
                <c:chart xmlns:c="http://schemas.openxmlformats.org/drawingml/2006/chart" xmlns:r="http://schemas.openxmlformats.org/officeDocument/2006/relationships" r:id="rId24"/>
              </a:graphicData>
            </a:graphic>
          </xdr:graphicFrame>
          <xdr:sp macro="" textlink="">
            <xdr:nvSpPr>
              <xdr:cNvPr id="218" name="TextBox 217">
                <a:extLst>
                  <a:ext uri="{FF2B5EF4-FFF2-40B4-BE49-F238E27FC236}">
                    <a16:creationId xmlns:a16="http://schemas.microsoft.com/office/drawing/2014/main" id="{1752A95C-70D4-16EA-6014-6DB1360BF404}"/>
                  </a:ext>
                </a:extLst>
              </xdr:cNvPr>
              <xdr:cNvSpPr txBox="1"/>
            </xdr:nvSpPr>
            <xdr:spPr>
              <a:xfrm>
                <a:off x="9684943" y="5119245"/>
                <a:ext cx="1142045" cy="331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b="0" i="0" u="none" strike="noStrike">
                    <a:solidFill>
                      <a:schemeClr val="tx1"/>
                    </a:solidFill>
                    <a:effectLst/>
                    <a:latin typeface="Biome" panose="020B0503030204020804" pitchFamily="34" charset="0"/>
                    <a:ea typeface="+mn-ea"/>
                    <a:cs typeface="Biome" panose="020B0503030204020804" pitchFamily="34" charset="0"/>
                  </a:rPr>
                  <a:t>Max Income</a:t>
                </a:r>
                <a:endParaRPr lang="en-GB" sz="1100" b="0">
                  <a:solidFill>
                    <a:schemeClr val="tx1"/>
                  </a:solidFill>
                  <a:latin typeface="Biome" panose="020B0503030204020804" pitchFamily="34" charset="0"/>
                  <a:cs typeface="Biome" panose="020B0503030204020804" pitchFamily="34" charset="0"/>
                </a:endParaRPr>
              </a:p>
            </xdr:txBody>
          </xdr:sp>
          <xdr:sp macro="" textlink="Pivottables!AZ3">
            <xdr:nvSpPr>
              <xdr:cNvPr id="219" name="TextBox 218">
                <a:extLst>
                  <a:ext uri="{FF2B5EF4-FFF2-40B4-BE49-F238E27FC236}">
                    <a16:creationId xmlns:a16="http://schemas.microsoft.com/office/drawing/2014/main" id="{1C88BC9C-D452-69DA-A481-F81C0F6B3F5B}"/>
                  </a:ext>
                </a:extLst>
              </xdr:cNvPr>
              <xdr:cNvSpPr txBox="1"/>
            </xdr:nvSpPr>
            <xdr:spPr>
              <a:xfrm>
                <a:off x="10582468" y="5119245"/>
                <a:ext cx="1142045" cy="331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DB9EB38-AAB8-45EA-996F-BE4A82EEEEF5}" type="TxLink">
                  <a:rPr lang="en-US" sz="1100" b="0" i="0" u="none" strike="noStrike">
                    <a:solidFill>
                      <a:srgbClr val="00B050"/>
                    </a:solidFill>
                    <a:latin typeface="Biome Light"/>
                    <a:cs typeface="Biome Light"/>
                  </a:rPr>
                  <a:pPr algn="l"/>
                  <a:t> 155,000 </a:t>
                </a:fld>
                <a:endParaRPr lang="en-GB" sz="1100" b="0">
                  <a:solidFill>
                    <a:srgbClr val="00B050"/>
                  </a:solidFill>
                  <a:latin typeface="Biome" panose="020B0503030204020804" pitchFamily="34" charset="0"/>
                  <a:cs typeface="Biome" panose="020B0503030204020804" pitchFamily="34" charset="0"/>
                </a:endParaRPr>
              </a:p>
            </xdr:txBody>
          </xdr:sp>
          <xdr:sp macro="" textlink="Pivottables!AW3">
            <xdr:nvSpPr>
              <xdr:cNvPr id="221" name="TextBox 220">
                <a:extLst>
                  <a:ext uri="{FF2B5EF4-FFF2-40B4-BE49-F238E27FC236}">
                    <a16:creationId xmlns:a16="http://schemas.microsoft.com/office/drawing/2014/main" id="{58F171E1-1665-0B95-79DE-E9A0ABD4F5A3}"/>
                  </a:ext>
                </a:extLst>
              </xdr:cNvPr>
              <xdr:cNvSpPr txBox="1"/>
            </xdr:nvSpPr>
            <xdr:spPr>
              <a:xfrm>
                <a:off x="12676688" y="5119245"/>
                <a:ext cx="1142045" cy="331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6C0249C7-D15F-495D-8AB3-7D75AA2BDD5D}" type="TxLink">
                  <a:rPr lang="en-US" sz="1200" b="0" i="0" u="none" strike="noStrike">
                    <a:solidFill>
                      <a:srgbClr val="FF0000"/>
                    </a:solidFill>
                    <a:latin typeface="Calibri"/>
                    <a:cs typeface="Calibri"/>
                  </a:rPr>
                  <a:pPr algn="l"/>
                  <a:t> 155,000 </a:t>
                </a:fld>
                <a:endParaRPr lang="en-GB" sz="1100" b="0">
                  <a:solidFill>
                    <a:srgbClr val="FF0000"/>
                  </a:solidFill>
                  <a:latin typeface="Biome" panose="020B0503030204020804" pitchFamily="34" charset="0"/>
                  <a:cs typeface="Biome" panose="020B0503030204020804" pitchFamily="34" charset="0"/>
                </a:endParaRPr>
              </a:p>
            </xdr:txBody>
          </xdr:sp>
          <xdr:sp macro="" textlink="">
            <xdr:nvSpPr>
              <xdr:cNvPr id="222" name="TextBox 221">
                <a:extLst>
                  <a:ext uri="{FF2B5EF4-FFF2-40B4-BE49-F238E27FC236}">
                    <a16:creationId xmlns:a16="http://schemas.microsoft.com/office/drawing/2014/main" id="{13161BE6-EB85-3CD1-6E53-95442E5C9FED}"/>
                  </a:ext>
                </a:extLst>
              </xdr:cNvPr>
              <xdr:cNvSpPr txBox="1"/>
            </xdr:nvSpPr>
            <xdr:spPr>
              <a:xfrm>
                <a:off x="11853963" y="5119245"/>
                <a:ext cx="954062" cy="331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b="0" i="0" u="none" strike="noStrike">
                    <a:solidFill>
                      <a:schemeClr val="tx1"/>
                    </a:solidFill>
                    <a:effectLst/>
                    <a:latin typeface="Biome" panose="020B0503030204020804" pitchFamily="34" charset="0"/>
                    <a:ea typeface="+mn-ea"/>
                    <a:cs typeface="Biome" panose="020B0503030204020804" pitchFamily="34" charset="0"/>
                  </a:rPr>
                  <a:t>Max Spend</a:t>
                </a:r>
                <a:endParaRPr lang="en-GB" sz="1100" b="0">
                  <a:solidFill>
                    <a:schemeClr val="tx1"/>
                  </a:solidFill>
                  <a:latin typeface="Biome" panose="020B0503030204020804" pitchFamily="34" charset="0"/>
                  <a:cs typeface="Biome" panose="020B0503030204020804" pitchFamily="34" charset="0"/>
                </a:endParaRPr>
              </a:p>
            </xdr:txBody>
          </xdr:sp>
        </xdr:grpSp>
        <xdr:grpSp>
          <xdr:nvGrpSpPr>
            <xdr:cNvPr id="138" name="Group 137">
              <a:extLst>
                <a:ext uri="{FF2B5EF4-FFF2-40B4-BE49-F238E27FC236}">
                  <a16:creationId xmlns:a16="http://schemas.microsoft.com/office/drawing/2014/main" id="{544EAAAF-9626-AC9B-FE8A-8FD9422F303F}"/>
                </a:ext>
              </a:extLst>
            </xdr:cNvPr>
            <xdr:cNvGrpSpPr/>
          </xdr:nvGrpSpPr>
          <xdr:grpSpPr>
            <a:xfrm>
              <a:off x="9297744" y="3055195"/>
              <a:ext cx="1813054" cy="320676"/>
              <a:chOff x="6822282" y="896936"/>
              <a:chExt cx="1826418" cy="320676"/>
            </a:xfrm>
          </xdr:grpSpPr>
          <xdr:sp macro="" textlink="">
            <xdr:nvSpPr>
              <xdr:cNvPr id="16" name="TextBox 15">
                <a:extLst>
                  <a:ext uri="{FF2B5EF4-FFF2-40B4-BE49-F238E27FC236}">
                    <a16:creationId xmlns:a16="http://schemas.microsoft.com/office/drawing/2014/main" id="{A44065CD-372B-7BD1-60BD-6C1F7B046718}"/>
                  </a:ext>
                </a:extLst>
              </xdr:cNvPr>
              <xdr:cNvSpPr txBox="1"/>
            </xdr:nvSpPr>
            <xdr:spPr>
              <a:xfrm>
                <a:off x="6822282" y="896936"/>
                <a:ext cx="1826418"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i="0" u="none" strike="noStrike">
                    <a:solidFill>
                      <a:sysClr val="windowText" lastClr="000000"/>
                    </a:solidFill>
                    <a:effectLst/>
                    <a:latin typeface="Biome" panose="020B0503030204020804" pitchFamily="34" charset="0"/>
                    <a:ea typeface="+mn-ea"/>
                    <a:cs typeface="Biome" panose="020B0503030204020804" pitchFamily="34" charset="0"/>
                  </a:rPr>
                  <a:t>Assets</a:t>
                </a:r>
                <a:endParaRPr lang="en-GB" sz="1100" b="1">
                  <a:solidFill>
                    <a:sysClr val="windowText" lastClr="000000"/>
                  </a:solidFill>
                  <a:latin typeface="Biome" panose="020B0503030204020804" pitchFamily="34" charset="0"/>
                  <a:cs typeface="Biome" panose="020B0503030204020804" pitchFamily="34" charset="0"/>
                </a:endParaRPr>
              </a:p>
            </xdr:txBody>
          </xdr:sp>
          <xdr:cxnSp macro="">
            <xdr:nvCxnSpPr>
              <xdr:cNvPr id="19" name="Straight Connector 18">
                <a:extLst>
                  <a:ext uri="{FF2B5EF4-FFF2-40B4-BE49-F238E27FC236}">
                    <a16:creationId xmlns:a16="http://schemas.microsoft.com/office/drawing/2014/main" id="{B02A0E71-852A-96D2-FCD3-E3C0B9966755}"/>
                  </a:ext>
                </a:extLst>
              </xdr:cNvPr>
              <xdr:cNvCxnSpPr/>
            </xdr:nvCxnSpPr>
            <xdr:spPr>
              <a:xfrm>
                <a:off x="6921500" y="1155700"/>
                <a:ext cx="216000" cy="0"/>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2" name="TextBox 21">
              <a:extLst>
                <a:ext uri="{FF2B5EF4-FFF2-40B4-BE49-F238E27FC236}">
                  <a16:creationId xmlns:a16="http://schemas.microsoft.com/office/drawing/2014/main" id="{C0BF24B9-A1BA-5901-E544-9997E57CE924}"/>
                </a:ext>
              </a:extLst>
            </xdr:cNvPr>
            <xdr:cNvSpPr txBox="1"/>
          </xdr:nvSpPr>
          <xdr:spPr>
            <a:xfrm>
              <a:off x="9259922" y="3512395"/>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Warehouse</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Asstes &amp; Goals'!M8">
          <xdr:nvSpPr>
            <xdr:cNvPr id="23" name="TextBox 22">
              <a:extLst>
                <a:ext uri="{FF2B5EF4-FFF2-40B4-BE49-F238E27FC236}">
                  <a16:creationId xmlns:a16="http://schemas.microsoft.com/office/drawing/2014/main" id="{6D14FE36-654F-B889-2143-24CC233C0626}"/>
                </a:ext>
              </a:extLst>
            </xdr:cNvPr>
            <xdr:cNvSpPr txBox="1"/>
          </xdr:nvSpPr>
          <xdr:spPr>
            <a:xfrm>
              <a:off x="9222101" y="3694428"/>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8AB4FB8-D5F9-4A49-8870-1A543BFE00EE}" type="TxLink">
                <a:rPr lang="en-US" sz="1200" b="1" i="0" u="none" strike="noStrike">
                  <a:solidFill>
                    <a:srgbClr val="000000"/>
                  </a:solidFill>
                  <a:latin typeface="Biome Light"/>
                  <a:ea typeface="+mn-ea"/>
                  <a:cs typeface="Biome Light"/>
                </a:rPr>
                <a:pPr marL="0" indent="0" algn="l"/>
                <a:t> Ksh300,000 </a:t>
              </a:fld>
              <a:endParaRPr lang="en-GB" sz="1200" b="1" i="0" u="none" strike="noStrike">
                <a:solidFill>
                  <a:srgbClr val="000000"/>
                </a:solidFill>
                <a:latin typeface="Biome Light"/>
                <a:ea typeface="+mn-ea"/>
                <a:cs typeface="Biome Light"/>
              </a:endParaRPr>
            </a:p>
          </xdr:txBody>
        </xdr:sp>
        <xdr:sp macro="" textlink="">
          <xdr:nvSpPr>
            <xdr:cNvPr id="24" name="TextBox 23">
              <a:extLst>
                <a:ext uri="{FF2B5EF4-FFF2-40B4-BE49-F238E27FC236}">
                  <a16:creationId xmlns:a16="http://schemas.microsoft.com/office/drawing/2014/main" id="{9AD631C3-6E76-D2CA-C07A-C9ED1D1AE8DC}"/>
                </a:ext>
              </a:extLst>
            </xdr:cNvPr>
            <xdr:cNvSpPr txBox="1"/>
          </xdr:nvSpPr>
          <xdr:spPr>
            <a:xfrm>
              <a:off x="9259922" y="4244761"/>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Gold</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Asstes &amp; Goals'!M12">
          <xdr:nvSpPr>
            <xdr:cNvPr id="25" name="TextBox 24">
              <a:extLst>
                <a:ext uri="{FF2B5EF4-FFF2-40B4-BE49-F238E27FC236}">
                  <a16:creationId xmlns:a16="http://schemas.microsoft.com/office/drawing/2014/main" id="{0434F608-9D2D-9907-9A3A-24C71AD9BABA}"/>
                </a:ext>
              </a:extLst>
            </xdr:cNvPr>
            <xdr:cNvSpPr txBox="1"/>
          </xdr:nvSpPr>
          <xdr:spPr>
            <a:xfrm>
              <a:off x="9222101" y="4452195"/>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C467E56-FB6F-4190-8A28-A9D3DB38AAEA}" type="TxLink">
                <a:rPr lang="en-US" sz="1200" b="1" i="0" u="none" strike="noStrike">
                  <a:solidFill>
                    <a:srgbClr val="000000"/>
                  </a:solidFill>
                  <a:latin typeface="Biome Light"/>
                  <a:ea typeface="+mn-ea"/>
                  <a:cs typeface="Biome Light"/>
                </a:rPr>
                <a:pPr marL="0" indent="0" algn="l"/>
                <a:t> Ksh300,000 </a:t>
              </a:fld>
              <a:endParaRPr lang="en-GB" sz="1200" b="1" i="0" u="none" strike="noStrike">
                <a:solidFill>
                  <a:srgbClr val="000000"/>
                </a:solidFill>
                <a:latin typeface="Biome Light"/>
                <a:ea typeface="+mn-ea"/>
                <a:cs typeface="Biome Light"/>
              </a:endParaRPr>
            </a:p>
          </xdr:txBody>
        </xdr:sp>
        <xdr:sp macro="" textlink="">
          <xdr:nvSpPr>
            <xdr:cNvPr id="62" name="TextBox 61">
              <a:extLst>
                <a:ext uri="{FF2B5EF4-FFF2-40B4-BE49-F238E27FC236}">
                  <a16:creationId xmlns:a16="http://schemas.microsoft.com/office/drawing/2014/main" id="{267BB573-7C1E-FD5C-4C66-77012EB19CD2}"/>
                </a:ext>
              </a:extLst>
            </xdr:cNvPr>
            <xdr:cNvSpPr txBox="1"/>
          </xdr:nvSpPr>
          <xdr:spPr>
            <a:xfrm>
              <a:off x="10428178" y="3512395"/>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Bonds</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Asstes &amp; Goals'!M9">
          <xdr:nvSpPr>
            <xdr:cNvPr id="63" name="TextBox 62">
              <a:extLst>
                <a:ext uri="{FF2B5EF4-FFF2-40B4-BE49-F238E27FC236}">
                  <a16:creationId xmlns:a16="http://schemas.microsoft.com/office/drawing/2014/main" id="{2581D400-0EF2-E5F9-85A3-0F30AF0B4C3D}"/>
                </a:ext>
              </a:extLst>
            </xdr:cNvPr>
            <xdr:cNvSpPr txBox="1"/>
          </xdr:nvSpPr>
          <xdr:spPr>
            <a:xfrm>
              <a:off x="10390357" y="3694428"/>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D0B52FEC-C5A5-43B8-BBE9-35D6B2846438}" type="TxLink">
                <a:rPr lang="en-US" sz="1200" b="1" i="0" u="none" strike="noStrike">
                  <a:solidFill>
                    <a:srgbClr val="000000"/>
                  </a:solidFill>
                  <a:latin typeface="Biome Light"/>
                  <a:ea typeface="+mn-ea"/>
                  <a:cs typeface="Biome Light"/>
                </a:rPr>
                <a:pPr marL="0" indent="0" algn="l"/>
                <a:t> Ksh2,000,000 </a:t>
              </a:fld>
              <a:endParaRPr lang="en-GB" sz="1200" b="1" i="0" u="none" strike="noStrike">
                <a:solidFill>
                  <a:srgbClr val="000000"/>
                </a:solidFill>
                <a:latin typeface="Biome Light"/>
                <a:ea typeface="+mn-ea"/>
                <a:cs typeface="Biome Light"/>
              </a:endParaRPr>
            </a:p>
          </xdr:txBody>
        </xdr:sp>
        <xdr:sp macro="" textlink="">
          <xdr:nvSpPr>
            <xdr:cNvPr id="64" name="TextBox 63">
              <a:extLst>
                <a:ext uri="{FF2B5EF4-FFF2-40B4-BE49-F238E27FC236}">
                  <a16:creationId xmlns:a16="http://schemas.microsoft.com/office/drawing/2014/main" id="{80A643E3-1FD8-D83A-83B5-261535AF5E7C}"/>
                </a:ext>
              </a:extLst>
            </xdr:cNvPr>
            <xdr:cNvSpPr txBox="1"/>
          </xdr:nvSpPr>
          <xdr:spPr>
            <a:xfrm>
              <a:off x="10428178" y="4244761"/>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silver</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Asstes &amp; Goals'!M13">
          <xdr:nvSpPr>
            <xdr:cNvPr id="65" name="TextBox 64">
              <a:extLst>
                <a:ext uri="{FF2B5EF4-FFF2-40B4-BE49-F238E27FC236}">
                  <a16:creationId xmlns:a16="http://schemas.microsoft.com/office/drawing/2014/main" id="{E7B25F58-15C6-1FA6-162C-649CDD048CD4}"/>
                </a:ext>
              </a:extLst>
            </xdr:cNvPr>
            <xdr:cNvSpPr txBox="1"/>
          </xdr:nvSpPr>
          <xdr:spPr>
            <a:xfrm>
              <a:off x="10390356" y="4452195"/>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25A32CF1-0ED7-4FFE-8CE0-3CDE20779C15}" type="TxLink">
                <a:rPr lang="en-US" sz="1200" b="1" i="0" u="none" strike="noStrike">
                  <a:solidFill>
                    <a:srgbClr val="000000"/>
                  </a:solidFill>
                  <a:latin typeface="Biome Light"/>
                  <a:ea typeface="+mn-ea"/>
                  <a:cs typeface="Biome Light"/>
                </a:rPr>
                <a:pPr marL="0" indent="0" algn="l"/>
                <a:t> Ksh150,000 </a:t>
              </a:fld>
              <a:endParaRPr lang="en-GB" sz="1200" b="1" i="0" u="none" strike="noStrike">
                <a:solidFill>
                  <a:srgbClr val="000000"/>
                </a:solidFill>
                <a:latin typeface="Biome Light"/>
                <a:ea typeface="+mn-ea"/>
                <a:cs typeface="Biome Light"/>
              </a:endParaRPr>
            </a:p>
          </xdr:txBody>
        </xdr:sp>
        <xdr:sp macro="" textlink="">
          <xdr:nvSpPr>
            <xdr:cNvPr id="66" name="TextBox 65">
              <a:extLst>
                <a:ext uri="{FF2B5EF4-FFF2-40B4-BE49-F238E27FC236}">
                  <a16:creationId xmlns:a16="http://schemas.microsoft.com/office/drawing/2014/main" id="{59422923-FE2A-56C1-1F15-706D29AF0A4E}"/>
                </a:ext>
              </a:extLst>
            </xdr:cNvPr>
            <xdr:cNvSpPr txBox="1"/>
          </xdr:nvSpPr>
          <xdr:spPr>
            <a:xfrm>
              <a:off x="11596433" y="3512395"/>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Stock </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Asstes &amp; Goals'!M10">
          <xdr:nvSpPr>
            <xdr:cNvPr id="67" name="TextBox 66">
              <a:extLst>
                <a:ext uri="{FF2B5EF4-FFF2-40B4-BE49-F238E27FC236}">
                  <a16:creationId xmlns:a16="http://schemas.microsoft.com/office/drawing/2014/main" id="{EEB9364A-970C-E91C-320D-8E1BC79E98C4}"/>
                </a:ext>
              </a:extLst>
            </xdr:cNvPr>
            <xdr:cNvSpPr txBox="1"/>
          </xdr:nvSpPr>
          <xdr:spPr>
            <a:xfrm>
              <a:off x="11558612" y="3694428"/>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594FF0C-2710-45CB-9AE2-0962071BC0D5}" type="TxLink">
                <a:rPr lang="en-US" sz="1200" b="1" i="0" u="none" strike="noStrike">
                  <a:solidFill>
                    <a:srgbClr val="000000"/>
                  </a:solidFill>
                  <a:latin typeface="Biome Light"/>
                  <a:ea typeface="+mn-ea"/>
                  <a:cs typeface="Biome Light"/>
                </a:rPr>
                <a:pPr marL="0" indent="0" algn="l"/>
                <a:t> Ksh1,000,000 </a:t>
              </a:fld>
              <a:endParaRPr lang="en-GB" sz="1200" b="1" i="0" u="none" strike="noStrike">
                <a:solidFill>
                  <a:srgbClr val="000000"/>
                </a:solidFill>
                <a:latin typeface="Biome Light"/>
                <a:ea typeface="+mn-ea"/>
                <a:cs typeface="Biome Light"/>
              </a:endParaRPr>
            </a:p>
          </xdr:txBody>
        </xdr:sp>
        <xdr:sp macro="" textlink="">
          <xdr:nvSpPr>
            <xdr:cNvPr id="68" name="TextBox 67">
              <a:extLst>
                <a:ext uri="{FF2B5EF4-FFF2-40B4-BE49-F238E27FC236}">
                  <a16:creationId xmlns:a16="http://schemas.microsoft.com/office/drawing/2014/main" id="{4FE0F04D-8D85-EE91-80A3-7DAAAE03BBFE}"/>
                </a:ext>
              </a:extLst>
            </xdr:cNvPr>
            <xdr:cNvSpPr txBox="1"/>
          </xdr:nvSpPr>
          <xdr:spPr>
            <a:xfrm>
              <a:off x="11596433" y="4244761"/>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Copper</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Asstes &amp; Goals'!M14">
          <xdr:nvSpPr>
            <xdr:cNvPr id="69" name="TextBox 68">
              <a:extLst>
                <a:ext uri="{FF2B5EF4-FFF2-40B4-BE49-F238E27FC236}">
                  <a16:creationId xmlns:a16="http://schemas.microsoft.com/office/drawing/2014/main" id="{72BEAB2B-1348-5A8B-9780-BF64AE0BD90F}"/>
                </a:ext>
              </a:extLst>
            </xdr:cNvPr>
            <xdr:cNvSpPr txBox="1"/>
          </xdr:nvSpPr>
          <xdr:spPr>
            <a:xfrm>
              <a:off x="11558610" y="4452195"/>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560AE3D-A28D-4E72-9894-91C3C4488F3E}" type="TxLink">
                <a:rPr lang="en-US" sz="1200" b="1" i="0" u="none" strike="noStrike">
                  <a:solidFill>
                    <a:srgbClr val="000000"/>
                  </a:solidFill>
                  <a:latin typeface="Biome Light"/>
                  <a:ea typeface="+mn-ea"/>
                  <a:cs typeface="Biome Light"/>
                </a:rPr>
                <a:pPr marL="0" indent="0" algn="l"/>
                <a:t> Ksh100,000 </a:t>
              </a:fld>
              <a:endParaRPr lang="en-GB" sz="1200" b="1" i="0" u="none" strike="noStrike">
                <a:solidFill>
                  <a:srgbClr val="000000"/>
                </a:solidFill>
                <a:latin typeface="Biome Light"/>
                <a:ea typeface="+mn-ea"/>
                <a:cs typeface="Biome Light"/>
              </a:endParaRPr>
            </a:p>
          </xdr:txBody>
        </xdr:sp>
        <xdr:sp macro="" textlink="">
          <xdr:nvSpPr>
            <xdr:cNvPr id="70" name="TextBox 69">
              <a:extLst>
                <a:ext uri="{FF2B5EF4-FFF2-40B4-BE49-F238E27FC236}">
                  <a16:creationId xmlns:a16="http://schemas.microsoft.com/office/drawing/2014/main" id="{B75AB43D-9525-3469-9EB0-22B9CB5E2224}"/>
                </a:ext>
              </a:extLst>
            </xdr:cNvPr>
            <xdr:cNvSpPr txBox="1"/>
          </xdr:nvSpPr>
          <xdr:spPr>
            <a:xfrm>
              <a:off x="12764686" y="3512395"/>
              <a:ext cx="132225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Land</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Asstes &amp; Goals'!M11">
          <xdr:nvSpPr>
            <xdr:cNvPr id="71" name="TextBox 70">
              <a:extLst>
                <a:ext uri="{FF2B5EF4-FFF2-40B4-BE49-F238E27FC236}">
                  <a16:creationId xmlns:a16="http://schemas.microsoft.com/office/drawing/2014/main" id="{B7A8861D-E490-28EE-B06A-6C8A9D36490A}"/>
                </a:ext>
              </a:extLst>
            </xdr:cNvPr>
            <xdr:cNvSpPr txBox="1"/>
          </xdr:nvSpPr>
          <xdr:spPr>
            <a:xfrm>
              <a:off x="12726863" y="3694428"/>
              <a:ext cx="159873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8E7E97E-2CBF-4CA8-B84E-AFDAEFF80F1F}" type="TxLink">
                <a:rPr lang="en-US" sz="1200" b="1" i="0" u="none" strike="noStrike">
                  <a:solidFill>
                    <a:srgbClr val="000000"/>
                  </a:solidFill>
                  <a:latin typeface="Biome Light"/>
                  <a:ea typeface="+mn-ea"/>
                  <a:cs typeface="Biome Light"/>
                </a:rPr>
                <a:pPr marL="0" indent="0" algn="l"/>
                <a:t> Ksh500,000 </a:t>
              </a:fld>
              <a:endParaRPr lang="en-GB" sz="1200" b="1" i="0" u="none" strike="noStrike">
                <a:solidFill>
                  <a:srgbClr val="000000"/>
                </a:solidFill>
                <a:latin typeface="Biome Light"/>
                <a:ea typeface="+mn-ea"/>
                <a:cs typeface="Biome Light"/>
              </a:endParaRPr>
            </a:p>
          </xdr:txBody>
        </xdr:sp>
        <xdr:sp macro="" textlink="">
          <xdr:nvSpPr>
            <xdr:cNvPr id="72" name="TextBox 71">
              <a:extLst>
                <a:ext uri="{FF2B5EF4-FFF2-40B4-BE49-F238E27FC236}">
                  <a16:creationId xmlns:a16="http://schemas.microsoft.com/office/drawing/2014/main" id="{23C8ACC1-117E-399D-4180-142B2446B66E}"/>
                </a:ext>
              </a:extLst>
            </xdr:cNvPr>
            <xdr:cNvSpPr txBox="1"/>
          </xdr:nvSpPr>
          <xdr:spPr>
            <a:xfrm>
              <a:off x="12764685" y="4244761"/>
              <a:ext cx="1384413"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Rental property</a:t>
              </a:r>
              <a:endParaRPr lang="en-GB" sz="1100" b="0">
                <a:solidFill>
                  <a:schemeClr val="bg1">
                    <a:lumMod val="65000"/>
                  </a:schemeClr>
                </a:solidFill>
                <a:latin typeface="Biome" panose="020B0503030204020804" pitchFamily="34" charset="0"/>
                <a:cs typeface="Biome" panose="020B0503030204020804" pitchFamily="34" charset="0"/>
              </a:endParaRPr>
            </a:p>
          </xdr:txBody>
        </xdr:sp>
        <xdr:sp macro="" textlink="'Asstes &amp; Goals'!M15">
          <xdr:nvSpPr>
            <xdr:cNvPr id="73" name="TextBox 72">
              <a:extLst>
                <a:ext uri="{FF2B5EF4-FFF2-40B4-BE49-F238E27FC236}">
                  <a16:creationId xmlns:a16="http://schemas.microsoft.com/office/drawing/2014/main" id="{BE87A4E0-5816-2B94-0ED7-173D28EA569B}"/>
                </a:ext>
              </a:extLst>
            </xdr:cNvPr>
            <xdr:cNvSpPr txBox="1"/>
          </xdr:nvSpPr>
          <xdr:spPr>
            <a:xfrm>
              <a:off x="12726860" y="4452195"/>
              <a:ext cx="1560912"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BB98F58-C420-448C-9B38-85BAFEF358CD}" type="TxLink">
                <a:rPr lang="en-US" sz="1200" b="1" i="0" u="none" strike="noStrike">
                  <a:solidFill>
                    <a:srgbClr val="000000"/>
                  </a:solidFill>
                  <a:latin typeface="Biome Light"/>
                  <a:ea typeface="+mn-ea"/>
                  <a:cs typeface="Biome Light"/>
                </a:rPr>
                <a:pPr marL="0" indent="0" algn="l"/>
                <a:t> Ksh100,000 </a:t>
              </a:fld>
              <a:endParaRPr lang="en-GB" sz="1200" b="1" i="0" u="none" strike="noStrike">
                <a:solidFill>
                  <a:srgbClr val="000000"/>
                </a:solidFill>
                <a:latin typeface="Biome Light"/>
                <a:ea typeface="+mn-ea"/>
                <a:cs typeface="Biome Light"/>
              </a:endParaRPr>
            </a:p>
          </xdr:txBody>
        </xdr:sp>
        <xdr:grpSp>
          <xdr:nvGrpSpPr>
            <xdr:cNvPr id="136" name="Group 135">
              <a:extLst>
                <a:ext uri="{FF2B5EF4-FFF2-40B4-BE49-F238E27FC236}">
                  <a16:creationId xmlns:a16="http://schemas.microsoft.com/office/drawing/2014/main" id="{CEC5D975-D12D-5450-7E61-A01AD24FF19A}"/>
                </a:ext>
              </a:extLst>
            </xdr:cNvPr>
            <xdr:cNvGrpSpPr/>
          </xdr:nvGrpSpPr>
          <xdr:grpSpPr>
            <a:xfrm>
              <a:off x="186231" y="887412"/>
              <a:ext cx="1999069" cy="1943100"/>
              <a:chOff x="4059731" y="860425"/>
              <a:chExt cx="1999069" cy="1943100"/>
            </a:xfrm>
            <a:effectLst>
              <a:outerShdw blurRad="127000" dir="5400000" sx="102000" sy="102000" algn="ctr" rotWithShape="0">
                <a:schemeClr val="tx1">
                  <a:alpha val="10000"/>
                </a:schemeClr>
              </a:outerShdw>
            </a:effectLst>
          </xdr:grpSpPr>
          <xdr:sp macro="" textlink="">
            <xdr:nvSpPr>
              <xdr:cNvPr id="117" name="Oval 116">
                <a:extLst>
                  <a:ext uri="{FF2B5EF4-FFF2-40B4-BE49-F238E27FC236}">
                    <a16:creationId xmlns:a16="http://schemas.microsoft.com/office/drawing/2014/main" id="{0FD6671C-9413-CB51-32A8-EE855A51063E}"/>
                  </a:ext>
                </a:extLst>
              </xdr:cNvPr>
              <xdr:cNvSpPr/>
            </xdr:nvSpPr>
            <xdr:spPr>
              <a:xfrm>
                <a:off x="4106332" y="860425"/>
                <a:ext cx="1944000" cy="1943100"/>
              </a:xfrm>
              <a:prstGeom prst="ellipse">
                <a:avLst/>
              </a:prstGeom>
              <a:solidFill>
                <a:srgbClr val="FFFFFF"/>
              </a:solidFill>
              <a:ln>
                <a:noFill/>
              </a:ln>
              <a:effectLst/>
              <a:scene3d>
                <a:camera prst="orthographicFront"/>
                <a:lightRig rig="sunrise" dir="t">
                  <a:rot lat="0" lon="0" rev="18000000"/>
                </a:lightRig>
              </a:scene3d>
              <a:sp3d extrusionH="76200" contourW="12700" prstMaterial="softEdge">
                <a:bevelT w="139700" h="139700" prst="divot"/>
                <a:bevelB prst="convex"/>
                <a:extrusionClr>
                  <a:srgbClr val="07E2C4"/>
                </a:extrusionClr>
                <a:contourClr>
                  <a:srgbClr val="07E2C4"/>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Pivottables!BJ6">
            <xdr:nvSpPr>
              <xdr:cNvPr id="121" name="TextBox 120">
                <a:extLst>
                  <a:ext uri="{FF2B5EF4-FFF2-40B4-BE49-F238E27FC236}">
                    <a16:creationId xmlns:a16="http://schemas.microsoft.com/office/drawing/2014/main" id="{2DC1F4E1-512B-F690-7616-A4648DF27C8F}"/>
                  </a:ext>
                </a:extLst>
              </xdr:cNvPr>
              <xdr:cNvSpPr txBox="1"/>
            </xdr:nvSpPr>
            <xdr:spPr>
              <a:xfrm>
                <a:off x="4076698" y="1833561"/>
                <a:ext cx="1944000" cy="423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547D75-7986-49A3-9F2A-F006B66D3ADC}" type="TxLink">
                  <a:rPr lang="en-US" sz="1800" b="1" i="0" u="none" strike="noStrike">
                    <a:solidFill>
                      <a:srgbClr val="000000"/>
                    </a:solidFill>
                    <a:latin typeface="Biome Light"/>
                    <a:cs typeface="Biome Light"/>
                  </a:rPr>
                  <a:pPr algn="ctr"/>
                  <a:t> 259,378 </a:t>
                </a:fld>
                <a:endParaRPr lang="en-GB" sz="1800" b="1">
                  <a:solidFill>
                    <a:sysClr val="windowText" lastClr="000000"/>
                  </a:solidFill>
                  <a:latin typeface="Biome" panose="020B0503030204020804" pitchFamily="34" charset="0"/>
                  <a:cs typeface="Biome" panose="020B0503030204020804" pitchFamily="34" charset="0"/>
                </a:endParaRPr>
              </a:p>
            </xdr:txBody>
          </xdr:sp>
          <xdr:sp macro="" textlink="Pivottables!J3">
            <xdr:nvSpPr>
              <xdr:cNvPr id="125" name="TextBox 124">
                <a:extLst>
                  <a:ext uri="{FF2B5EF4-FFF2-40B4-BE49-F238E27FC236}">
                    <a16:creationId xmlns:a16="http://schemas.microsoft.com/office/drawing/2014/main" id="{C0F7E7FA-9485-8E77-0587-909E11E63009}"/>
                  </a:ext>
                </a:extLst>
              </xdr:cNvPr>
              <xdr:cNvSpPr txBox="1"/>
            </xdr:nvSpPr>
            <xdr:spPr>
              <a:xfrm>
                <a:off x="4059731" y="1554161"/>
                <a:ext cx="1944000" cy="32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ysClr val="windowText" lastClr="000000"/>
                    </a:solidFill>
                    <a:latin typeface="Biome Light"/>
                    <a:cs typeface="Biome Light"/>
                  </a:rPr>
                  <a:t>Ksh</a:t>
                </a:r>
                <a:endParaRPr lang="en-GB" sz="1600" b="1">
                  <a:solidFill>
                    <a:sysClr val="windowText" lastClr="000000"/>
                  </a:solidFill>
                  <a:latin typeface="Biome" panose="020B0503030204020804" pitchFamily="34" charset="0"/>
                  <a:cs typeface="Biome" panose="020B0503030204020804" pitchFamily="34" charset="0"/>
                </a:endParaRPr>
              </a:p>
            </xdr:txBody>
          </xdr:sp>
          <xdr:sp macro="" textlink="">
            <xdr:nvSpPr>
              <xdr:cNvPr id="113" name="TextBox 112">
                <a:extLst>
                  <a:ext uri="{FF2B5EF4-FFF2-40B4-BE49-F238E27FC236}">
                    <a16:creationId xmlns:a16="http://schemas.microsoft.com/office/drawing/2014/main" id="{0894FDAB-1671-06E2-877B-208B36A52D73}"/>
                  </a:ext>
                </a:extLst>
              </xdr:cNvPr>
              <xdr:cNvSpPr txBox="1"/>
            </xdr:nvSpPr>
            <xdr:spPr>
              <a:xfrm>
                <a:off x="4114800" y="1274762"/>
                <a:ext cx="1944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0" i="0" u="none" strike="noStrike">
                    <a:solidFill>
                      <a:sysClr val="windowText" lastClr="000000"/>
                    </a:solidFill>
                    <a:effectLst/>
                    <a:latin typeface="Biome" panose="020B0503030204020804" pitchFamily="34" charset="0"/>
                    <a:ea typeface="+mn-ea"/>
                    <a:cs typeface="Biome" panose="020B0503030204020804" pitchFamily="34" charset="0"/>
                  </a:rPr>
                  <a:t>Total Net Worth</a:t>
                </a:r>
                <a:endParaRPr lang="en-GB" sz="1100" b="0">
                  <a:solidFill>
                    <a:sysClr val="windowText" lastClr="000000"/>
                  </a:solidFill>
                  <a:latin typeface="Biome" panose="020B0503030204020804" pitchFamily="34" charset="0"/>
                  <a:cs typeface="Biome" panose="020B0503030204020804" pitchFamily="34" charset="0"/>
                </a:endParaRPr>
              </a:p>
            </xdr:txBody>
          </xdr:sp>
        </xdr:grpSp>
        <xdr:grpSp>
          <xdr:nvGrpSpPr>
            <xdr:cNvPr id="213" name="Group 212">
              <a:extLst>
                <a:ext uri="{FF2B5EF4-FFF2-40B4-BE49-F238E27FC236}">
                  <a16:creationId xmlns:a16="http://schemas.microsoft.com/office/drawing/2014/main" id="{83196947-85D9-8CCA-74E4-F8586105BCF0}"/>
                </a:ext>
              </a:extLst>
            </xdr:cNvPr>
            <xdr:cNvGrpSpPr/>
          </xdr:nvGrpSpPr>
          <xdr:grpSpPr>
            <a:xfrm>
              <a:off x="9334500" y="868962"/>
              <a:ext cx="4896000" cy="1980000"/>
              <a:chOff x="9347200" y="881662"/>
              <a:chExt cx="4896000" cy="1980000"/>
            </a:xfrm>
          </xdr:grpSpPr>
          <xdr:sp macro="" textlink="">
            <xdr:nvSpPr>
              <xdr:cNvPr id="209" name="Rectangle: Rounded Corners 208">
                <a:extLst>
                  <a:ext uri="{FF2B5EF4-FFF2-40B4-BE49-F238E27FC236}">
                    <a16:creationId xmlns:a16="http://schemas.microsoft.com/office/drawing/2014/main" id="{FAC02E90-CE97-4A15-977A-65581E27E19E}"/>
                  </a:ext>
                </a:extLst>
              </xdr:cNvPr>
              <xdr:cNvSpPr/>
            </xdr:nvSpPr>
            <xdr:spPr>
              <a:xfrm>
                <a:off x="9347200" y="881662"/>
                <a:ext cx="4896000" cy="1980000"/>
              </a:xfrm>
              <a:prstGeom prst="roundRect">
                <a:avLst>
                  <a:gd name="adj" fmla="val 7540"/>
                </a:avLst>
              </a:prstGeom>
              <a:solidFill>
                <a:srgbClr val="FFFFFF"/>
              </a:solidFill>
              <a:ln>
                <a:noFill/>
              </a:ln>
              <a:effectLst>
                <a:outerShdw blurRad="127000" sx="102000" sy="102000" algn="ctr" rotWithShape="0">
                  <a:prstClr val="black">
                    <a:alpha val="1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xnSp macro="">
            <xdr:nvCxnSpPr>
              <xdr:cNvPr id="156" name="Straight Connector 155">
                <a:extLst>
                  <a:ext uri="{FF2B5EF4-FFF2-40B4-BE49-F238E27FC236}">
                    <a16:creationId xmlns:a16="http://schemas.microsoft.com/office/drawing/2014/main" id="{2BCB3883-F494-F568-D02F-CB52CE7F068D}"/>
                  </a:ext>
                </a:extLst>
              </xdr:cNvPr>
              <xdr:cNvCxnSpPr/>
            </xdr:nvCxnSpPr>
            <xdr:spPr>
              <a:xfrm>
                <a:off x="9486900" y="1206500"/>
                <a:ext cx="4608000" cy="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55" name="TextBox 154">
                <a:extLst>
                  <a:ext uri="{FF2B5EF4-FFF2-40B4-BE49-F238E27FC236}">
                    <a16:creationId xmlns:a16="http://schemas.microsoft.com/office/drawing/2014/main" id="{DF9355B2-094C-FD00-F6E9-8D4898EA0728}"/>
                  </a:ext>
                </a:extLst>
              </xdr:cNvPr>
              <xdr:cNvSpPr txBox="1"/>
            </xdr:nvSpPr>
            <xdr:spPr>
              <a:xfrm>
                <a:off x="10020300" y="932461"/>
                <a:ext cx="1826418" cy="254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1050" b="0" i="0" u="none" strike="noStrike">
                    <a:solidFill>
                      <a:schemeClr val="bg1">
                        <a:lumMod val="65000"/>
                      </a:schemeClr>
                    </a:solidFill>
                    <a:effectLst/>
                    <a:latin typeface="Biome" panose="020B0503030204020804" pitchFamily="34" charset="0"/>
                    <a:ea typeface="+mn-ea"/>
                    <a:cs typeface="Biome" panose="020B0503030204020804" pitchFamily="34" charset="0"/>
                  </a:rPr>
                  <a:t>Goals</a:t>
                </a:r>
                <a:endParaRPr lang="en-GB" sz="1050" b="0">
                  <a:solidFill>
                    <a:schemeClr val="bg1">
                      <a:lumMod val="65000"/>
                    </a:schemeClr>
                  </a:solidFill>
                  <a:latin typeface="Biome" panose="020B0503030204020804" pitchFamily="34" charset="0"/>
                  <a:cs typeface="Biome" panose="020B0503030204020804" pitchFamily="34" charset="0"/>
                </a:endParaRPr>
              </a:p>
            </xdr:txBody>
          </xdr:sp>
          <xdr:pic>
            <xdr:nvPicPr>
              <xdr:cNvPr id="158" name="Graphic 157" descr="Bullseye outline">
                <a:extLst>
                  <a:ext uri="{FF2B5EF4-FFF2-40B4-BE49-F238E27FC236}">
                    <a16:creationId xmlns:a16="http://schemas.microsoft.com/office/drawing/2014/main" id="{1CAB6ED1-4A94-4699-DF3E-15AB38430B72}"/>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9791700" y="907062"/>
                <a:ext cx="288000" cy="288000"/>
              </a:xfrm>
              <a:prstGeom prst="rect">
                <a:avLst/>
              </a:prstGeom>
            </xdr:spPr>
          </xdr:pic>
          <xdr:grpSp>
            <xdr:nvGrpSpPr>
              <xdr:cNvPr id="193" name="Group 192">
                <a:extLst>
                  <a:ext uri="{FF2B5EF4-FFF2-40B4-BE49-F238E27FC236}">
                    <a16:creationId xmlns:a16="http://schemas.microsoft.com/office/drawing/2014/main" id="{421822BD-7443-9AFB-4196-9BBA78C45DA5}"/>
                  </a:ext>
                </a:extLst>
              </xdr:cNvPr>
              <xdr:cNvGrpSpPr/>
            </xdr:nvGrpSpPr>
            <xdr:grpSpPr>
              <a:xfrm>
                <a:off x="9474200" y="1284887"/>
                <a:ext cx="4745824" cy="615600"/>
                <a:chOff x="6223000" y="1228725"/>
                <a:chExt cx="4745824" cy="615175"/>
              </a:xfrm>
              <a:effectLst/>
            </xdr:grpSpPr>
            <xdr:sp macro="" textlink="">
              <xdr:nvSpPr>
                <xdr:cNvPr id="192" name="Rectangle: Rounded Corners 191">
                  <a:extLst>
                    <a:ext uri="{FF2B5EF4-FFF2-40B4-BE49-F238E27FC236}">
                      <a16:creationId xmlns:a16="http://schemas.microsoft.com/office/drawing/2014/main" id="{95F3E428-8FFC-33A5-C34F-27D861A4C5A5}"/>
                    </a:ext>
                  </a:extLst>
                </xdr:cNvPr>
                <xdr:cNvSpPr/>
              </xdr:nvSpPr>
              <xdr:spPr>
                <a:xfrm>
                  <a:off x="6223000" y="1231900"/>
                  <a:ext cx="4608000" cy="612000"/>
                </a:xfrm>
                <a:prstGeom prst="roundRect">
                  <a:avLst>
                    <a:gd name="adj" fmla="val 8975"/>
                  </a:avLst>
                </a:prstGeom>
                <a:solidFill>
                  <a:schemeClr val="bg1">
                    <a:lumMod val="95000"/>
                  </a:schemeClr>
                </a:solidFill>
                <a:ln w="3175">
                  <a:solidFill>
                    <a:schemeClr val="bg1">
                      <a:lumMod val="75000"/>
                    </a:schemeClr>
                  </a:solidFill>
                </a:ln>
                <a:effectLst>
                  <a:innerShdw blurRad="127000">
                    <a:prstClr val="black">
                      <a:alpha val="8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61" name="Group 160">
                  <a:extLst>
                    <a:ext uri="{FF2B5EF4-FFF2-40B4-BE49-F238E27FC236}">
                      <a16:creationId xmlns:a16="http://schemas.microsoft.com/office/drawing/2014/main" id="{3FBA0C5D-9A90-E2C9-438F-AF72CEEBA81B}"/>
                    </a:ext>
                  </a:extLst>
                </xdr:cNvPr>
                <xdr:cNvGrpSpPr/>
              </xdr:nvGrpSpPr>
              <xdr:grpSpPr>
                <a:xfrm>
                  <a:off x="6246224" y="1476375"/>
                  <a:ext cx="4722600" cy="320676"/>
                  <a:chOff x="6157324" y="1209675"/>
                  <a:chExt cx="4722600" cy="320676"/>
                </a:xfrm>
              </xdr:grpSpPr>
              <xdr:grpSp>
                <xdr:nvGrpSpPr>
                  <xdr:cNvPr id="54" name="Group 53">
                    <a:extLst>
                      <a:ext uri="{FF2B5EF4-FFF2-40B4-BE49-F238E27FC236}">
                        <a16:creationId xmlns:a16="http://schemas.microsoft.com/office/drawing/2014/main" id="{73C820C0-871B-FF87-654C-1769A04A32DF}"/>
                      </a:ext>
                    </a:extLst>
                  </xdr:cNvPr>
                  <xdr:cNvGrpSpPr/>
                </xdr:nvGrpSpPr>
                <xdr:grpSpPr>
                  <a:xfrm>
                    <a:off x="7452725" y="1302513"/>
                    <a:ext cx="2772000" cy="132300"/>
                    <a:chOff x="6297025" y="1471612"/>
                    <a:chExt cx="4198639" cy="132300"/>
                  </a:xfrm>
                </xdr:grpSpPr>
                <xdr:grpSp>
                  <xdr:nvGrpSpPr>
                    <xdr:cNvPr id="28" name="Group 27">
                      <a:extLst>
                        <a:ext uri="{FF2B5EF4-FFF2-40B4-BE49-F238E27FC236}">
                          <a16:creationId xmlns:a16="http://schemas.microsoft.com/office/drawing/2014/main" id="{95718DC1-34DD-0C07-B772-A4E841AE8C75}"/>
                        </a:ext>
                      </a:extLst>
                    </xdr:cNvPr>
                    <xdr:cNvGrpSpPr/>
                  </xdr:nvGrpSpPr>
                  <xdr:grpSpPr>
                    <a:xfrm>
                      <a:off x="6565900" y="1489612"/>
                      <a:ext cx="3929764" cy="108000"/>
                      <a:chOff x="6565900" y="1358900"/>
                      <a:chExt cx="3929764" cy="108000"/>
                    </a:xfrm>
                  </xdr:grpSpPr>
                  <xdr:sp macro="" textlink="">
                    <xdr:nvSpPr>
                      <xdr:cNvPr id="26" name="Rectangle: Rounded Corners 25">
                        <a:extLst>
                          <a:ext uri="{FF2B5EF4-FFF2-40B4-BE49-F238E27FC236}">
                            <a16:creationId xmlns:a16="http://schemas.microsoft.com/office/drawing/2014/main" id="{92EE8489-6AFD-98E7-32F2-8CBB794041CB}"/>
                          </a:ext>
                        </a:extLst>
                      </xdr:cNvPr>
                      <xdr:cNvSpPr/>
                    </xdr:nvSpPr>
                    <xdr:spPr>
                      <a:xfrm>
                        <a:off x="6565900" y="1358900"/>
                        <a:ext cx="3929764" cy="108000"/>
                      </a:xfrm>
                      <a:prstGeom prst="roundRect">
                        <a:avLst>
                          <a:gd name="adj" fmla="val 39081"/>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7" name="Rectangle: Rounded Corners 26">
                        <a:extLst>
                          <a:ext uri="{FF2B5EF4-FFF2-40B4-BE49-F238E27FC236}">
                            <a16:creationId xmlns:a16="http://schemas.microsoft.com/office/drawing/2014/main" id="{6FA60338-46EF-AA98-20BA-F733915207DA}"/>
                          </a:ext>
                        </a:extLst>
                      </xdr:cNvPr>
                      <xdr:cNvSpPr/>
                    </xdr:nvSpPr>
                    <xdr:spPr>
                      <a:xfrm>
                        <a:off x="6565900" y="1358900"/>
                        <a:ext cx="108000" cy="108000"/>
                      </a:xfrm>
                      <a:prstGeom prst="roundRect">
                        <a:avLst>
                          <a:gd name="adj" fmla="val 50000"/>
                        </a:avLst>
                      </a:prstGeom>
                      <a:solidFill>
                        <a:srgbClr val="00B05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aphicFrame macro="">
                  <xdr:nvGraphicFramePr>
                    <xdr:cNvPr id="21" name="Chart 20">
                      <a:extLst>
                        <a:ext uri="{FF2B5EF4-FFF2-40B4-BE49-F238E27FC236}">
                          <a16:creationId xmlns:a16="http://schemas.microsoft.com/office/drawing/2014/main" id="{A5B2F1E7-0DBC-4DBB-B314-DFD2E3EE0238}"/>
                        </a:ext>
                      </a:extLst>
                    </xdr:cNvPr>
                    <xdr:cNvGraphicFramePr>
                      <a:graphicFrameLocks/>
                    </xdr:cNvGraphicFramePr>
                  </xdr:nvGraphicFramePr>
                  <xdr:xfrm>
                    <a:off x="6297025" y="1471612"/>
                    <a:ext cx="4180480" cy="132300"/>
                  </xdr:xfrm>
                  <a:graphic>
                    <a:graphicData uri="http://schemas.openxmlformats.org/drawingml/2006/chart">
                      <c:chart xmlns:c="http://schemas.openxmlformats.org/drawingml/2006/chart" xmlns:r="http://schemas.openxmlformats.org/officeDocument/2006/relationships" r:id="rId27"/>
                    </a:graphicData>
                  </a:graphic>
                </xdr:graphicFrame>
              </xdr:grpSp>
              <xdr:sp macro="" textlink="">
                <xdr:nvSpPr>
                  <xdr:cNvPr id="55" name="TextBox 54">
                    <a:extLst>
                      <a:ext uri="{FF2B5EF4-FFF2-40B4-BE49-F238E27FC236}">
                        <a16:creationId xmlns:a16="http://schemas.microsoft.com/office/drawing/2014/main" id="{73B8FFDF-A3D2-4E6C-BD35-E7119F0C5F4B}"/>
                      </a:ext>
                    </a:extLst>
                  </xdr:cNvPr>
                  <xdr:cNvSpPr txBox="1"/>
                </xdr:nvSpPr>
                <xdr:spPr>
                  <a:xfrm>
                    <a:off x="6157324" y="1209675"/>
                    <a:ext cx="756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50" b="0" i="0" u="none" strike="noStrike">
                        <a:solidFill>
                          <a:srgbClr val="00B050"/>
                        </a:solidFill>
                        <a:effectLst/>
                        <a:latin typeface="Biome" panose="020B0503030204020804" pitchFamily="34" charset="0"/>
                        <a:ea typeface="+mn-ea"/>
                        <a:cs typeface="Biome" panose="020B0503030204020804" pitchFamily="34" charset="0"/>
                      </a:rPr>
                      <a:t>Income</a:t>
                    </a:r>
                    <a:endParaRPr lang="en-GB" sz="1050" b="0">
                      <a:solidFill>
                        <a:srgbClr val="00B050"/>
                      </a:solidFill>
                      <a:latin typeface="Biome" panose="020B0503030204020804" pitchFamily="34" charset="0"/>
                      <a:cs typeface="Biome" panose="020B0503030204020804" pitchFamily="34" charset="0"/>
                    </a:endParaRPr>
                  </a:p>
                </xdr:txBody>
              </xdr:sp>
              <xdr:sp macro="" textlink="Pivottables!S26">
                <xdr:nvSpPr>
                  <xdr:cNvPr id="150" name="TextBox 149">
                    <a:extLst>
                      <a:ext uri="{FF2B5EF4-FFF2-40B4-BE49-F238E27FC236}">
                        <a16:creationId xmlns:a16="http://schemas.microsoft.com/office/drawing/2014/main" id="{38B08E1A-76A1-CAA3-AF82-8565D0D22934}"/>
                      </a:ext>
                    </a:extLst>
                  </xdr:cNvPr>
                  <xdr:cNvSpPr txBox="1"/>
                </xdr:nvSpPr>
                <xdr:spPr>
                  <a:xfrm>
                    <a:off x="6716124" y="1209675"/>
                    <a:ext cx="980076"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ED8430A-2CCE-479E-B6CF-7678AB25C636}" type="TxLink">
                      <a:rPr lang="en-US" sz="1000" b="0" i="0" u="none" strike="noStrike">
                        <a:solidFill>
                          <a:srgbClr val="000000"/>
                        </a:solidFill>
                        <a:latin typeface="Biome Light"/>
                        <a:cs typeface="Biome Light"/>
                      </a:rPr>
                      <a:pPr algn="l"/>
                      <a:t> 2,198,910 </a:t>
                    </a:fld>
                    <a:endParaRPr lang="en-GB" sz="1000" b="0">
                      <a:solidFill>
                        <a:sysClr val="windowText" lastClr="000000"/>
                      </a:solidFill>
                      <a:latin typeface="Biome" panose="020B0503030204020804" pitchFamily="34" charset="0"/>
                      <a:cs typeface="Biome" panose="020B0503030204020804" pitchFamily="34" charset="0"/>
                    </a:endParaRPr>
                  </a:p>
                </xdr:txBody>
              </xdr:sp>
              <xdr:sp macro="" textlink="Pivottables!AK18">
                <xdr:nvSpPr>
                  <xdr:cNvPr id="152" name="TextBox 151">
                    <a:extLst>
                      <a:ext uri="{FF2B5EF4-FFF2-40B4-BE49-F238E27FC236}">
                        <a16:creationId xmlns:a16="http://schemas.microsoft.com/office/drawing/2014/main" id="{67830CDF-62B1-5E2E-306D-E0C3259A0831}"/>
                      </a:ext>
                    </a:extLst>
                  </xdr:cNvPr>
                  <xdr:cNvSpPr txBox="1"/>
                </xdr:nvSpPr>
                <xdr:spPr>
                  <a:xfrm>
                    <a:off x="10195924" y="1209675"/>
                    <a:ext cx="684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DFF4CC6-F394-4A21-8D17-76DD1F39202E}" type="TxLink">
                      <a:rPr lang="en-US" sz="1000" b="0" i="0" u="none" strike="noStrike">
                        <a:solidFill>
                          <a:srgbClr val="00B050"/>
                        </a:solidFill>
                        <a:latin typeface="Biome Light"/>
                        <a:cs typeface="Biome Light"/>
                      </a:rPr>
                      <a:pPr algn="l"/>
                      <a:t>91.6%</a:t>
                    </a:fld>
                    <a:endParaRPr lang="en-GB" sz="1000" b="0">
                      <a:solidFill>
                        <a:srgbClr val="00B050"/>
                      </a:solidFill>
                      <a:latin typeface="Biome" panose="020B0503030204020804" pitchFamily="34" charset="0"/>
                      <a:cs typeface="Biome" panose="020B0503030204020804" pitchFamily="34" charset="0"/>
                    </a:endParaRPr>
                  </a:p>
                </xdr:txBody>
              </xdr:sp>
            </xdr:grpSp>
            <xdr:sp macro="" textlink="">
              <xdr:nvSpPr>
                <xdr:cNvPr id="190" name="TextBox 189">
                  <a:extLst>
                    <a:ext uri="{FF2B5EF4-FFF2-40B4-BE49-F238E27FC236}">
                      <a16:creationId xmlns:a16="http://schemas.microsoft.com/office/drawing/2014/main" id="{146B3DA0-5FC4-4DC3-BA34-FCE9550B44FB}"/>
                    </a:ext>
                  </a:extLst>
                </xdr:cNvPr>
                <xdr:cNvSpPr txBox="1"/>
              </xdr:nvSpPr>
              <xdr:spPr>
                <a:xfrm>
                  <a:off x="6235700" y="1228725"/>
                  <a:ext cx="45339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00" b="0" i="0" u="none" strike="noStrike">
                      <a:solidFill>
                        <a:schemeClr val="bg1">
                          <a:lumMod val="65000"/>
                        </a:schemeClr>
                      </a:solidFill>
                      <a:effectLst/>
                      <a:latin typeface="Biome" panose="020B0503030204020804" pitchFamily="34" charset="0"/>
                      <a:ea typeface="+mn-ea"/>
                      <a:cs typeface="Biome" panose="020B0503030204020804" pitchFamily="34" charset="0"/>
                    </a:rPr>
                    <a:t>The Goal is to earn </a:t>
                  </a:r>
                  <a:r>
                    <a:rPr lang="en-GB" sz="1000" b="0" i="0" u="none" strike="noStrike">
                      <a:solidFill>
                        <a:schemeClr val="tx1"/>
                      </a:solidFill>
                      <a:effectLst/>
                      <a:latin typeface="Biome" panose="020B0503030204020804" pitchFamily="34" charset="0"/>
                      <a:ea typeface="+mn-ea"/>
                      <a:cs typeface="Biome" panose="020B0503030204020804" pitchFamily="34" charset="0"/>
                    </a:rPr>
                    <a:t>Ksh</a:t>
                  </a:r>
                  <a:r>
                    <a:rPr lang="en-GB" sz="1000" b="0" i="0" u="none" strike="noStrike" baseline="0">
                      <a:solidFill>
                        <a:schemeClr val="tx1"/>
                      </a:solidFill>
                      <a:effectLst/>
                      <a:latin typeface="Biome" panose="020B0503030204020804" pitchFamily="34" charset="0"/>
                      <a:ea typeface="+mn-ea"/>
                      <a:cs typeface="Biome" panose="020B0503030204020804" pitchFamily="34" charset="0"/>
                    </a:rPr>
                    <a:t> 2, 400, 000 </a:t>
                  </a:r>
                  <a:r>
                    <a:rPr lang="en-GB" sz="1000" b="0" i="0" u="none" strike="noStrike" baseline="0">
                      <a:solidFill>
                        <a:schemeClr val="bg1">
                          <a:lumMod val="65000"/>
                        </a:schemeClr>
                      </a:solidFill>
                      <a:effectLst/>
                      <a:latin typeface="Biome" panose="020B0503030204020804" pitchFamily="34" charset="0"/>
                      <a:ea typeface="+mn-ea"/>
                      <a:cs typeface="Biome" panose="020B0503030204020804" pitchFamily="34" charset="0"/>
                    </a:rPr>
                    <a:t>that is </a:t>
                  </a:r>
                  <a:r>
                    <a:rPr lang="en-GB" sz="1000" b="0" i="0" u="none" strike="noStrike" baseline="0">
                      <a:solidFill>
                        <a:schemeClr val="tx1"/>
                      </a:solidFill>
                      <a:effectLst/>
                      <a:latin typeface="Biome" panose="020B0503030204020804" pitchFamily="34" charset="0"/>
                      <a:ea typeface="+mn-ea"/>
                      <a:cs typeface="Biome" panose="020B0503030204020804" pitchFamily="34" charset="0"/>
                    </a:rPr>
                    <a:t>200, 000 </a:t>
                  </a:r>
                  <a:r>
                    <a:rPr lang="en-GB" sz="1000" b="0" i="0" u="none" strike="noStrike" baseline="0">
                      <a:solidFill>
                        <a:schemeClr val="bg1">
                          <a:lumMod val="65000"/>
                        </a:schemeClr>
                      </a:solidFill>
                      <a:effectLst/>
                      <a:latin typeface="Biome" panose="020B0503030204020804" pitchFamily="34" charset="0"/>
                      <a:ea typeface="+mn-ea"/>
                      <a:cs typeface="Biome" panose="020B0503030204020804" pitchFamily="34" charset="0"/>
                    </a:rPr>
                    <a:t>per month</a:t>
                  </a:r>
                  <a:endParaRPr lang="en-GB" sz="1000" b="0">
                    <a:solidFill>
                      <a:schemeClr val="bg1">
                        <a:lumMod val="65000"/>
                      </a:schemeClr>
                    </a:solidFill>
                    <a:latin typeface="Biome" panose="020B0503030204020804" pitchFamily="34" charset="0"/>
                    <a:cs typeface="Biome" panose="020B0503030204020804" pitchFamily="34" charset="0"/>
                  </a:endParaRPr>
                </a:p>
              </xdr:txBody>
            </xdr:sp>
          </xdr:grpSp>
          <xdr:grpSp>
            <xdr:nvGrpSpPr>
              <xdr:cNvPr id="195" name="Group 194">
                <a:extLst>
                  <a:ext uri="{FF2B5EF4-FFF2-40B4-BE49-F238E27FC236}">
                    <a16:creationId xmlns:a16="http://schemas.microsoft.com/office/drawing/2014/main" id="{01E46A5C-7511-7CD7-D5BA-D30CB77EEC8F}"/>
                  </a:ext>
                </a:extLst>
              </xdr:cNvPr>
              <xdr:cNvGrpSpPr/>
            </xdr:nvGrpSpPr>
            <xdr:grpSpPr>
              <a:xfrm>
                <a:off x="9484724" y="1983387"/>
                <a:ext cx="4735300" cy="792000"/>
                <a:chOff x="6233524" y="1927225"/>
                <a:chExt cx="4735300" cy="792000"/>
              </a:xfrm>
              <a:effectLst/>
            </xdr:grpSpPr>
            <xdr:sp macro="" textlink="">
              <xdr:nvSpPr>
                <xdr:cNvPr id="194" name="Rectangle: Rounded Corners 193">
                  <a:extLst>
                    <a:ext uri="{FF2B5EF4-FFF2-40B4-BE49-F238E27FC236}">
                      <a16:creationId xmlns:a16="http://schemas.microsoft.com/office/drawing/2014/main" id="{8B4E7A5D-087C-483B-80B3-EEC7A18F3888}"/>
                    </a:ext>
                  </a:extLst>
                </xdr:cNvPr>
                <xdr:cNvSpPr/>
              </xdr:nvSpPr>
              <xdr:spPr>
                <a:xfrm>
                  <a:off x="6233524" y="1927225"/>
                  <a:ext cx="4608000" cy="792000"/>
                </a:xfrm>
                <a:prstGeom prst="roundRect">
                  <a:avLst>
                    <a:gd name="adj" fmla="val 7848"/>
                  </a:avLst>
                </a:prstGeom>
                <a:solidFill>
                  <a:schemeClr val="bg1">
                    <a:lumMod val="95000"/>
                  </a:schemeClr>
                </a:solidFill>
                <a:ln w="3175">
                  <a:solidFill>
                    <a:schemeClr val="bg1">
                      <a:lumMod val="75000"/>
                    </a:schemeClr>
                  </a:solidFill>
                </a:ln>
                <a:effectLst>
                  <a:innerShdw blurRad="127000">
                    <a:prstClr val="black">
                      <a:alpha val="8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172" name="Group 171">
                  <a:extLst>
                    <a:ext uri="{FF2B5EF4-FFF2-40B4-BE49-F238E27FC236}">
                      <a16:creationId xmlns:a16="http://schemas.microsoft.com/office/drawing/2014/main" id="{81A3AD75-CDC7-7CFF-311F-31B66DBF27E2}"/>
                    </a:ext>
                  </a:extLst>
                </xdr:cNvPr>
                <xdr:cNvGrpSpPr/>
              </xdr:nvGrpSpPr>
              <xdr:grpSpPr>
                <a:xfrm>
                  <a:off x="6246224" y="2378075"/>
                  <a:ext cx="4722600" cy="320676"/>
                  <a:chOff x="6157324" y="1209675"/>
                  <a:chExt cx="4722600" cy="320676"/>
                </a:xfrm>
              </xdr:grpSpPr>
              <xdr:grpSp>
                <xdr:nvGrpSpPr>
                  <xdr:cNvPr id="173" name="Group 172">
                    <a:extLst>
                      <a:ext uri="{FF2B5EF4-FFF2-40B4-BE49-F238E27FC236}">
                        <a16:creationId xmlns:a16="http://schemas.microsoft.com/office/drawing/2014/main" id="{8066E1F4-2FCC-2FD5-3BA0-0D4F2E71F000}"/>
                      </a:ext>
                    </a:extLst>
                  </xdr:cNvPr>
                  <xdr:cNvGrpSpPr/>
                </xdr:nvGrpSpPr>
                <xdr:grpSpPr>
                  <a:xfrm>
                    <a:off x="7465423" y="1302513"/>
                    <a:ext cx="2760011" cy="132300"/>
                    <a:chOff x="6316260" y="1471612"/>
                    <a:chExt cx="4180481" cy="132300"/>
                  </a:xfrm>
                </xdr:grpSpPr>
                <xdr:grpSp>
                  <xdr:nvGrpSpPr>
                    <xdr:cNvPr id="177" name="Group 176">
                      <a:extLst>
                        <a:ext uri="{FF2B5EF4-FFF2-40B4-BE49-F238E27FC236}">
                          <a16:creationId xmlns:a16="http://schemas.microsoft.com/office/drawing/2014/main" id="{BC6A8E1F-C65B-5B4A-CA68-5A1899C726FA}"/>
                        </a:ext>
                      </a:extLst>
                    </xdr:cNvPr>
                    <xdr:cNvGrpSpPr/>
                  </xdr:nvGrpSpPr>
                  <xdr:grpSpPr>
                    <a:xfrm>
                      <a:off x="6565900" y="1489612"/>
                      <a:ext cx="3929764" cy="108000"/>
                      <a:chOff x="6565900" y="1358900"/>
                      <a:chExt cx="3929764" cy="108000"/>
                    </a:xfrm>
                  </xdr:grpSpPr>
                  <xdr:sp macro="" textlink="">
                    <xdr:nvSpPr>
                      <xdr:cNvPr id="179" name="Rectangle: Rounded Corners 178">
                        <a:extLst>
                          <a:ext uri="{FF2B5EF4-FFF2-40B4-BE49-F238E27FC236}">
                            <a16:creationId xmlns:a16="http://schemas.microsoft.com/office/drawing/2014/main" id="{A5BC3960-C690-229A-4F7F-DA616D64F785}"/>
                          </a:ext>
                        </a:extLst>
                      </xdr:cNvPr>
                      <xdr:cNvSpPr/>
                    </xdr:nvSpPr>
                    <xdr:spPr>
                      <a:xfrm>
                        <a:off x="6565900" y="1358900"/>
                        <a:ext cx="3929764" cy="108000"/>
                      </a:xfrm>
                      <a:prstGeom prst="roundRect">
                        <a:avLst>
                          <a:gd name="adj" fmla="val 39081"/>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80" name="Rectangle: Rounded Corners 179">
                        <a:extLst>
                          <a:ext uri="{FF2B5EF4-FFF2-40B4-BE49-F238E27FC236}">
                            <a16:creationId xmlns:a16="http://schemas.microsoft.com/office/drawing/2014/main" id="{A73CDEDD-1B60-14D2-3788-E7EB126B4619}"/>
                          </a:ext>
                        </a:extLst>
                      </xdr:cNvPr>
                      <xdr:cNvSpPr/>
                    </xdr:nvSpPr>
                    <xdr:spPr>
                      <a:xfrm>
                        <a:off x="6565900" y="1358900"/>
                        <a:ext cx="108000" cy="108000"/>
                      </a:xfrm>
                      <a:prstGeom prst="roundRect">
                        <a:avLst>
                          <a:gd name="adj" fmla="val 50000"/>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graphicFrame macro="">
                  <xdr:nvGraphicFramePr>
                    <xdr:cNvPr id="178" name="Chart 177">
                      <a:extLst>
                        <a:ext uri="{FF2B5EF4-FFF2-40B4-BE49-F238E27FC236}">
                          <a16:creationId xmlns:a16="http://schemas.microsoft.com/office/drawing/2014/main" id="{A024BBB2-5A8C-308B-78A8-3CB6AC665BCE}"/>
                        </a:ext>
                      </a:extLst>
                    </xdr:cNvPr>
                    <xdr:cNvGraphicFramePr>
                      <a:graphicFrameLocks/>
                    </xdr:cNvGraphicFramePr>
                  </xdr:nvGraphicFramePr>
                  <xdr:xfrm>
                    <a:off x="6316260" y="1471612"/>
                    <a:ext cx="4180481" cy="132300"/>
                  </xdr:xfrm>
                  <a:graphic>
                    <a:graphicData uri="http://schemas.openxmlformats.org/drawingml/2006/chart">
                      <c:chart xmlns:c="http://schemas.openxmlformats.org/drawingml/2006/chart" xmlns:r="http://schemas.openxmlformats.org/officeDocument/2006/relationships" r:id="rId28"/>
                    </a:graphicData>
                  </a:graphic>
                </xdr:graphicFrame>
              </xdr:grpSp>
              <xdr:sp macro="" textlink="">
                <xdr:nvSpPr>
                  <xdr:cNvPr id="174" name="TextBox 173">
                    <a:extLst>
                      <a:ext uri="{FF2B5EF4-FFF2-40B4-BE49-F238E27FC236}">
                        <a16:creationId xmlns:a16="http://schemas.microsoft.com/office/drawing/2014/main" id="{44AED543-E01E-B0EC-739B-EA72E1CE4B99}"/>
                      </a:ext>
                    </a:extLst>
                  </xdr:cNvPr>
                  <xdr:cNvSpPr txBox="1"/>
                </xdr:nvSpPr>
                <xdr:spPr>
                  <a:xfrm>
                    <a:off x="6157324" y="1209675"/>
                    <a:ext cx="1008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50" b="0" i="0" u="none" strike="noStrike">
                        <a:solidFill>
                          <a:srgbClr val="FF0000"/>
                        </a:solidFill>
                        <a:effectLst/>
                        <a:latin typeface="Biome" panose="020B0503030204020804" pitchFamily="34" charset="0"/>
                        <a:ea typeface="+mn-ea"/>
                        <a:cs typeface="Biome" panose="020B0503030204020804" pitchFamily="34" charset="0"/>
                      </a:rPr>
                      <a:t>Spend</a:t>
                    </a:r>
                    <a:endParaRPr lang="en-GB" sz="1050" b="0">
                      <a:solidFill>
                        <a:srgbClr val="FF0000"/>
                      </a:solidFill>
                      <a:latin typeface="Biome" panose="020B0503030204020804" pitchFamily="34" charset="0"/>
                      <a:cs typeface="Biome" panose="020B0503030204020804" pitchFamily="34" charset="0"/>
                    </a:endParaRPr>
                  </a:p>
                </xdr:txBody>
              </xdr:sp>
              <xdr:sp macro="" textlink="Pivottables!AQ18">
                <xdr:nvSpPr>
                  <xdr:cNvPr id="175" name="TextBox 174">
                    <a:extLst>
                      <a:ext uri="{FF2B5EF4-FFF2-40B4-BE49-F238E27FC236}">
                        <a16:creationId xmlns:a16="http://schemas.microsoft.com/office/drawing/2014/main" id="{1B99E5E1-BB7C-4426-6EFF-64FCE4D3D348}"/>
                      </a:ext>
                    </a:extLst>
                  </xdr:cNvPr>
                  <xdr:cNvSpPr txBox="1"/>
                </xdr:nvSpPr>
                <xdr:spPr>
                  <a:xfrm>
                    <a:off x="6716124" y="1209675"/>
                    <a:ext cx="900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51F18CE-8B45-4071-8AE1-57BF939233BD}" type="TxLink">
                      <a:rPr lang="en-US" sz="1000" b="0" i="0" u="none" strike="noStrike">
                        <a:solidFill>
                          <a:srgbClr val="000000"/>
                        </a:solidFill>
                        <a:latin typeface="Biome Light"/>
                        <a:cs typeface="Biome Light"/>
                      </a:rPr>
                      <a:pPr algn="l"/>
                      <a:t> 1,991,712 </a:t>
                    </a:fld>
                    <a:endParaRPr lang="en-GB" sz="1000" b="0">
                      <a:solidFill>
                        <a:sysClr val="windowText" lastClr="000000"/>
                      </a:solidFill>
                      <a:latin typeface="Biome" panose="020B0503030204020804" pitchFamily="34" charset="0"/>
                      <a:cs typeface="Biome" panose="020B0503030204020804" pitchFamily="34" charset="0"/>
                    </a:endParaRPr>
                  </a:p>
                </xdr:txBody>
              </xdr:sp>
              <xdr:sp macro="" textlink="Pivottables!AS18">
                <xdr:nvSpPr>
                  <xdr:cNvPr id="176" name="TextBox 175">
                    <a:extLst>
                      <a:ext uri="{FF2B5EF4-FFF2-40B4-BE49-F238E27FC236}">
                        <a16:creationId xmlns:a16="http://schemas.microsoft.com/office/drawing/2014/main" id="{26C63394-DEA1-A4F4-472D-37824DCE6982}"/>
                      </a:ext>
                    </a:extLst>
                  </xdr:cNvPr>
                  <xdr:cNvSpPr txBox="1"/>
                </xdr:nvSpPr>
                <xdr:spPr>
                  <a:xfrm>
                    <a:off x="10195924" y="1209675"/>
                    <a:ext cx="684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1DF3936-1BEA-4824-923B-F60403252B67}" type="TxLink">
                      <a:rPr lang="en-US" sz="1000" b="0" i="0" u="none" strike="noStrike">
                        <a:solidFill>
                          <a:srgbClr val="FF0000"/>
                        </a:solidFill>
                        <a:latin typeface="Biome Light"/>
                        <a:cs typeface="Biome Light"/>
                      </a:rPr>
                      <a:pPr algn="l"/>
                      <a:t>10.7%</a:t>
                    </a:fld>
                    <a:endParaRPr lang="en-GB" sz="1000" b="0" i="0">
                      <a:solidFill>
                        <a:sysClr val="windowText" lastClr="000000"/>
                      </a:solidFill>
                      <a:latin typeface="Biome" panose="020B0503030204020804" pitchFamily="34" charset="0"/>
                      <a:cs typeface="Biome" panose="020B0503030204020804" pitchFamily="34" charset="0"/>
                    </a:endParaRPr>
                  </a:p>
                </xdr:txBody>
              </xdr:sp>
            </xdr:grpSp>
            <xdr:sp macro="" textlink="">
              <xdr:nvSpPr>
                <xdr:cNvPr id="191" name="TextBox 190">
                  <a:extLst>
                    <a:ext uri="{FF2B5EF4-FFF2-40B4-BE49-F238E27FC236}">
                      <a16:creationId xmlns:a16="http://schemas.microsoft.com/office/drawing/2014/main" id="{2A02234B-C875-D454-8DB1-5A75B0AB0DA1}"/>
                    </a:ext>
                  </a:extLst>
                </xdr:cNvPr>
                <xdr:cNvSpPr txBox="1"/>
              </xdr:nvSpPr>
              <xdr:spPr>
                <a:xfrm>
                  <a:off x="6246224" y="1965325"/>
                  <a:ext cx="4523376" cy="46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000" b="0" i="0" u="none" strike="noStrike">
                      <a:solidFill>
                        <a:schemeClr val="bg1">
                          <a:lumMod val="65000"/>
                        </a:schemeClr>
                      </a:solidFill>
                      <a:effectLst/>
                      <a:latin typeface="Biome" panose="020B0503030204020804" pitchFamily="34" charset="0"/>
                      <a:ea typeface="+mn-ea"/>
                      <a:cs typeface="Biome" panose="020B0503030204020804" pitchFamily="34" charset="0"/>
                    </a:rPr>
                    <a:t>The Goal is to spend </a:t>
                  </a:r>
                  <a:r>
                    <a:rPr lang="en-GB" sz="1000" b="0" i="0" u="none" strike="noStrike">
                      <a:solidFill>
                        <a:schemeClr val="tx1"/>
                      </a:solidFill>
                      <a:effectLst/>
                      <a:latin typeface="Biome" panose="020B0503030204020804" pitchFamily="34" charset="0"/>
                      <a:ea typeface="+mn-ea"/>
                      <a:cs typeface="Biome" panose="020B0503030204020804" pitchFamily="34" charset="0"/>
                    </a:rPr>
                    <a:t>Ksh</a:t>
                  </a:r>
                  <a:r>
                    <a:rPr lang="en-GB" sz="1000" b="0" i="0" u="none" strike="noStrike" baseline="0">
                      <a:solidFill>
                        <a:schemeClr val="tx1"/>
                      </a:solidFill>
                      <a:effectLst/>
                      <a:latin typeface="Biome" panose="020B0503030204020804" pitchFamily="34" charset="0"/>
                      <a:ea typeface="+mn-ea"/>
                      <a:cs typeface="Biome" panose="020B0503030204020804" pitchFamily="34" charset="0"/>
                    </a:rPr>
                    <a:t> 1, 800, 000 </a:t>
                  </a:r>
                  <a:r>
                    <a:rPr lang="en-GB" sz="1000" b="0" i="0" u="none" strike="noStrike" baseline="0">
                      <a:solidFill>
                        <a:schemeClr val="bg1">
                          <a:lumMod val="65000"/>
                        </a:schemeClr>
                      </a:solidFill>
                      <a:effectLst/>
                      <a:latin typeface="Biome" panose="020B0503030204020804" pitchFamily="34" charset="0"/>
                      <a:ea typeface="+mn-ea"/>
                      <a:cs typeface="Biome" panose="020B0503030204020804" pitchFamily="34" charset="0"/>
                    </a:rPr>
                    <a:t>that is </a:t>
                  </a:r>
                  <a:r>
                    <a:rPr lang="en-GB" sz="1000" b="0" i="0" u="none" strike="noStrike" baseline="0">
                      <a:solidFill>
                        <a:schemeClr val="tx1"/>
                      </a:solidFill>
                      <a:effectLst/>
                      <a:latin typeface="Biome" panose="020B0503030204020804" pitchFamily="34" charset="0"/>
                      <a:ea typeface="+mn-ea"/>
                      <a:cs typeface="Biome" panose="020B0503030204020804" pitchFamily="34" charset="0"/>
                    </a:rPr>
                    <a:t>150, 000 </a:t>
                  </a:r>
                  <a:r>
                    <a:rPr lang="en-GB" sz="1000" b="0" i="0" u="none" strike="noStrike" baseline="0">
                      <a:solidFill>
                        <a:schemeClr val="bg1">
                          <a:lumMod val="65000"/>
                        </a:schemeClr>
                      </a:solidFill>
                      <a:effectLst/>
                      <a:latin typeface="Biome" panose="020B0503030204020804" pitchFamily="34" charset="0"/>
                      <a:ea typeface="+mn-ea"/>
                      <a:cs typeface="Biome" panose="020B0503030204020804" pitchFamily="34" charset="0"/>
                    </a:rPr>
                    <a:t>per month. The bar below shows exceeded expenditure</a:t>
                  </a:r>
                  <a:endParaRPr lang="en-GB" sz="1000" b="0">
                    <a:solidFill>
                      <a:schemeClr val="bg1">
                        <a:lumMod val="65000"/>
                      </a:schemeClr>
                    </a:solidFill>
                    <a:latin typeface="Biome" panose="020B0503030204020804" pitchFamily="34" charset="0"/>
                    <a:cs typeface="Biome" panose="020B0503030204020804" pitchFamily="34" charset="0"/>
                  </a:endParaRPr>
                </a:p>
              </xdr:txBody>
            </xdr:sp>
          </xdr:grpSp>
        </xdr:grpSp>
        <xdr:grpSp>
          <xdr:nvGrpSpPr>
            <xdr:cNvPr id="200" name="Group 199">
              <a:extLst>
                <a:ext uri="{FF2B5EF4-FFF2-40B4-BE49-F238E27FC236}">
                  <a16:creationId xmlns:a16="http://schemas.microsoft.com/office/drawing/2014/main" id="{3B7A63F0-7D49-9336-1A35-2EDB18709917}"/>
                </a:ext>
              </a:extLst>
            </xdr:cNvPr>
            <xdr:cNvGrpSpPr/>
          </xdr:nvGrpSpPr>
          <xdr:grpSpPr>
            <a:xfrm>
              <a:off x="6089021" y="868962"/>
              <a:ext cx="3168000" cy="1980000"/>
              <a:chOff x="11199224" y="1647825"/>
              <a:chExt cx="4538395" cy="1980000"/>
            </a:xfrm>
            <a:effectLst>
              <a:outerShdw blurRad="127000" sx="102000" sy="102000" algn="ctr" rotWithShape="0">
                <a:prstClr val="black">
                  <a:alpha val="8000"/>
                </a:prstClr>
              </a:outerShdw>
            </a:effectLst>
          </xdr:grpSpPr>
          <xdr:grpSp>
            <xdr:nvGrpSpPr>
              <xdr:cNvPr id="201" name="Group 200">
                <a:extLst>
                  <a:ext uri="{FF2B5EF4-FFF2-40B4-BE49-F238E27FC236}">
                    <a16:creationId xmlns:a16="http://schemas.microsoft.com/office/drawing/2014/main" id="{250B5CDB-998A-584F-CB74-1394D39505A0}"/>
                  </a:ext>
                </a:extLst>
              </xdr:cNvPr>
              <xdr:cNvGrpSpPr/>
            </xdr:nvGrpSpPr>
            <xdr:grpSpPr>
              <a:xfrm>
                <a:off x="11199224" y="1647825"/>
                <a:ext cx="4538395" cy="1980000"/>
                <a:chOff x="6195424" y="1876425"/>
                <a:chExt cx="4538395" cy="1980000"/>
              </a:xfrm>
            </xdr:grpSpPr>
            <xdr:sp macro="" textlink="">
              <xdr:nvSpPr>
                <xdr:cNvPr id="205" name="Rectangle: Rounded Corners 204">
                  <a:extLst>
                    <a:ext uri="{FF2B5EF4-FFF2-40B4-BE49-F238E27FC236}">
                      <a16:creationId xmlns:a16="http://schemas.microsoft.com/office/drawing/2014/main" id="{415412A3-2906-1F05-0D7D-C4EFEA876C69}"/>
                    </a:ext>
                  </a:extLst>
                </xdr:cNvPr>
                <xdr:cNvSpPr/>
              </xdr:nvSpPr>
              <xdr:spPr>
                <a:xfrm>
                  <a:off x="6195424" y="1876425"/>
                  <a:ext cx="4538395" cy="1980000"/>
                </a:xfrm>
                <a:prstGeom prst="roundRect">
                  <a:avLst>
                    <a:gd name="adj" fmla="val 8823"/>
                  </a:avLst>
                </a:prstGeom>
                <a:solidFill>
                  <a:srgbClr val="FFFFFF"/>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Pivottables!AB6">
              <xdr:nvSpPr>
                <xdr:cNvPr id="206" name="TextBox 205">
                  <a:extLst>
                    <a:ext uri="{FF2B5EF4-FFF2-40B4-BE49-F238E27FC236}">
                      <a16:creationId xmlns:a16="http://schemas.microsoft.com/office/drawing/2014/main" id="{D7549C7E-9E91-F21B-DBA4-5C9681295AC3}"/>
                    </a:ext>
                  </a:extLst>
                </xdr:cNvPr>
                <xdr:cNvSpPr txBox="1"/>
              </xdr:nvSpPr>
              <xdr:spPr>
                <a:xfrm>
                  <a:off x="6223000" y="2362200"/>
                  <a:ext cx="4356100" cy="11217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F9953B-F528-4950-94F9-C74FF1EA7A78}" type="TxLink">
                    <a:rPr lang="en-US" sz="1100" b="0" i="0" u="none" strike="noStrike">
                      <a:solidFill>
                        <a:srgbClr val="000000"/>
                      </a:solidFill>
                      <a:latin typeface="Biome Light"/>
                      <a:cs typeface="Biome Light"/>
                    </a:rPr>
                    <a:pPr algn="ctr"/>
                    <a:t>4 Expenses are due, Pay them soonest to avoid extra charges.</a:t>
                  </a:fld>
                  <a:endParaRPr lang="en-US" sz="1200" b="0" i="0">
                    <a:latin typeface="Biome" panose="020B0503030204020804" pitchFamily="34" charset="0"/>
                    <a:cs typeface="Biome" panose="020B0503030204020804" pitchFamily="34" charset="0"/>
                  </a:endParaRPr>
                </a:p>
              </xdr:txBody>
            </xdr:sp>
            <xdr:cxnSp macro="">
              <xdr:nvCxnSpPr>
                <xdr:cNvPr id="207" name="Straight Connector 206">
                  <a:extLst>
                    <a:ext uri="{FF2B5EF4-FFF2-40B4-BE49-F238E27FC236}">
                      <a16:creationId xmlns:a16="http://schemas.microsoft.com/office/drawing/2014/main" id="{AD3F8BEA-A741-D548-73A8-A2E79641F19A}"/>
                    </a:ext>
                  </a:extLst>
                </xdr:cNvPr>
                <xdr:cNvCxnSpPr/>
              </xdr:nvCxnSpPr>
              <xdr:spPr>
                <a:xfrm>
                  <a:off x="6355494" y="2197100"/>
                  <a:ext cx="3971095" cy="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pSp>
          <xdr:grpSp>
            <xdr:nvGrpSpPr>
              <xdr:cNvPr id="202" name="Group 201">
                <a:extLst>
                  <a:ext uri="{FF2B5EF4-FFF2-40B4-BE49-F238E27FC236}">
                    <a16:creationId xmlns:a16="http://schemas.microsoft.com/office/drawing/2014/main" id="{356C6A33-8C14-B23C-6E49-6E31FF71AA9B}"/>
                  </a:ext>
                </a:extLst>
              </xdr:cNvPr>
              <xdr:cNvGrpSpPr/>
            </xdr:nvGrpSpPr>
            <xdr:grpSpPr>
              <a:xfrm>
                <a:off x="11457470" y="1651000"/>
                <a:ext cx="2193360" cy="360000"/>
                <a:chOff x="11533670" y="2971800"/>
                <a:chExt cx="2193360" cy="360000"/>
              </a:xfrm>
            </xdr:grpSpPr>
            <xdr:sp macro="" textlink="">
              <xdr:nvSpPr>
                <xdr:cNvPr id="203" name="TextBox 202">
                  <a:extLst>
                    <a:ext uri="{FF2B5EF4-FFF2-40B4-BE49-F238E27FC236}">
                      <a16:creationId xmlns:a16="http://schemas.microsoft.com/office/drawing/2014/main" id="{EF8A8714-5082-839E-3FAB-75BD34281816}"/>
                    </a:ext>
                  </a:extLst>
                </xdr:cNvPr>
                <xdr:cNvSpPr txBox="1"/>
              </xdr:nvSpPr>
              <xdr:spPr>
                <a:xfrm>
                  <a:off x="11900610" y="2971800"/>
                  <a:ext cx="1826420" cy="360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100" b="0" i="0" u="none" strike="noStrike">
                      <a:solidFill>
                        <a:schemeClr val="bg1">
                          <a:lumMod val="65000"/>
                        </a:schemeClr>
                      </a:solidFill>
                      <a:effectLst/>
                      <a:latin typeface="Biome" panose="020B0503030204020804" pitchFamily="34" charset="0"/>
                      <a:ea typeface="+mn-ea"/>
                      <a:cs typeface="Biome" panose="020B0503030204020804" pitchFamily="34" charset="0"/>
                    </a:rPr>
                    <a:t>Notifications</a:t>
                  </a:r>
                  <a:endParaRPr lang="en-GB" sz="1100" b="0">
                    <a:solidFill>
                      <a:schemeClr val="bg1">
                        <a:lumMod val="65000"/>
                      </a:schemeClr>
                    </a:solidFill>
                    <a:latin typeface="Biome" panose="020B0503030204020804" pitchFamily="34" charset="0"/>
                    <a:cs typeface="Biome" panose="020B0503030204020804" pitchFamily="34" charset="0"/>
                  </a:endParaRPr>
                </a:p>
              </xdr:txBody>
            </xdr:sp>
            <xdr:pic>
              <xdr:nvPicPr>
                <xdr:cNvPr id="204" name="Graphic 203" descr="Ringer outline">
                  <a:extLst>
                    <a:ext uri="{FF2B5EF4-FFF2-40B4-BE49-F238E27FC236}">
                      <a16:creationId xmlns:a16="http://schemas.microsoft.com/office/drawing/2014/main" id="{9F711853-A42B-23B9-70E8-251EBF6112D9}"/>
                    </a:ext>
                  </a:extLst>
                </xdr:cNvPr>
                <xdr:cNvPicPr>
                  <a:picLocks/>
                </xdr:cNvPicPr>
              </xdr:nvPicPr>
              <xdr:blipFill>
                <a:blip xmlns:r="http://schemas.openxmlformats.org/officeDocument/2006/relationships" r:embed="rId29" cstate="print">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1533670" y="3006650"/>
                  <a:ext cx="412581" cy="288000"/>
                </a:xfrm>
                <a:prstGeom prst="rect">
                  <a:avLst/>
                </a:prstGeom>
              </xdr:spPr>
            </xdr:pic>
          </xdr:grpSp>
        </xdr:grpSp>
      </xdr:grpSp>
      <xdr:sp macro="" textlink="">
        <xdr:nvSpPr>
          <xdr:cNvPr id="215" name="Rectangle 214">
            <a:extLst>
              <a:ext uri="{FF2B5EF4-FFF2-40B4-BE49-F238E27FC236}">
                <a16:creationId xmlns:a16="http://schemas.microsoft.com/office/drawing/2014/main" id="{B97C7DCF-086B-D900-20DD-9AE943C44FE1}"/>
              </a:ext>
            </a:extLst>
          </xdr:cNvPr>
          <xdr:cNvSpPr/>
        </xdr:nvSpPr>
        <xdr:spPr>
          <a:xfrm>
            <a:off x="88900" y="673100"/>
            <a:ext cx="14439900" cy="8089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17</xdr:col>
      <xdr:colOff>925</xdr:colOff>
      <xdr:row>305</xdr:row>
      <xdr:rowOff>15233</xdr:rowOff>
    </xdr:to>
    <xdr:grpSp>
      <xdr:nvGrpSpPr>
        <xdr:cNvPr id="68" name="Group 67">
          <a:extLst>
            <a:ext uri="{FF2B5EF4-FFF2-40B4-BE49-F238E27FC236}">
              <a16:creationId xmlns:a16="http://schemas.microsoft.com/office/drawing/2014/main" id="{207DB710-3A1B-B646-1F9D-4701ACCBF91E}"/>
            </a:ext>
          </a:extLst>
        </xdr:cNvPr>
        <xdr:cNvGrpSpPr/>
      </xdr:nvGrpSpPr>
      <xdr:grpSpPr>
        <a:xfrm>
          <a:off x="0" y="0"/>
          <a:ext cx="14509405" cy="8244833"/>
          <a:chOff x="0" y="0"/>
          <a:chExt cx="14439899" cy="8394700"/>
        </a:xfrm>
      </xdr:grpSpPr>
      <xdr:sp macro="" textlink="">
        <xdr:nvSpPr>
          <xdr:cNvPr id="3" name="Rectangle: Top Corners Rounded 2">
            <a:extLst>
              <a:ext uri="{FF2B5EF4-FFF2-40B4-BE49-F238E27FC236}">
                <a16:creationId xmlns:a16="http://schemas.microsoft.com/office/drawing/2014/main" id="{ED0FCCD2-69A5-2860-5E97-DD5BA1ACFB13}"/>
              </a:ext>
            </a:extLst>
          </xdr:cNvPr>
          <xdr:cNvSpPr/>
        </xdr:nvSpPr>
        <xdr:spPr>
          <a:xfrm flipV="1">
            <a:off x="0" y="0"/>
            <a:ext cx="14439899" cy="8394700"/>
          </a:xfrm>
          <a:prstGeom prst="round2SameRect">
            <a:avLst>
              <a:gd name="adj1" fmla="val 0"/>
              <a:gd name="adj2" fmla="val 0"/>
            </a:avLst>
          </a:prstGeom>
          <a:noFill/>
          <a:ln w="88900">
            <a:solidFill>
              <a:sysClr val="windowText" lastClr="000000"/>
            </a:solidFill>
            <a:miter lim="800000"/>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grpSp>
        <xdr:nvGrpSpPr>
          <xdr:cNvPr id="64" name="Group 63">
            <a:extLst>
              <a:ext uri="{FF2B5EF4-FFF2-40B4-BE49-F238E27FC236}">
                <a16:creationId xmlns:a16="http://schemas.microsoft.com/office/drawing/2014/main" id="{F067DEA8-8478-A35D-33CD-F87417A8DBDE}"/>
              </a:ext>
            </a:extLst>
          </xdr:cNvPr>
          <xdr:cNvGrpSpPr/>
        </xdr:nvGrpSpPr>
        <xdr:grpSpPr>
          <a:xfrm>
            <a:off x="317500" y="1092200"/>
            <a:ext cx="2336799" cy="2616200"/>
            <a:chOff x="317500" y="1041400"/>
            <a:chExt cx="2336799" cy="2616200"/>
          </a:xfrm>
        </xdr:grpSpPr>
        <xdr:sp macro="" textlink="">
          <xdr:nvSpPr>
            <xdr:cNvPr id="63" name="Rectangle: Rounded Corners 62">
              <a:extLst>
                <a:ext uri="{FF2B5EF4-FFF2-40B4-BE49-F238E27FC236}">
                  <a16:creationId xmlns:a16="http://schemas.microsoft.com/office/drawing/2014/main" id="{02079D0B-A74B-4690-AB2E-A6068FC375A5}"/>
                </a:ext>
              </a:extLst>
            </xdr:cNvPr>
            <xdr:cNvSpPr/>
          </xdr:nvSpPr>
          <xdr:spPr>
            <a:xfrm>
              <a:off x="317500" y="1041400"/>
              <a:ext cx="2336799" cy="2616200"/>
            </a:xfrm>
            <a:prstGeom prst="roundRect">
              <a:avLst>
                <a:gd name="adj" fmla="val 7567"/>
              </a:avLst>
            </a:prstGeom>
            <a:solidFill>
              <a:schemeClr val="tx1">
                <a:alpha val="92157"/>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mc:AlternateContent xmlns:mc="http://schemas.openxmlformats.org/markup-compatibility/2006">
          <mc:Choice xmlns:sle15="http://schemas.microsoft.com/office/drawing/2012/slicer" Requires="sle15">
            <xdr:graphicFrame macro="">
              <xdr:nvGraphicFramePr>
                <xdr:cNvPr id="26" name="Month">
                  <a:extLst>
                    <a:ext uri="{FF2B5EF4-FFF2-40B4-BE49-F238E27FC236}">
                      <a16:creationId xmlns:a16="http://schemas.microsoft.com/office/drawing/2014/main" id="{DDC5C677-112E-7D58-9037-503492C6FFB8}"/>
                    </a:ext>
                  </a:extLst>
                </xdr:cNvPr>
                <xdr:cNvGraphicFramePr/>
              </xdr:nvGraphicFramePr>
              <xdr:xfrm>
                <a:off x="381001" y="1134268"/>
                <a:ext cx="2184399" cy="2447132"/>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82835" y="1163911"/>
                  <a:ext cx="2194913" cy="240344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grpSp>
      <xdr:sp macro="" textlink="">
        <xdr:nvSpPr>
          <xdr:cNvPr id="27" name="TextBox 26">
            <a:extLst>
              <a:ext uri="{FF2B5EF4-FFF2-40B4-BE49-F238E27FC236}">
                <a16:creationId xmlns:a16="http://schemas.microsoft.com/office/drawing/2014/main" id="{BC7F93BC-C623-E8DD-CED9-35B44E1E87C5}"/>
              </a:ext>
            </a:extLst>
          </xdr:cNvPr>
          <xdr:cNvSpPr txBox="1"/>
        </xdr:nvSpPr>
        <xdr:spPr>
          <a:xfrm>
            <a:off x="6652419" y="655636"/>
            <a:ext cx="1524000"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chemeClr val="bg1">
                    <a:lumMod val="50000"/>
                  </a:schemeClr>
                </a:solidFill>
                <a:effectLst/>
                <a:latin typeface="Biome" panose="020B0503030204020804" pitchFamily="34" charset="0"/>
                <a:ea typeface="+mn-ea"/>
                <a:cs typeface="Biome" panose="020B0503030204020804" pitchFamily="34" charset="0"/>
              </a:rPr>
              <a:t>Sub-category</a:t>
            </a:r>
            <a:r>
              <a:rPr lang="en-GB" sz="1400">
                <a:solidFill>
                  <a:schemeClr val="bg1">
                    <a:lumMod val="50000"/>
                  </a:schemeClr>
                </a:solidFill>
                <a:latin typeface="Biome Light" panose="020B0303030204020804" pitchFamily="34" charset="0"/>
                <a:cs typeface="Biome Light" panose="020B0303030204020804" pitchFamily="34" charset="0"/>
              </a:rPr>
              <a:t> </a:t>
            </a:r>
          </a:p>
        </xdr:txBody>
      </xdr:sp>
      <xdr:sp macro="" textlink="">
        <xdr:nvSpPr>
          <xdr:cNvPr id="28" name="TextBox 27">
            <a:extLst>
              <a:ext uri="{FF2B5EF4-FFF2-40B4-BE49-F238E27FC236}">
                <a16:creationId xmlns:a16="http://schemas.microsoft.com/office/drawing/2014/main" id="{2823E735-6603-5BE3-01A7-0E44F2B67241}"/>
              </a:ext>
            </a:extLst>
          </xdr:cNvPr>
          <xdr:cNvSpPr txBox="1"/>
        </xdr:nvSpPr>
        <xdr:spPr>
          <a:xfrm>
            <a:off x="8295482" y="655636"/>
            <a:ext cx="126682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chemeClr val="bg1">
                    <a:lumMod val="50000"/>
                  </a:schemeClr>
                </a:solidFill>
                <a:effectLst/>
                <a:latin typeface="Biome" panose="020B0503030204020804" pitchFamily="34" charset="0"/>
                <a:ea typeface="+mn-ea"/>
                <a:cs typeface="Biome" panose="020B0503030204020804" pitchFamily="34" charset="0"/>
              </a:rPr>
              <a:t>Amount</a:t>
            </a:r>
            <a:r>
              <a:rPr lang="en-GB" sz="1400" b="0">
                <a:solidFill>
                  <a:schemeClr val="bg1">
                    <a:lumMod val="50000"/>
                  </a:schemeClr>
                </a:solidFill>
                <a:latin typeface="Biome" panose="020B0503030204020804" pitchFamily="34" charset="0"/>
                <a:cs typeface="Biome" panose="020B0503030204020804" pitchFamily="34" charset="0"/>
              </a:rPr>
              <a:t> </a:t>
            </a:r>
          </a:p>
        </xdr:txBody>
      </xdr:sp>
      <xdr:sp macro="" textlink="">
        <xdr:nvSpPr>
          <xdr:cNvPr id="29" name="TextBox 28">
            <a:extLst>
              <a:ext uri="{FF2B5EF4-FFF2-40B4-BE49-F238E27FC236}">
                <a16:creationId xmlns:a16="http://schemas.microsoft.com/office/drawing/2014/main" id="{268C8877-317E-0F5F-2B5C-25DB8B381B0B}"/>
              </a:ext>
            </a:extLst>
          </xdr:cNvPr>
          <xdr:cNvSpPr txBox="1"/>
        </xdr:nvSpPr>
        <xdr:spPr>
          <a:xfrm>
            <a:off x="9705182" y="655636"/>
            <a:ext cx="1071561"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chemeClr val="bg1">
                    <a:lumMod val="50000"/>
                  </a:schemeClr>
                </a:solidFill>
                <a:effectLst/>
                <a:latin typeface="Biome" panose="020B0503030204020804" pitchFamily="34" charset="0"/>
                <a:ea typeface="+mn-ea"/>
                <a:cs typeface="Biome" panose="020B0503030204020804" pitchFamily="34" charset="0"/>
              </a:rPr>
              <a:t>Due date</a:t>
            </a:r>
            <a:r>
              <a:rPr lang="en-GB" sz="1400" b="0">
                <a:solidFill>
                  <a:schemeClr val="bg1">
                    <a:lumMod val="50000"/>
                  </a:schemeClr>
                </a:solidFill>
                <a:latin typeface="Biome" panose="020B0503030204020804" pitchFamily="34" charset="0"/>
                <a:cs typeface="Biome" panose="020B0503030204020804" pitchFamily="34" charset="0"/>
              </a:rPr>
              <a:t> </a:t>
            </a:r>
          </a:p>
        </xdr:txBody>
      </xdr:sp>
      <xdr:cxnSp macro="">
        <xdr:nvCxnSpPr>
          <xdr:cNvPr id="34" name="Straight Connector 33">
            <a:extLst>
              <a:ext uri="{FF2B5EF4-FFF2-40B4-BE49-F238E27FC236}">
                <a16:creationId xmlns:a16="http://schemas.microsoft.com/office/drawing/2014/main" id="{4FD077AF-0829-A2FC-F5E6-C71B0ACF053D}"/>
              </a:ext>
            </a:extLst>
          </xdr:cNvPr>
          <xdr:cNvCxnSpPr/>
        </xdr:nvCxnSpPr>
        <xdr:spPr>
          <a:xfrm>
            <a:off x="6616700" y="1035844"/>
            <a:ext cx="4886324" cy="0"/>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5" name="TextBox 34">
            <a:extLst>
              <a:ext uri="{FF2B5EF4-FFF2-40B4-BE49-F238E27FC236}">
                <a16:creationId xmlns:a16="http://schemas.microsoft.com/office/drawing/2014/main" id="{996C391A-2B6E-E03B-FCEA-B2054E5ABCDC}"/>
              </a:ext>
            </a:extLst>
          </xdr:cNvPr>
          <xdr:cNvSpPr txBox="1"/>
        </xdr:nvSpPr>
        <xdr:spPr>
          <a:xfrm>
            <a:off x="10752932" y="655636"/>
            <a:ext cx="1063624"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chemeClr val="bg1">
                    <a:lumMod val="50000"/>
                  </a:schemeClr>
                </a:solidFill>
                <a:effectLst/>
                <a:latin typeface="Biome" panose="020B0503030204020804" pitchFamily="34" charset="0"/>
                <a:ea typeface="+mn-ea"/>
                <a:cs typeface="Biome" panose="020B0503030204020804" pitchFamily="34" charset="0"/>
              </a:rPr>
              <a:t>Status</a:t>
            </a:r>
            <a:endParaRPr lang="en-GB" sz="1400" b="0">
              <a:solidFill>
                <a:schemeClr val="bg1">
                  <a:lumMod val="50000"/>
                </a:schemeClr>
              </a:solidFill>
              <a:latin typeface="Biome" panose="020B0503030204020804" pitchFamily="34" charset="0"/>
              <a:cs typeface="Biome" panose="020B0503030204020804" pitchFamily="34" charset="0"/>
            </a:endParaRPr>
          </a:p>
        </xdr:txBody>
      </xdr:sp>
      <xdr:grpSp>
        <xdr:nvGrpSpPr>
          <xdr:cNvPr id="81" name="Group 80">
            <a:extLst>
              <a:ext uri="{FF2B5EF4-FFF2-40B4-BE49-F238E27FC236}">
                <a16:creationId xmlns:a16="http://schemas.microsoft.com/office/drawing/2014/main" id="{A6880258-EF03-1B6E-2DE0-79404DF1E3BF}"/>
              </a:ext>
            </a:extLst>
          </xdr:cNvPr>
          <xdr:cNvGrpSpPr/>
        </xdr:nvGrpSpPr>
        <xdr:grpSpPr>
          <a:xfrm>
            <a:off x="3048001" y="1092200"/>
            <a:ext cx="3301999" cy="6983412"/>
            <a:chOff x="2565401" y="1100139"/>
            <a:chExt cx="3301999" cy="6975473"/>
          </a:xfrm>
          <a:solidFill>
            <a:srgbClr val="FFFFFF">
              <a:alpha val="92157"/>
            </a:srgbClr>
          </a:solidFill>
        </xdr:grpSpPr>
        <xdr:grpSp>
          <xdr:nvGrpSpPr>
            <xdr:cNvPr id="80" name="Group 79">
              <a:extLst>
                <a:ext uri="{FF2B5EF4-FFF2-40B4-BE49-F238E27FC236}">
                  <a16:creationId xmlns:a16="http://schemas.microsoft.com/office/drawing/2014/main" id="{5A540158-F154-0FD7-95E3-6E6B0A933927}"/>
                </a:ext>
              </a:extLst>
            </xdr:cNvPr>
            <xdr:cNvGrpSpPr/>
          </xdr:nvGrpSpPr>
          <xdr:grpSpPr>
            <a:xfrm>
              <a:off x="2565401" y="1100139"/>
              <a:ext cx="3301999" cy="6975473"/>
              <a:chOff x="2400301" y="1100139"/>
              <a:chExt cx="3301999" cy="6975473"/>
            </a:xfrm>
            <a:grpFill/>
          </xdr:grpSpPr>
          <xdr:grpSp>
            <xdr:nvGrpSpPr>
              <xdr:cNvPr id="40" name="Group 39">
                <a:extLst>
                  <a:ext uri="{FF2B5EF4-FFF2-40B4-BE49-F238E27FC236}">
                    <a16:creationId xmlns:a16="http://schemas.microsoft.com/office/drawing/2014/main" id="{49423906-FC9F-9F60-C947-C3D29BB70C9A}"/>
                  </a:ext>
                </a:extLst>
              </xdr:cNvPr>
              <xdr:cNvGrpSpPr/>
            </xdr:nvGrpSpPr>
            <xdr:grpSpPr>
              <a:xfrm>
                <a:off x="2400301" y="1100139"/>
                <a:ext cx="3276601" cy="6975473"/>
                <a:chOff x="2414287" y="1083470"/>
                <a:chExt cx="3281157" cy="6835621"/>
              </a:xfrm>
              <a:grpFill/>
              <a:effectLst>
                <a:outerShdw blurRad="127000" sx="102000" sy="102000" algn="ctr" rotWithShape="0">
                  <a:prstClr val="black">
                    <a:alpha val="8000"/>
                  </a:prstClr>
                </a:outerShdw>
              </a:effectLst>
            </xdr:grpSpPr>
            <xdr:sp macro="" textlink="">
              <xdr:nvSpPr>
                <xdr:cNvPr id="36" name="Rectangle: Rounded Corners 35">
                  <a:extLst>
                    <a:ext uri="{FF2B5EF4-FFF2-40B4-BE49-F238E27FC236}">
                      <a16:creationId xmlns:a16="http://schemas.microsoft.com/office/drawing/2014/main" id="{9061BB78-BE6A-BBBC-D6FC-AB6945F245BF}"/>
                    </a:ext>
                  </a:extLst>
                </xdr:cNvPr>
                <xdr:cNvSpPr/>
              </xdr:nvSpPr>
              <xdr:spPr>
                <a:xfrm>
                  <a:off x="2414287" y="1083470"/>
                  <a:ext cx="1575387" cy="5703092"/>
                </a:xfrm>
                <a:prstGeom prst="roundRect">
                  <a:avLst>
                    <a:gd name="adj" fmla="val 10284"/>
                  </a:avLst>
                </a:prstGeom>
                <a:gr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7" name="Rectangle: Rounded Corners 36">
                  <a:extLst>
                    <a:ext uri="{FF2B5EF4-FFF2-40B4-BE49-F238E27FC236}">
                      <a16:creationId xmlns:a16="http://schemas.microsoft.com/office/drawing/2014/main" id="{315BF4E7-974E-97E1-E74F-54AFDFFB757B}"/>
                    </a:ext>
                  </a:extLst>
                </xdr:cNvPr>
                <xdr:cNvSpPr/>
              </xdr:nvSpPr>
              <xdr:spPr>
                <a:xfrm>
                  <a:off x="4119571" y="1083470"/>
                  <a:ext cx="1575873" cy="2416968"/>
                </a:xfrm>
                <a:prstGeom prst="roundRect">
                  <a:avLst>
                    <a:gd name="adj" fmla="val 10284"/>
                  </a:avLst>
                </a:prstGeom>
                <a:gr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8" name="Rectangle: Rounded Corners 37">
                  <a:extLst>
                    <a:ext uri="{FF2B5EF4-FFF2-40B4-BE49-F238E27FC236}">
                      <a16:creationId xmlns:a16="http://schemas.microsoft.com/office/drawing/2014/main" id="{7F31EBCA-1211-867C-9FE4-95E7710446E2}"/>
                    </a:ext>
                  </a:extLst>
                </xdr:cNvPr>
                <xdr:cNvSpPr/>
              </xdr:nvSpPr>
              <xdr:spPr>
                <a:xfrm>
                  <a:off x="4119571" y="3601642"/>
                  <a:ext cx="1575872" cy="738186"/>
                </a:xfrm>
                <a:prstGeom prst="roundRect">
                  <a:avLst>
                    <a:gd name="adj" fmla="val 10284"/>
                  </a:avLst>
                </a:prstGeom>
                <a:gr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9" name="Rectangle: Rounded Corners 38">
                  <a:extLst>
                    <a:ext uri="{FF2B5EF4-FFF2-40B4-BE49-F238E27FC236}">
                      <a16:creationId xmlns:a16="http://schemas.microsoft.com/office/drawing/2014/main" id="{846B3AB8-AFDE-3157-25FE-19ADF9CA1852}"/>
                    </a:ext>
                  </a:extLst>
                </xdr:cNvPr>
                <xdr:cNvSpPr/>
              </xdr:nvSpPr>
              <xdr:spPr>
                <a:xfrm>
                  <a:off x="4119571" y="4441032"/>
                  <a:ext cx="1575872" cy="2345529"/>
                </a:xfrm>
                <a:prstGeom prst="roundRect">
                  <a:avLst>
                    <a:gd name="adj" fmla="val 10284"/>
                  </a:avLst>
                </a:prstGeom>
                <a:gr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5" name="Rectangle: Rounded Corners 44">
                  <a:extLst>
                    <a:ext uri="{FF2B5EF4-FFF2-40B4-BE49-F238E27FC236}">
                      <a16:creationId xmlns:a16="http://schemas.microsoft.com/office/drawing/2014/main" id="{287EDCA9-A910-68B7-4A19-12EBE28BE4A5}"/>
                    </a:ext>
                  </a:extLst>
                </xdr:cNvPr>
                <xdr:cNvSpPr/>
              </xdr:nvSpPr>
              <xdr:spPr>
                <a:xfrm>
                  <a:off x="4119571" y="6905217"/>
                  <a:ext cx="1575872" cy="442944"/>
                </a:xfrm>
                <a:prstGeom prst="roundRect">
                  <a:avLst>
                    <a:gd name="adj" fmla="val 22525"/>
                  </a:avLst>
                </a:prstGeom>
                <a:gr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6" name="Rectangle: Rounded Corners 45">
                  <a:extLst>
                    <a:ext uri="{FF2B5EF4-FFF2-40B4-BE49-F238E27FC236}">
                      <a16:creationId xmlns:a16="http://schemas.microsoft.com/office/drawing/2014/main" id="{1722DECB-08B6-B3AA-C35A-52A0CD667763}"/>
                    </a:ext>
                  </a:extLst>
                </xdr:cNvPr>
                <xdr:cNvSpPr/>
              </xdr:nvSpPr>
              <xdr:spPr>
                <a:xfrm>
                  <a:off x="4106853" y="7465259"/>
                  <a:ext cx="1575872" cy="442944"/>
                </a:xfrm>
                <a:prstGeom prst="roundRect">
                  <a:avLst>
                    <a:gd name="adj" fmla="val 22525"/>
                  </a:avLst>
                </a:prstGeom>
                <a:gr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7" name="Rectangle: Rounded Corners 46">
                  <a:extLst>
                    <a:ext uri="{FF2B5EF4-FFF2-40B4-BE49-F238E27FC236}">
                      <a16:creationId xmlns:a16="http://schemas.microsoft.com/office/drawing/2014/main" id="{35FFF857-D2A4-EDA2-A185-460C68B27D5C}"/>
                    </a:ext>
                  </a:extLst>
                </xdr:cNvPr>
                <xdr:cNvSpPr/>
              </xdr:nvSpPr>
              <xdr:spPr>
                <a:xfrm>
                  <a:off x="2414287" y="6900126"/>
                  <a:ext cx="1575387" cy="1018965"/>
                </a:xfrm>
                <a:prstGeom prst="roundRect">
                  <a:avLst>
                    <a:gd name="adj" fmla="val 10284"/>
                  </a:avLst>
                </a:prstGeom>
                <a:grp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sp macro="" textlink="">
            <xdr:nvSpPr>
              <xdr:cNvPr id="42" name="TextBox 41">
                <a:extLst>
                  <a:ext uri="{FF2B5EF4-FFF2-40B4-BE49-F238E27FC236}">
                    <a16:creationId xmlns:a16="http://schemas.microsoft.com/office/drawing/2014/main" id="{40CE44D8-BD0F-5B07-17DF-BFE2D8612914}"/>
                  </a:ext>
                </a:extLst>
              </xdr:cNvPr>
              <xdr:cNvSpPr txBox="1"/>
            </xdr:nvSpPr>
            <xdr:spPr>
              <a:xfrm>
                <a:off x="4112419" y="3856036"/>
                <a:ext cx="1589881" cy="3206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rgbClr val="FF0000"/>
                    </a:solidFill>
                    <a:effectLst/>
                    <a:latin typeface="Biome" panose="020B0503030204020804" pitchFamily="34" charset="0"/>
                    <a:ea typeface="+mn-ea"/>
                    <a:cs typeface="Biome" panose="020B0503030204020804" pitchFamily="34" charset="0"/>
                  </a:rPr>
                  <a:t>Personal</a:t>
                </a:r>
                <a:r>
                  <a:rPr lang="en-GB" sz="1400">
                    <a:solidFill>
                      <a:schemeClr val="bg1">
                        <a:lumMod val="50000"/>
                      </a:schemeClr>
                    </a:solidFill>
                    <a:latin typeface="Biome Light" panose="020B0303030204020804" pitchFamily="34" charset="0"/>
                    <a:cs typeface="Biome Light" panose="020B0303030204020804" pitchFamily="34" charset="0"/>
                  </a:rPr>
                  <a:t> </a:t>
                </a:r>
              </a:p>
            </xdr:txBody>
          </xdr:sp>
          <xdr:sp macro="" textlink="">
            <xdr:nvSpPr>
              <xdr:cNvPr id="43" name="TextBox 42">
                <a:extLst>
                  <a:ext uri="{FF2B5EF4-FFF2-40B4-BE49-F238E27FC236}">
                    <a16:creationId xmlns:a16="http://schemas.microsoft.com/office/drawing/2014/main" id="{E27E00D2-4A46-EEC7-E629-D97FA4E8A711}"/>
                  </a:ext>
                </a:extLst>
              </xdr:cNvPr>
              <xdr:cNvSpPr txBox="1"/>
            </xdr:nvSpPr>
            <xdr:spPr>
              <a:xfrm>
                <a:off x="4112419" y="5418136"/>
                <a:ext cx="1564481" cy="3206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rgbClr val="FF0000"/>
                    </a:solidFill>
                    <a:effectLst/>
                    <a:latin typeface="Biome" panose="020B0503030204020804" pitchFamily="34" charset="0"/>
                    <a:ea typeface="+mn-ea"/>
                    <a:cs typeface="Biome" panose="020B0503030204020804" pitchFamily="34" charset="0"/>
                  </a:rPr>
                  <a:t>Transportation</a:t>
                </a:r>
                <a:r>
                  <a:rPr lang="en-GB" sz="1400">
                    <a:solidFill>
                      <a:schemeClr val="bg1">
                        <a:lumMod val="50000"/>
                      </a:schemeClr>
                    </a:solidFill>
                    <a:latin typeface="Biome Light" panose="020B0303030204020804" pitchFamily="34" charset="0"/>
                    <a:cs typeface="Biome Light" panose="020B0303030204020804" pitchFamily="34" charset="0"/>
                  </a:rPr>
                  <a:t> </a:t>
                </a:r>
              </a:p>
            </xdr:txBody>
          </xdr:sp>
          <xdr:sp macro="" textlink="">
            <xdr:nvSpPr>
              <xdr:cNvPr id="44" name="TextBox 43">
                <a:extLst>
                  <a:ext uri="{FF2B5EF4-FFF2-40B4-BE49-F238E27FC236}">
                    <a16:creationId xmlns:a16="http://schemas.microsoft.com/office/drawing/2014/main" id="{400363D0-DB92-3F80-CF5D-DECE1F20CFFA}"/>
                  </a:ext>
                </a:extLst>
              </xdr:cNvPr>
              <xdr:cNvSpPr txBox="1"/>
            </xdr:nvSpPr>
            <xdr:spPr>
              <a:xfrm>
                <a:off x="2413000" y="3462336"/>
                <a:ext cx="1574800" cy="3206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rgbClr val="FF0000"/>
                    </a:solidFill>
                    <a:effectLst/>
                    <a:latin typeface="Biome" panose="020B0503030204020804" pitchFamily="34" charset="0"/>
                    <a:ea typeface="+mn-ea"/>
                    <a:cs typeface="Biome" panose="020B0503030204020804" pitchFamily="34" charset="0"/>
                  </a:rPr>
                  <a:t>Expenses</a:t>
                </a:r>
                <a:endParaRPr lang="en-GB" sz="1400">
                  <a:solidFill>
                    <a:schemeClr val="bg1">
                      <a:lumMod val="50000"/>
                    </a:schemeClr>
                  </a:solidFill>
                  <a:latin typeface="Biome Light" panose="020B0303030204020804" pitchFamily="34" charset="0"/>
                  <a:cs typeface="Biome Light" panose="020B0303030204020804" pitchFamily="34" charset="0"/>
                </a:endParaRPr>
              </a:p>
            </xdr:txBody>
          </xdr:sp>
          <xdr:sp macro="" textlink="">
            <xdr:nvSpPr>
              <xdr:cNvPr id="49" name="TextBox 48">
                <a:extLst>
                  <a:ext uri="{FF2B5EF4-FFF2-40B4-BE49-F238E27FC236}">
                    <a16:creationId xmlns:a16="http://schemas.microsoft.com/office/drawing/2014/main" id="{15A3B8EE-2AC5-EE54-16D0-1678E322DE4D}"/>
                  </a:ext>
                </a:extLst>
              </xdr:cNvPr>
              <xdr:cNvSpPr txBox="1"/>
            </xdr:nvSpPr>
            <xdr:spPr>
              <a:xfrm>
                <a:off x="2413000" y="7386636"/>
                <a:ext cx="1574800" cy="3206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rgbClr val="00B050"/>
                    </a:solidFill>
                    <a:effectLst/>
                    <a:latin typeface="Biome" panose="020B0503030204020804" pitchFamily="34" charset="0"/>
                    <a:ea typeface="+mn-ea"/>
                    <a:cs typeface="Biome" panose="020B0503030204020804" pitchFamily="34" charset="0"/>
                  </a:rPr>
                  <a:t>Income</a:t>
                </a:r>
                <a:r>
                  <a:rPr lang="en-GB" sz="1400">
                    <a:solidFill>
                      <a:srgbClr val="00B050"/>
                    </a:solidFill>
                    <a:latin typeface="Biome Light" panose="020B0303030204020804" pitchFamily="34" charset="0"/>
                    <a:cs typeface="Biome Light" panose="020B0303030204020804" pitchFamily="34" charset="0"/>
                  </a:rPr>
                  <a:t> </a:t>
                </a:r>
              </a:p>
            </xdr:txBody>
          </xdr:sp>
          <xdr:sp macro="" textlink="">
            <xdr:nvSpPr>
              <xdr:cNvPr id="51" name="TextBox 50">
                <a:extLst>
                  <a:ext uri="{FF2B5EF4-FFF2-40B4-BE49-F238E27FC236}">
                    <a16:creationId xmlns:a16="http://schemas.microsoft.com/office/drawing/2014/main" id="{A41805F0-026E-79F1-9EE2-326F53D1DE54}"/>
                  </a:ext>
                </a:extLst>
              </xdr:cNvPr>
              <xdr:cNvSpPr txBox="1"/>
            </xdr:nvSpPr>
            <xdr:spPr>
              <a:xfrm>
                <a:off x="4112419" y="7107236"/>
                <a:ext cx="1564481" cy="3206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rgbClr val="00B050"/>
                    </a:solidFill>
                    <a:effectLst/>
                    <a:latin typeface="Biome" panose="020B0503030204020804" pitchFamily="34" charset="0"/>
                    <a:ea typeface="+mn-ea"/>
                    <a:cs typeface="Biome" panose="020B0503030204020804" pitchFamily="34" charset="0"/>
                  </a:rPr>
                  <a:t>Main Income</a:t>
                </a:r>
                <a:r>
                  <a:rPr lang="en-GB" sz="1400">
                    <a:solidFill>
                      <a:srgbClr val="00B050"/>
                    </a:solidFill>
                    <a:latin typeface="Biome Light" panose="020B0303030204020804" pitchFamily="34" charset="0"/>
                    <a:cs typeface="Biome Light" panose="020B0303030204020804" pitchFamily="34" charset="0"/>
                  </a:rPr>
                  <a:t> </a:t>
                </a:r>
              </a:p>
            </xdr:txBody>
          </xdr:sp>
          <xdr:sp macro="" textlink="">
            <xdr:nvSpPr>
              <xdr:cNvPr id="53" name="TextBox 52">
                <a:extLst>
                  <a:ext uri="{FF2B5EF4-FFF2-40B4-BE49-F238E27FC236}">
                    <a16:creationId xmlns:a16="http://schemas.microsoft.com/office/drawing/2014/main" id="{B205569F-9FEA-1121-CA88-3F849C940B92}"/>
                  </a:ext>
                </a:extLst>
              </xdr:cNvPr>
              <xdr:cNvSpPr txBox="1"/>
            </xdr:nvSpPr>
            <xdr:spPr>
              <a:xfrm>
                <a:off x="4112419" y="7691436"/>
                <a:ext cx="1564481" cy="3206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rgbClr val="00B050"/>
                    </a:solidFill>
                    <a:effectLst/>
                    <a:latin typeface="Biome" panose="020B0503030204020804" pitchFamily="34" charset="0"/>
                    <a:ea typeface="+mn-ea"/>
                    <a:cs typeface="Biome" panose="020B0503030204020804" pitchFamily="34" charset="0"/>
                  </a:rPr>
                  <a:t>Side Income</a:t>
                </a:r>
                <a:r>
                  <a:rPr lang="en-GB" sz="1400">
                    <a:solidFill>
                      <a:srgbClr val="00B050"/>
                    </a:solidFill>
                    <a:latin typeface="Biome Light" panose="020B0303030204020804" pitchFamily="34" charset="0"/>
                    <a:cs typeface="Biome Light" panose="020B0303030204020804" pitchFamily="34" charset="0"/>
                  </a:rPr>
                  <a:t> </a:t>
                </a:r>
              </a:p>
            </xdr:txBody>
          </xdr:sp>
        </xdr:grpSp>
        <xdr:sp macro="" textlink="">
          <xdr:nvSpPr>
            <xdr:cNvPr id="41" name="TextBox 40">
              <a:extLst>
                <a:ext uri="{FF2B5EF4-FFF2-40B4-BE49-F238E27FC236}">
                  <a16:creationId xmlns:a16="http://schemas.microsoft.com/office/drawing/2014/main" id="{E914B4DE-CEEF-1983-5C52-9E6AE5AFF9F2}"/>
                </a:ext>
              </a:extLst>
            </xdr:cNvPr>
            <xdr:cNvSpPr txBox="1"/>
          </xdr:nvSpPr>
          <xdr:spPr>
            <a:xfrm>
              <a:off x="4305300" y="2065336"/>
              <a:ext cx="1524000" cy="3206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0" i="0" u="none" strike="noStrike">
                  <a:solidFill>
                    <a:srgbClr val="FF0000"/>
                  </a:solidFill>
                  <a:effectLst/>
                  <a:latin typeface="Biome" panose="020B0503030204020804" pitchFamily="34" charset="0"/>
                  <a:ea typeface="+mn-ea"/>
                  <a:cs typeface="Biome" panose="020B0503030204020804" pitchFamily="34" charset="0"/>
                </a:rPr>
                <a:t>Housing</a:t>
              </a:r>
              <a:r>
                <a:rPr lang="en-GB" sz="1400">
                  <a:solidFill>
                    <a:schemeClr val="bg1">
                      <a:lumMod val="50000"/>
                    </a:schemeClr>
                  </a:solidFill>
                  <a:latin typeface="Biome Light" panose="020B0303030204020804" pitchFamily="34" charset="0"/>
                  <a:cs typeface="Biome Light" panose="020B0303030204020804" pitchFamily="34" charset="0"/>
                </a:rPr>
                <a:t> </a:t>
              </a:r>
            </a:p>
          </xdr:txBody>
        </xdr:sp>
      </xdr:grpSp>
      <xdr:grpSp>
        <xdr:nvGrpSpPr>
          <xdr:cNvPr id="22" name="Group 21">
            <a:extLst>
              <a:ext uri="{FF2B5EF4-FFF2-40B4-BE49-F238E27FC236}">
                <a16:creationId xmlns:a16="http://schemas.microsoft.com/office/drawing/2014/main" id="{B380EEEC-C5CA-36F3-952A-3F57B216992A}"/>
              </a:ext>
            </a:extLst>
          </xdr:cNvPr>
          <xdr:cNvGrpSpPr/>
        </xdr:nvGrpSpPr>
        <xdr:grpSpPr>
          <a:xfrm>
            <a:off x="50800" y="0"/>
            <a:ext cx="14338300" cy="642771"/>
            <a:chOff x="50800" y="0"/>
            <a:chExt cx="14338300" cy="642771"/>
          </a:xfrm>
        </xdr:grpSpPr>
        <xdr:sp macro="" textlink="">
          <xdr:nvSpPr>
            <xdr:cNvPr id="6" name="Rectangle: Top Corners Rounded 5">
              <a:extLst>
                <a:ext uri="{FF2B5EF4-FFF2-40B4-BE49-F238E27FC236}">
                  <a16:creationId xmlns:a16="http://schemas.microsoft.com/office/drawing/2014/main" id="{ECB4429C-6058-385E-4559-F90B8588A86F}"/>
                </a:ext>
              </a:extLst>
            </xdr:cNvPr>
            <xdr:cNvSpPr/>
          </xdr:nvSpPr>
          <xdr:spPr>
            <a:xfrm rot="10800000" flipH="1">
              <a:off x="50800" y="0"/>
              <a:ext cx="14338300" cy="622300"/>
            </a:xfrm>
            <a:prstGeom prst="round2Same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7" name="Group 6">
              <a:extLst>
                <a:ext uri="{FF2B5EF4-FFF2-40B4-BE49-F238E27FC236}">
                  <a16:creationId xmlns:a16="http://schemas.microsoft.com/office/drawing/2014/main" id="{B779F77B-0912-4004-4D6F-4AE6F85FA108}"/>
                </a:ext>
              </a:extLst>
            </xdr:cNvPr>
            <xdr:cNvGrpSpPr/>
          </xdr:nvGrpSpPr>
          <xdr:grpSpPr>
            <a:xfrm>
              <a:off x="12485455" y="23379"/>
              <a:ext cx="1690231" cy="619392"/>
              <a:chOff x="12500815" y="112279"/>
              <a:chExt cx="1674870" cy="619392"/>
            </a:xfrm>
          </xdr:grpSpPr>
          <xdr:sp macro="" textlink="">
            <xdr:nvSpPr>
              <xdr:cNvPr id="19" name="TextBox 18">
                <a:extLst>
                  <a:ext uri="{FF2B5EF4-FFF2-40B4-BE49-F238E27FC236}">
                    <a16:creationId xmlns:a16="http://schemas.microsoft.com/office/drawing/2014/main" id="{59BB9ECE-E738-9AFF-0C12-EBD4483BE054}"/>
                  </a:ext>
                </a:extLst>
              </xdr:cNvPr>
              <xdr:cNvSpPr txBox="1"/>
            </xdr:nvSpPr>
            <xdr:spPr>
              <a:xfrm>
                <a:off x="12500815" y="192486"/>
                <a:ext cx="1508807" cy="302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bg1"/>
                    </a:solidFill>
                    <a:latin typeface="Biome Light" panose="020B0303030204020804" pitchFamily="34" charset="0"/>
                    <a:cs typeface="Biome Light" panose="020B0303030204020804" pitchFamily="34" charset="0"/>
                  </a:rPr>
                  <a:t>Benson</a:t>
                </a:r>
                <a:r>
                  <a:rPr lang="en-GB" sz="1200" b="1" baseline="0">
                    <a:solidFill>
                      <a:schemeClr val="bg1"/>
                    </a:solidFill>
                    <a:latin typeface="Biome Light" panose="020B0303030204020804" pitchFamily="34" charset="0"/>
                    <a:cs typeface="Biome Light" panose="020B0303030204020804" pitchFamily="34" charset="0"/>
                  </a:rPr>
                  <a:t> Nderitu</a:t>
                </a:r>
                <a:endParaRPr lang="en-GB" sz="1200" b="1">
                  <a:solidFill>
                    <a:schemeClr val="bg1"/>
                  </a:solidFill>
                  <a:latin typeface="Biome Light" panose="020B0303030204020804" pitchFamily="34" charset="0"/>
                  <a:cs typeface="Biome Light" panose="020B0303030204020804" pitchFamily="34" charset="0"/>
                </a:endParaRPr>
              </a:p>
            </xdr:txBody>
          </xdr:sp>
          <xdr:sp macro="" textlink="">
            <xdr:nvSpPr>
              <xdr:cNvPr id="20" name="TextBox 19">
                <a:extLst>
                  <a:ext uri="{FF2B5EF4-FFF2-40B4-BE49-F238E27FC236}">
                    <a16:creationId xmlns:a16="http://schemas.microsoft.com/office/drawing/2014/main" id="{66BF9927-3735-92F7-E23C-C194A84361E7}"/>
                  </a:ext>
                </a:extLst>
              </xdr:cNvPr>
              <xdr:cNvSpPr txBox="1"/>
            </xdr:nvSpPr>
            <xdr:spPr>
              <a:xfrm>
                <a:off x="12512358" y="407671"/>
                <a:ext cx="1260000" cy="32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0">
                    <a:solidFill>
                      <a:schemeClr val="bg1"/>
                    </a:solidFill>
                    <a:latin typeface="Biome" panose="020B0503030204020804" pitchFamily="34" charset="0"/>
                    <a:cs typeface="Biome" panose="020B0503030204020804" pitchFamily="34" charset="0"/>
                  </a:rPr>
                  <a:t>Data Analyst</a:t>
                </a:r>
              </a:p>
            </xdr:txBody>
          </xdr:sp>
          <xdr:pic>
            <xdr:nvPicPr>
              <xdr:cNvPr id="21" name="Graphic 20">
                <a:extLst>
                  <a:ext uri="{FF2B5EF4-FFF2-40B4-BE49-F238E27FC236}">
                    <a16:creationId xmlns:a16="http://schemas.microsoft.com/office/drawing/2014/main" id="{77508A05-C4CF-610E-6AF9-2D531ED5ED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735541" y="112279"/>
                <a:ext cx="440144" cy="449950"/>
              </a:xfrm>
              <a:prstGeom prst="rect">
                <a:avLst/>
              </a:prstGeom>
            </xdr:spPr>
          </xdr:pic>
        </xdr:grpSp>
        <xdr:grpSp>
          <xdr:nvGrpSpPr>
            <xdr:cNvPr id="8" name="Group 7">
              <a:hlinkClick xmlns:r="http://schemas.openxmlformats.org/officeDocument/2006/relationships" r:id="rId3" tooltip="Asstes &amp; Goals"/>
              <a:extLst>
                <a:ext uri="{FF2B5EF4-FFF2-40B4-BE49-F238E27FC236}">
                  <a16:creationId xmlns:a16="http://schemas.microsoft.com/office/drawing/2014/main" id="{FBF7E2D2-AC80-5F85-ACFB-8E60912A268D}"/>
                </a:ext>
              </a:extLst>
            </xdr:cNvPr>
            <xdr:cNvGrpSpPr/>
          </xdr:nvGrpSpPr>
          <xdr:grpSpPr>
            <a:xfrm>
              <a:off x="8989200" y="132200"/>
              <a:ext cx="2174719" cy="396000"/>
              <a:chOff x="1026300" y="1930400"/>
              <a:chExt cx="2174719" cy="396000"/>
            </a:xfrm>
          </xdr:grpSpPr>
          <xdr:sp macro="" textlink="">
            <xdr:nvSpPr>
              <xdr:cNvPr id="17" name="TextBox 16">
                <a:extLst>
                  <a:ext uri="{FF2B5EF4-FFF2-40B4-BE49-F238E27FC236}">
                    <a16:creationId xmlns:a16="http://schemas.microsoft.com/office/drawing/2014/main" id="{11832182-9EDE-3996-917C-774282FD4FC1}"/>
                  </a:ext>
                </a:extLst>
              </xdr:cNvPr>
              <xdr:cNvSpPr txBox="1"/>
            </xdr:nvSpPr>
            <xdr:spPr>
              <a:xfrm>
                <a:off x="1293019" y="1963736"/>
                <a:ext cx="1908000" cy="296864"/>
              </a:xfrm>
              <a:prstGeom prst="round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chemeClr val="bg1"/>
                    </a:solidFill>
                    <a:effectLst/>
                    <a:latin typeface="Biome" panose="020B0503030204020804" pitchFamily="34" charset="0"/>
                    <a:ea typeface="+mn-ea"/>
                    <a:cs typeface="Biome" panose="020B0503030204020804" pitchFamily="34" charset="0"/>
                  </a:rPr>
                  <a:t>Assets and Goals</a:t>
                </a:r>
                <a:endParaRPr lang="en-GB" sz="1400">
                  <a:solidFill>
                    <a:schemeClr val="bg1"/>
                  </a:solidFill>
                  <a:latin typeface="Biome Light" panose="020B0303030204020804" pitchFamily="34" charset="0"/>
                  <a:cs typeface="Biome Light" panose="020B0303030204020804" pitchFamily="34" charset="0"/>
                </a:endParaRPr>
              </a:p>
            </xdr:txBody>
          </xdr:sp>
          <xdr:pic>
            <xdr:nvPicPr>
              <xdr:cNvPr id="18" name="Graphic 17" descr="Piggy Bank outline">
                <a:extLst>
                  <a:ext uri="{FF2B5EF4-FFF2-40B4-BE49-F238E27FC236}">
                    <a16:creationId xmlns:a16="http://schemas.microsoft.com/office/drawing/2014/main" id="{CF4867D7-7739-B923-97C0-30A25EF01C1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026300" y="1930400"/>
                <a:ext cx="396000" cy="396000"/>
              </a:xfrm>
              <a:prstGeom prst="roundRect">
                <a:avLst/>
              </a:prstGeom>
            </xdr:spPr>
          </xdr:pic>
        </xdr:grpSp>
        <xdr:sp macro="" textlink="">
          <xdr:nvSpPr>
            <xdr:cNvPr id="11" name="TextBox 10">
              <a:extLst>
                <a:ext uri="{FF2B5EF4-FFF2-40B4-BE49-F238E27FC236}">
                  <a16:creationId xmlns:a16="http://schemas.microsoft.com/office/drawing/2014/main" id="{296A0681-CDA9-973A-7F93-C07CAB7F3394}"/>
                </a:ext>
              </a:extLst>
            </xdr:cNvPr>
            <xdr:cNvSpPr txBox="1"/>
          </xdr:nvSpPr>
          <xdr:spPr>
            <a:xfrm>
              <a:off x="165100" y="25400"/>
              <a:ext cx="32639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0">
                  <a:solidFill>
                    <a:srgbClr val="07E2C4"/>
                  </a:solidFill>
                  <a:latin typeface="ADLaM Display" panose="020F0502020204030204" pitchFamily="2" charset="0"/>
                  <a:ea typeface="ADLaM Display" panose="020F0502020204030204" pitchFamily="2" charset="0"/>
                  <a:cs typeface="ADLaM Display" panose="020F0502020204030204" pitchFamily="2" charset="0"/>
                </a:rPr>
                <a:t>Personal Finance Tracker</a:t>
              </a:r>
            </a:p>
          </xdr:txBody>
        </xdr:sp>
        <xdr:grpSp>
          <xdr:nvGrpSpPr>
            <xdr:cNvPr id="101" name="Group 100">
              <a:hlinkClick xmlns:r="http://schemas.openxmlformats.org/officeDocument/2006/relationships" r:id="rId6"/>
              <a:extLst>
                <a:ext uri="{FF2B5EF4-FFF2-40B4-BE49-F238E27FC236}">
                  <a16:creationId xmlns:a16="http://schemas.microsoft.com/office/drawing/2014/main" id="{9E4D0022-EF23-AF86-93AE-4E9637553060}"/>
                </a:ext>
              </a:extLst>
            </xdr:cNvPr>
            <xdr:cNvGrpSpPr/>
          </xdr:nvGrpSpPr>
          <xdr:grpSpPr>
            <a:xfrm>
              <a:off x="6322200" y="120650"/>
              <a:ext cx="2428100" cy="425450"/>
              <a:chOff x="302400" y="1238250"/>
              <a:chExt cx="2386419" cy="396000"/>
            </a:xfrm>
          </xdr:grpSpPr>
          <xdr:sp macro="" textlink="">
            <xdr:nvSpPr>
              <xdr:cNvPr id="83" name="TextBox 82">
                <a:extLst>
                  <a:ext uri="{FF2B5EF4-FFF2-40B4-BE49-F238E27FC236}">
                    <a16:creationId xmlns:a16="http://schemas.microsoft.com/office/drawing/2014/main" id="{D795B537-2197-8C86-7802-A16104993183}"/>
                  </a:ext>
                </a:extLst>
              </xdr:cNvPr>
              <xdr:cNvSpPr txBox="1"/>
            </xdr:nvSpPr>
            <xdr:spPr>
              <a:xfrm>
                <a:off x="708819" y="1311460"/>
                <a:ext cx="1980000" cy="29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rgbClr val="07E2C4"/>
                    </a:solidFill>
                    <a:effectLst/>
                    <a:latin typeface="Biome" panose="020B0503030204020804" pitchFamily="34" charset="0"/>
                    <a:ea typeface="+mn-ea"/>
                    <a:cs typeface="Biome" panose="020B0503030204020804" pitchFamily="34" charset="0"/>
                  </a:rPr>
                  <a:t>Income &amp;</a:t>
                </a:r>
                <a:r>
                  <a:rPr lang="en-GB" sz="1400" b="0" i="0" u="none" strike="noStrike" baseline="0">
                    <a:solidFill>
                      <a:srgbClr val="07E2C4"/>
                    </a:solidFill>
                    <a:effectLst/>
                    <a:latin typeface="Biome" panose="020B0503030204020804" pitchFamily="34" charset="0"/>
                    <a:ea typeface="+mn-ea"/>
                    <a:cs typeface="Biome" panose="020B0503030204020804" pitchFamily="34" charset="0"/>
                  </a:rPr>
                  <a:t> Expenses</a:t>
                </a:r>
                <a:r>
                  <a:rPr lang="en-GB" sz="1400">
                    <a:solidFill>
                      <a:srgbClr val="07E2C4"/>
                    </a:solidFill>
                    <a:latin typeface="Biome Light" panose="020B0303030204020804" pitchFamily="34" charset="0"/>
                    <a:cs typeface="Biome Light" panose="020B0303030204020804" pitchFamily="34" charset="0"/>
                  </a:rPr>
                  <a:t> </a:t>
                </a:r>
              </a:p>
            </xdr:txBody>
          </xdr:sp>
          <xdr:pic>
            <xdr:nvPicPr>
              <xdr:cNvPr id="93" name="Graphic 92" descr="Money outline">
                <a:extLst>
                  <a:ext uri="{FF2B5EF4-FFF2-40B4-BE49-F238E27FC236}">
                    <a16:creationId xmlns:a16="http://schemas.microsoft.com/office/drawing/2014/main" id="{D2E510F8-2BDE-A7F8-56D4-C44F60495EA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02400" y="1238250"/>
                <a:ext cx="396000" cy="396000"/>
              </a:xfrm>
              <a:prstGeom prst="rect">
                <a:avLst/>
              </a:prstGeom>
            </xdr:spPr>
          </xdr:pic>
        </xdr:grpSp>
        <xdr:grpSp>
          <xdr:nvGrpSpPr>
            <xdr:cNvPr id="94" name="Group 93">
              <a:hlinkClick xmlns:r="http://schemas.openxmlformats.org/officeDocument/2006/relationships" r:id="rId9" tooltip="Dashboard"/>
              <a:extLst>
                <a:ext uri="{FF2B5EF4-FFF2-40B4-BE49-F238E27FC236}">
                  <a16:creationId xmlns:a16="http://schemas.microsoft.com/office/drawing/2014/main" id="{73DBFFDB-5482-99A4-42E1-B37F1147038D}"/>
                </a:ext>
              </a:extLst>
            </xdr:cNvPr>
            <xdr:cNvGrpSpPr/>
          </xdr:nvGrpSpPr>
          <xdr:grpSpPr>
            <a:xfrm>
              <a:off x="4404500" y="139700"/>
              <a:ext cx="1501000" cy="396000"/>
              <a:chOff x="302400" y="546100"/>
              <a:chExt cx="1501000" cy="396000"/>
            </a:xfrm>
          </xdr:grpSpPr>
          <xdr:sp macro="" textlink="">
            <xdr:nvSpPr>
              <xdr:cNvPr id="82" name="TextBox 81">
                <a:extLst>
                  <a:ext uri="{FF2B5EF4-FFF2-40B4-BE49-F238E27FC236}">
                    <a16:creationId xmlns:a16="http://schemas.microsoft.com/office/drawing/2014/main" id="{2B39DA49-8B03-91F8-8B19-D2AA469D71AB}"/>
                  </a:ext>
                </a:extLst>
              </xdr:cNvPr>
              <xdr:cNvSpPr txBox="1"/>
            </xdr:nvSpPr>
            <xdr:spPr>
              <a:xfrm>
                <a:off x="594519" y="583762"/>
                <a:ext cx="1208881"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chemeClr val="bg1"/>
                    </a:solidFill>
                    <a:effectLst/>
                    <a:latin typeface="Biome" panose="020B0503030204020804" pitchFamily="34" charset="0"/>
                    <a:ea typeface="+mn-ea"/>
                    <a:cs typeface="Biome" panose="020B0503030204020804" pitchFamily="34" charset="0"/>
                  </a:rPr>
                  <a:t>Dashboard</a:t>
                </a:r>
                <a:r>
                  <a:rPr lang="en-GB" sz="1400">
                    <a:solidFill>
                      <a:schemeClr val="bg1">
                        <a:lumMod val="50000"/>
                      </a:schemeClr>
                    </a:solidFill>
                    <a:latin typeface="Biome Light" panose="020B0303030204020804" pitchFamily="34" charset="0"/>
                    <a:cs typeface="Biome Light" panose="020B0303030204020804" pitchFamily="34" charset="0"/>
                  </a:rPr>
                  <a:t> </a:t>
                </a:r>
              </a:p>
            </xdr:txBody>
          </xdr:sp>
          <xdr:pic>
            <xdr:nvPicPr>
              <xdr:cNvPr id="91" name="Graphic 90" descr="Presentation with bar chart outline">
                <a:extLst>
                  <a:ext uri="{FF2B5EF4-FFF2-40B4-BE49-F238E27FC236}">
                    <a16:creationId xmlns:a16="http://schemas.microsoft.com/office/drawing/2014/main" id="{56AC87F5-4A69-D61D-B6F9-D1673A345F4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02400" y="546100"/>
                <a:ext cx="396000" cy="396000"/>
              </a:xfrm>
              <a:prstGeom prst="rect">
                <a:avLst/>
              </a:prstGeom>
            </xdr:spPr>
          </xdr:pic>
        </xdr:grpSp>
      </xdr:grpSp>
    </xdr:grpSp>
    <xdr:clientData/>
  </xdr:twoCellAnchor>
  <xdr:twoCellAnchor>
    <xdr:from>
      <xdr:col>12</xdr:col>
      <xdr:colOff>736600</xdr:colOff>
      <xdr:row>28</xdr:row>
      <xdr:rowOff>203200</xdr:rowOff>
    </xdr:from>
    <xdr:to>
      <xdr:col>13</xdr:col>
      <xdr:colOff>50800</xdr:colOff>
      <xdr:row>304</xdr:row>
      <xdr:rowOff>50800</xdr:rowOff>
    </xdr:to>
    <xdr:sp macro="" textlink="">
      <xdr:nvSpPr>
        <xdr:cNvPr id="2" name="Rectangle 1">
          <a:extLst>
            <a:ext uri="{FF2B5EF4-FFF2-40B4-BE49-F238E27FC236}">
              <a16:creationId xmlns:a16="http://schemas.microsoft.com/office/drawing/2014/main" id="{F90923BE-6B9C-CA50-BC83-5B96EF549FD0}"/>
            </a:ext>
          </a:extLst>
        </xdr:cNvPr>
        <xdr:cNvSpPr/>
      </xdr:nvSpPr>
      <xdr:spPr>
        <a:xfrm>
          <a:off x="11620500" y="8026400"/>
          <a:ext cx="139700" cy="1270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22</xdr:col>
      <xdr:colOff>48481</xdr:colOff>
      <xdr:row>303</xdr:row>
      <xdr:rowOff>215900</xdr:rowOff>
    </xdr:to>
    <xdr:grpSp>
      <xdr:nvGrpSpPr>
        <xdr:cNvPr id="47" name="Group 46">
          <a:extLst>
            <a:ext uri="{FF2B5EF4-FFF2-40B4-BE49-F238E27FC236}">
              <a16:creationId xmlns:a16="http://schemas.microsoft.com/office/drawing/2014/main" id="{030E3D72-813F-C80E-A3C7-DF5C3EE7D8DF}"/>
            </a:ext>
          </a:extLst>
        </xdr:cNvPr>
        <xdr:cNvGrpSpPr/>
      </xdr:nvGrpSpPr>
      <xdr:grpSpPr>
        <a:xfrm>
          <a:off x="0" y="0"/>
          <a:ext cx="22380161" cy="83954620"/>
          <a:chOff x="0" y="0"/>
          <a:chExt cx="22345650" cy="85496400"/>
        </a:xfrm>
      </xdr:grpSpPr>
      <xdr:sp macro="" textlink="">
        <xdr:nvSpPr>
          <xdr:cNvPr id="4" name="Rectangle: Top Corners Rounded 3">
            <a:extLst>
              <a:ext uri="{FF2B5EF4-FFF2-40B4-BE49-F238E27FC236}">
                <a16:creationId xmlns:a16="http://schemas.microsoft.com/office/drawing/2014/main" id="{B05E13CA-9CA6-40C2-96B3-38141332442B}"/>
              </a:ext>
            </a:extLst>
          </xdr:cNvPr>
          <xdr:cNvSpPr/>
        </xdr:nvSpPr>
        <xdr:spPr>
          <a:xfrm flipV="1">
            <a:off x="0" y="0"/>
            <a:ext cx="14436000" cy="8394700"/>
          </a:xfrm>
          <a:prstGeom prst="round2SameRect">
            <a:avLst>
              <a:gd name="adj1" fmla="val 0"/>
              <a:gd name="adj2" fmla="val 0"/>
            </a:avLst>
          </a:prstGeom>
          <a:noFill/>
          <a:ln w="88900">
            <a:solidFill>
              <a:sysClr val="windowText" lastClr="000000"/>
            </a:solidFill>
            <a:miter lim="800000"/>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sp macro="" textlink="">
        <xdr:nvSpPr>
          <xdr:cNvPr id="7" name="TextBox 6">
            <a:extLst>
              <a:ext uri="{FF2B5EF4-FFF2-40B4-BE49-F238E27FC236}">
                <a16:creationId xmlns:a16="http://schemas.microsoft.com/office/drawing/2014/main" id="{57FECBBB-D327-4144-8B06-1A13343B2DE6}"/>
              </a:ext>
            </a:extLst>
          </xdr:cNvPr>
          <xdr:cNvSpPr txBox="1"/>
        </xdr:nvSpPr>
        <xdr:spPr>
          <a:xfrm>
            <a:off x="2563019" y="585786"/>
            <a:ext cx="2814100" cy="57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3600" b="0" i="0" u="none" strike="noStrike">
                <a:solidFill>
                  <a:sysClr val="windowText" lastClr="000000"/>
                </a:solidFill>
                <a:effectLst/>
                <a:latin typeface="Biome" panose="020B0503030204020804" pitchFamily="34" charset="0"/>
                <a:ea typeface="+mn-ea"/>
                <a:cs typeface="Biome" panose="020B0503030204020804" pitchFamily="34" charset="0"/>
              </a:rPr>
              <a:t>Goals</a:t>
            </a:r>
            <a:endParaRPr lang="en-GB" sz="3600">
              <a:solidFill>
                <a:sysClr val="windowText" lastClr="000000"/>
              </a:solidFill>
              <a:latin typeface="Biome Light" panose="020B0303030204020804" pitchFamily="34" charset="0"/>
              <a:cs typeface="Biome Light" panose="020B0303030204020804" pitchFamily="34" charset="0"/>
            </a:endParaRPr>
          </a:p>
        </xdr:txBody>
      </xdr:sp>
      <xdr:grpSp>
        <xdr:nvGrpSpPr>
          <xdr:cNvPr id="30" name="Group 29">
            <a:hlinkClick xmlns:r="http://schemas.openxmlformats.org/officeDocument/2006/relationships" r:id="rId1" tooltip="Asstes &amp; Goals"/>
            <a:extLst>
              <a:ext uri="{FF2B5EF4-FFF2-40B4-BE49-F238E27FC236}">
                <a16:creationId xmlns:a16="http://schemas.microsoft.com/office/drawing/2014/main" id="{1D090DC9-3014-44B8-98CC-6558BCBFF195}"/>
              </a:ext>
            </a:extLst>
          </xdr:cNvPr>
          <xdr:cNvGrpSpPr/>
        </xdr:nvGrpSpPr>
        <xdr:grpSpPr>
          <a:xfrm>
            <a:off x="302400" y="64858900"/>
            <a:ext cx="1069200" cy="396000"/>
            <a:chOff x="302400" y="1930400"/>
            <a:chExt cx="2314419" cy="396000"/>
          </a:xfrm>
        </xdr:grpSpPr>
        <xdr:sp macro="" textlink="">
          <xdr:nvSpPr>
            <xdr:cNvPr id="31" name="TextBox 30">
              <a:extLst>
                <a:ext uri="{FF2B5EF4-FFF2-40B4-BE49-F238E27FC236}">
                  <a16:creationId xmlns:a16="http://schemas.microsoft.com/office/drawing/2014/main" id="{C6729D2C-61C0-4FA9-8EE3-27EE885B35B3}"/>
                </a:ext>
              </a:extLst>
            </xdr:cNvPr>
            <xdr:cNvSpPr txBox="1"/>
          </xdr:nvSpPr>
          <xdr:spPr>
            <a:xfrm>
              <a:off x="708819" y="1963736"/>
              <a:ext cx="1908000" cy="29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chemeClr val="bg1">
                      <a:lumMod val="50000"/>
                    </a:schemeClr>
                  </a:solidFill>
                  <a:effectLst/>
                  <a:latin typeface="Biome" panose="020B0503030204020804" pitchFamily="34" charset="0"/>
                  <a:ea typeface="+mn-ea"/>
                  <a:cs typeface="Biome" panose="020B0503030204020804" pitchFamily="34" charset="0"/>
                </a:rPr>
                <a:t>Assets and Goals</a:t>
              </a:r>
              <a:endParaRPr lang="en-GB" sz="1400">
                <a:solidFill>
                  <a:schemeClr val="bg1">
                    <a:lumMod val="50000"/>
                  </a:schemeClr>
                </a:solidFill>
                <a:latin typeface="Biome Light" panose="020B0303030204020804" pitchFamily="34" charset="0"/>
                <a:cs typeface="Biome Light" panose="020B0303030204020804" pitchFamily="34" charset="0"/>
              </a:endParaRPr>
            </a:p>
          </xdr:txBody>
        </xdr:sp>
        <xdr:pic>
          <xdr:nvPicPr>
            <xdr:cNvPr id="32" name="Graphic 31" descr="Piggy Bank outline">
              <a:extLst>
                <a:ext uri="{FF2B5EF4-FFF2-40B4-BE49-F238E27FC236}">
                  <a16:creationId xmlns:a16="http://schemas.microsoft.com/office/drawing/2014/main" id="{B5D0AB58-726A-7D67-C292-880641C000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02400" y="1930400"/>
              <a:ext cx="396000" cy="396000"/>
            </a:xfrm>
            <a:prstGeom prst="rect">
              <a:avLst/>
            </a:prstGeom>
          </xdr:spPr>
        </xdr:pic>
      </xdr:grpSp>
      <xdr:grpSp>
        <xdr:nvGrpSpPr>
          <xdr:cNvPr id="36" name="Group 35">
            <a:hlinkClick xmlns:r="http://schemas.openxmlformats.org/officeDocument/2006/relationships" r:id="rId4" tooltip="Income &amp; Expenses"/>
            <a:extLst>
              <a:ext uri="{FF2B5EF4-FFF2-40B4-BE49-F238E27FC236}">
                <a16:creationId xmlns:a16="http://schemas.microsoft.com/office/drawing/2014/main" id="{DB2EF262-25A8-42D4-AE30-2EA9E94A82CD}"/>
              </a:ext>
            </a:extLst>
          </xdr:cNvPr>
          <xdr:cNvGrpSpPr/>
        </xdr:nvGrpSpPr>
        <xdr:grpSpPr>
          <a:xfrm>
            <a:off x="302400" y="64166750"/>
            <a:ext cx="1069200" cy="396000"/>
            <a:chOff x="302400" y="1238250"/>
            <a:chExt cx="2386419" cy="396000"/>
          </a:xfrm>
        </xdr:grpSpPr>
        <xdr:sp macro="" textlink="">
          <xdr:nvSpPr>
            <xdr:cNvPr id="37" name="TextBox 36">
              <a:extLst>
                <a:ext uri="{FF2B5EF4-FFF2-40B4-BE49-F238E27FC236}">
                  <a16:creationId xmlns:a16="http://schemas.microsoft.com/office/drawing/2014/main" id="{35B4F21F-0339-2A28-4234-1E7E7D154F23}"/>
                </a:ext>
              </a:extLst>
            </xdr:cNvPr>
            <xdr:cNvSpPr txBox="1"/>
          </xdr:nvSpPr>
          <xdr:spPr>
            <a:xfrm>
              <a:off x="708819" y="1287818"/>
              <a:ext cx="1980000" cy="29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chemeClr val="bg1">
                      <a:lumMod val="65000"/>
                    </a:schemeClr>
                  </a:solidFill>
                  <a:effectLst/>
                  <a:latin typeface="Biome" panose="020B0503030204020804" pitchFamily="34" charset="0"/>
                  <a:ea typeface="+mn-ea"/>
                  <a:cs typeface="Biome" panose="020B0503030204020804" pitchFamily="34" charset="0"/>
                </a:rPr>
                <a:t>Income &amp;</a:t>
              </a:r>
              <a:r>
                <a:rPr lang="en-GB" sz="1400" b="0" i="0" u="none" strike="noStrike" baseline="0">
                  <a:solidFill>
                    <a:schemeClr val="bg1">
                      <a:lumMod val="65000"/>
                    </a:schemeClr>
                  </a:solidFill>
                  <a:effectLst/>
                  <a:latin typeface="Biome" panose="020B0503030204020804" pitchFamily="34" charset="0"/>
                  <a:ea typeface="+mn-ea"/>
                  <a:cs typeface="Biome" panose="020B0503030204020804" pitchFamily="34" charset="0"/>
                </a:rPr>
                <a:t> Expenses</a:t>
              </a:r>
              <a:r>
                <a:rPr lang="en-GB" sz="1400">
                  <a:solidFill>
                    <a:schemeClr val="bg1">
                      <a:lumMod val="65000"/>
                    </a:schemeClr>
                  </a:solidFill>
                  <a:latin typeface="Biome Light" panose="020B0303030204020804" pitchFamily="34" charset="0"/>
                  <a:cs typeface="Biome Light" panose="020B0303030204020804" pitchFamily="34" charset="0"/>
                </a:rPr>
                <a:t> </a:t>
              </a:r>
            </a:p>
          </xdr:txBody>
        </xdr:sp>
        <xdr:pic>
          <xdr:nvPicPr>
            <xdr:cNvPr id="38" name="Graphic 37" descr="Money outline">
              <a:extLst>
                <a:ext uri="{FF2B5EF4-FFF2-40B4-BE49-F238E27FC236}">
                  <a16:creationId xmlns:a16="http://schemas.microsoft.com/office/drawing/2014/main" id="{1CA4B04F-E924-5840-BD5F-62E7C2055E5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02400" y="1238250"/>
              <a:ext cx="396000" cy="396000"/>
            </a:xfrm>
            <a:prstGeom prst="rect">
              <a:avLst/>
            </a:prstGeom>
          </xdr:spPr>
        </xdr:pic>
      </xdr:grpSp>
      <xdr:sp macro="" textlink="">
        <xdr:nvSpPr>
          <xdr:cNvPr id="40" name="Right Triangle 39">
            <a:extLst>
              <a:ext uri="{FF2B5EF4-FFF2-40B4-BE49-F238E27FC236}">
                <a16:creationId xmlns:a16="http://schemas.microsoft.com/office/drawing/2014/main" id="{D85FF323-751C-4AFC-89E5-E2A3E7EAE489}"/>
              </a:ext>
            </a:extLst>
          </xdr:cNvPr>
          <xdr:cNvSpPr/>
        </xdr:nvSpPr>
        <xdr:spPr>
          <a:xfrm>
            <a:off x="12700" y="85090000"/>
            <a:ext cx="419100" cy="406400"/>
          </a:xfrm>
          <a:prstGeom prst="rtTriangle">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1" name="Right Triangle 40">
            <a:extLst>
              <a:ext uri="{FF2B5EF4-FFF2-40B4-BE49-F238E27FC236}">
                <a16:creationId xmlns:a16="http://schemas.microsoft.com/office/drawing/2014/main" id="{772A57A2-2344-4564-A9E6-2C78518C7047}"/>
              </a:ext>
            </a:extLst>
          </xdr:cNvPr>
          <xdr:cNvSpPr/>
        </xdr:nvSpPr>
        <xdr:spPr>
          <a:xfrm rot="16200000">
            <a:off x="14922500" y="77990700"/>
            <a:ext cx="14376400" cy="469900"/>
          </a:xfrm>
          <a:prstGeom prst="rtTriangle">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46" name="TextBox 45">
            <a:extLst>
              <a:ext uri="{FF2B5EF4-FFF2-40B4-BE49-F238E27FC236}">
                <a16:creationId xmlns:a16="http://schemas.microsoft.com/office/drawing/2014/main" id="{32F3B8CD-882B-4F8E-7AE1-66270549AF13}"/>
              </a:ext>
            </a:extLst>
          </xdr:cNvPr>
          <xdr:cNvSpPr txBox="1"/>
        </xdr:nvSpPr>
        <xdr:spPr>
          <a:xfrm>
            <a:off x="8697119" y="585786"/>
            <a:ext cx="3677700" cy="57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3600" b="0" i="0" u="none" strike="noStrike">
                <a:solidFill>
                  <a:sysClr val="windowText" lastClr="000000"/>
                </a:solidFill>
                <a:effectLst/>
                <a:latin typeface="Biome" panose="020B0503030204020804" pitchFamily="34" charset="0"/>
                <a:ea typeface="+mn-ea"/>
                <a:cs typeface="Biome" panose="020B0503030204020804" pitchFamily="34" charset="0"/>
              </a:rPr>
              <a:t>Assets</a:t>
            </a:r>
            <a:endParaRPr lang="en-GB" sz="3600">
              <a:solidFill>
                <a:sysClr val="windowText" lastClr="000000"/>
              </a:solidFill>
              <a:latin typeface="Biome Light" panose="020B0303030204020804" pitchFamily="34" charset="0"/>
              <a:cs typeface="Biome Light" panose="020B0303030204020804" pitchFamily="34" charset="0"/>
            </a:endParaRPr>
          </a:p>
        </xdr:txBody>
      </xdr:sp>
      <xdr:cxnSp macro="">
        <xdr:nvCxnSpPr>
          <xdr:cNvPr id="48" name="Straight Connector 47">
            <a:extLst>
              <a:ext uri="{FF2B5EF4-FFF2-40B4-BE49-F238E27FC236}">
                <a16:creationId xmlns:a16="http://schemas.microsoft.com/office/drawing/2014/main" id="{B7E8E304-3D1E-F492-7DE1-A570A188055A}"/>
              </a:ext>
            </a:extLst>
          </xdr:cNvPr>
          <xdr:cNvCxnSpPr/>
        </xdr:nvCxnSpPr>
        <xdr:spPr>
          <a:xfrm>
            <a:off x="7073900" y="673100"/>
            <a:ext cx="0" cy="575310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graphicFrame macro="">
        <xdr:nvGraphicFramePr>
          <xdr:cNvPr id="72" name="Chart 71">
            <a:extLst>
              <a:ext uri="{FF2B5EF4-FFF2-40B4-BE49-F238E27FC236}">
                <a16:creationId xmlns:a16="http://schemas.microsoft.com/office/drawing/2014/main" id="{A4E90F02-22E9-A4A7-9AF6-D7890DB465BB}"/>
              </a:ext>
            </a:extLst>
          </xdr:cNvPr>
          <xdr:cNvGraphicFramePr/>
        </xdr:nvGraphicFramePr>
        <xdr:xfrm>
          <a:off x="7556500" y="4362449"/>
          <a:ext cx="5829300" cy="3333752"/>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23" name="Group 22">
            <a:extLst>
              <a:ext uri="{FF2B5EF4-FFF2-40B4-BE49-F238E27FC236}">
                <a16:creationId xmlns:a16="http://schemas.microsoft.com/office/drawing/2014/main" id="{99EC15C5-B56B-CDB5-A0B0-734EAE55FA55}"/>
              </a:ext>
            </a:extLst>
          </xdr:cNvPr>
          <xdr:cNvGrpSpPr/>
        </xdr:nvGrpSpPr>
        <xdr:grpSpPr>
          <a:xfrm>
            <a:off x="50800" y="0"/>
            <a:ext cx="14351000" cy="642771"/>
            <a:chOff x="50800" y="0"/>
            <a:chExt cx="14338300" cy="642771"/>
          </a:xfrm>
        </xdr:grpSpPr>
        <xdr:sp macro="" textlink="">
          <xdr:nvSpPr>
            <xdr:cNvPr id="6" name="Rectangle: Top Corners Rounded 5">
              <a:extLst>
                <a:ext uri="{FF2B5EF4-FFF2-40B4-BE49-F238E27FC236}">
                  <a16:creationId xmlns:a16="http://schemas.microsoft.com/office/drawing/2014/main" id="{ED5D28BD-4DCB-25C4-1B5B-46C298D8BC1A}"/>
                </a:ext>
              </a:extLst>
            </xdr:cNvPr>
            <xdr:cNvSpPr/>
          </xdr:nvSpPr>
          <xdr:spPr>
            <a:xfrm rot="10800000" flipH="1">
              <a:off x="50800" y="0"/>
              <a:ext cx="14338300" cy="622300"/>
            </a:xfrm>
            <a:prstGeom prst="round2SameRect">
              <a:avLst/>
            </a:prstGeom>
            <a:solidFill>
              <a:schemeClr val="tx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nvGrpSpPr>
            <xdr:cNvPr id="8" name="Group 7">
              <a:extLst>
                <a:ext uri="{FF2B5EF4-FFF2-40B4-BE49-F238E27FC236}">
                  <a16:creationId xmlns:a16="http://schemas.microsoft.com/office/drawing/2014/main" id="{C747865B-F28D-615D-143B-FE748C802F9A}"/>
                </a:ext>
              </a:extLst>
            </xdr:cNvPr>
            <xdr:cNvGrpSpPr/>
          </xdr:nvGrpSpPr>
          <xdr:grpSpPr>
            <a:xfrm>
              <a:off x="12485455" y="23379"/>
              <a:ext cx="1690231" cy="619392"/>
              <a:chOff x="12500815" y="112279"/>
              <a:chExt cx="1674870" cy="619392"/>
            </a:xfrm>
          </xdr:grpSpPr>
          <xdr:sp macro="" textlink="">
            <xdr:nvSpPr>
              <xdr:cNvPr id="19" name="TextBox 18">
                <a:extLst>
                  <a:ext uri="{FF2B5EF4-FFF2-40B4-BE49-F238E27FC236}">
                    <a16:creationId xmlns:a16="http://schemas.microsoft.com/office/drawing/2014/main" id="{F07224D0-A4EA-9967-D353-53486754F4A1}"/>
                  </a:ext>
                </a:extLst>
              </xdr:cNvPr>
              <xdr:cNvSpPr txBox="1"/>
            </xdr:nvSpPr>
            <xdr:spPr>
              <a:xfrm>
                <a:off x="12500815" y="192486"/>
                <a:ext cx="1508807" cy="302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chemeClr val="bg1"/>
                    </a:solidFill>
                    <a:latin typeface="Biome Light" panose="020B0303030204020804" pitchFamily="34" charset="0"/>
                    <a:cs typeface="Biome Light" panose="020B0303030204020804" pitchFamily="34" charset="0"/>
                  </a:rPr>
                  <a:t>Benson</a:t>
                </a:r>
                <a:r>
                  <a:rPr lang="en-GB" sz="1200" b="1" baseline="0">
                    <a:solidFill>
                      <a:schemeClr val="bg1"/>
                    </a:solidFill>
                    <a:latin typeface="Biome Light" panose="020B0303030204020804" pitchFamily="34" charset="0"/>
                    <a:cs typeface="Biome Light" panose="020B0303030204020804" pitchFamily="34" charset="0"/>
                  </a:rPr>
                  <a:t> Nderitu</a:t>
                </a:r>
                <a:endParaRPr lang="en-GB" sz="1200" b="1">
                  <a:solidFill>
                    <a:schemeClr val="bg1"/>
                  </a:solidFill>
                  <a:latin typeface="Biome Light" panose="020B0303030204020804" pitchFamily="34" charset="0"/>
                  <a:cs typeface="Biome Light" panose="020B0303030204020804" pitchFamily="34" charset="0"/>
                </a:endParaRPr>
              </a:p>
            </xdr:txBody>
          </xdr:sp>
          <xdr:sp macro="" textlink="">
            <xdr:nvSpPr>
              <xdr:cNvPr id="20" name="TextBox 19">
                <a:extLst>
                  <a:ext uri="{FF2B5EF4-FFF2-40B4-BE49-F238E27FC236}">
                    <a16:creationId xmlns:a16="http://schemas.microsoft.com/office/drawing/2014/main" id="{5F04CC29-9676-471D-97FB-3E4CEF3B25E5}"/>
                  </a:ext>
                </a:extLst>
              </xdr:cNvPr>
              <xdr:cNvSpPr txBox="1"/>
            </xdr:nvSpPr>
            <xdr:spPr>
              <a:xfrm>
                <a:off x="12512358" y="407671"/>
                <a:ext cx="1260000" cy="32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0">
                    <a:solidFill>
                      <a:schemeClr val="bg1"/>
                    </a:solidFill>
                    <a:latin typeface="Biome" panose="020B0503030204020804" pitchFamily="34" charset="0"/>
                    <a:cs typeface="Biome" panose="020B0503030204020804" pitchFamily="34" charset="0"/>
                  </a:rPr>
                  <a:t>Data Analyst</a:t>
                </a:r>
              </a:p>
            </xdr:txBody>
          </xdr:sp>
          <xdr:pic>
            <xdr:nvPicPr>
              <xdr:cNvPr id="21" name="Graphic 20">
                <a:extLst>
                  <a:ext uri="{FF2B5EF4-FFF2-40B4-BE49-F238E27FC236}">
                    <a16:creationId xmlns:a16="http://schemas.microsoft.com/office/drawing/2014/main" id="{BB7A30BA-30B5-71C9-A35C-59E9D7B4A1C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3735541" y="112279"/>
                <a:ext cx="440144" cy="449950"/>
              </a:xfrm>
              <a:prstGeom prst="rect">
                <a:avLst/>
              </a:prstGeom>
            </xdr:spPr>
          </xdr:pic>
        </xdr:grpSp>
        <xdr:sp macro="" textlink="">
          <xdr:nvSpPr>
            <xdr:cNvPr id="10" name="TextBox 9">
              <a:extLst>
                <a:ext uri="{FF2B5EF4-FFF2-40B4-BE49-F238E27FC236}">
                  <a16:creationId xmlns:a16="http://schemas.microsoft.com/office/drawing/2014/main" id="{EBFDFED8-F53D-3E53-92D7-F22A7CF15EE9}"/>
                </a:ext>
              </a:extLst>
            </xdr:cNvPr>
            <xdr:cNvSpPr txBox="1"/>
          </xdr:nvSpPr>
          <xdr:spPr>
            <a:xfrm>
              <a:off x="165100" y="25400"/>
              <a:ext cx="32639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b="0">
                  <a:solidFill>
                    <a:srgbClr val="07E2C4"/>
                  </a:solidFill>
                  <a:latin typeface="ADLaM Display" panose="020F0502020204030204" pitchFamily="2" charset="0"/>
                  <a:ea typeface="ADLaM Display" panose="020F0502020204030204" pitchFamily="2" charset="0"/>
                  <a:cs typeface="ADLaM Display" panose="020F0502020204030204" pitchFamily="2" charset="0"/>
                </a:rPr>
                <a:t>Personal Finance Tracker</a:t>
              </a:r>
            </a:p>
          </xdr:txBody>
        </xdr:sp>
        <xdr:grpSp>
          <xdr:nvGrpSpPr>
            <xdr:cNvPr id="12" name="Group 11">
              <a:hlinkClick xmlns:r="http://schemas.openxmlformats.org/officeDocument/2006/relationships" r:id="rId10" tooltip="Dashboard"/>
              <a:extLst>
                <a:ext uri="{FF2B5EF4-FFF2-40B4-BE49-F238E27FC236}">
                  <a16:creationId xmlns:a16="http://schemas.microsoft.com/office/drawing/2014/main" id="{03C76BF1-7E8C-49EC-C7EE-9FDE87F53DA9}"/>
                </a:ext>
              </a:extLst>
            </xdr:cNvPr>
            <xdr:cNvGrpSpPr/>
          </xdr:nvGrpSpPr>
          <xdr:grpSpPr>
            <a:xfrm>
              <a:off x="4404500" y="139700"/>
              <a:ext cx="1501000" cy="396000"/>
              <a:chOff x="302400" y="546100"/>
              <a:chExt cx="1501000" cy="396000"/>
            </a:xfrm>
          </xdr:grpSpPr>
          <xdr:sp macro="" textlink="">
            <xdr:nvSpPr>
              <xdr:cNvPr id="13" name="TextBox 12">
                <a:extLst>
                  <a:ext uri="{FF2B5EF4-FFF2-40B4-BE49-F238E27FC236}">
                    <a16:creationId xmlns:a16="http://schemas.microsoft.com/office/drawing/2014/main" id="{95C14C61-6B94-3775-B194-313C6F25005B}"/>
                  </a:ext>
                </a:extLst>
              </xdr:cNvPr>
              <xdr:cNvSpPr txBox="1"/>
            </xdr:nvSpPr>
            <xdr:spPr>
              <a:xfrm>
                <a:off x="594519" y="583762"/>
                <a:ext cx="1208881" cy="320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chemeClr val="bg1"/>
                    </a:solidFill>
                    <a:effectLst/>
                    <a:latin typeface="Biome" panose="020B0503030204020804" pitchFamily="34" charset="0"/>
                    <a:ea typeface="+mn-ea"/>
                    <a:cs typeface="Biome" panose="020B0503030204020804" pitchFamily="34" charset="0"/>
                  </a:rPr>
                  <a:t>Dashboard</a:t>
                </a:r>
                <a:r>
                  <a:rPr lang="en-GB" sz="1400">
                    <a:solidFill>
                      <a:schemeClr val="bg1">
                        <a:lumMod val="50000"/>
                      </a:schemeClr>
                    </a:solidFill>
                    <a:latin typeface="Biome Light" panose="020B0303030204020804" pitchFamily="34" charset="0"/>
                    <a:cs typeface="Biome Light" panose="020B0303030204020804" pitchFamily="34" charset="0"/>
                  </a:rPr>
                  <a:t> </a:t>
                </a:r>
              </a:p>
            </xdr:txBody>
          </xdr:sp>
          <xdr:pic>
            <xdr:nvPicPr>
              <xdr:cNvPr id="14" name="Graphic 13" descr="Presentation with bar chart outline">
                <a:extLst>
                  <a:ext uri="{FF2B5EF4-FFF2-40B4-BE49-F238E27FC236}">
                    <a16:creationId xmlns:a16="http://schemas.microsoft.com/office/drawing/2014/main" id="{BE5E32DA-A706-25B7-45C9-FE70AF17FC6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02400" y="546100"/>
                <a:ext cx="396000" cy="396000"/>
              </a:xfrm>
              <a:prstGeom prst="rect">
                <a:avLst/>
              </a:prstGeom>
            </xdr:spPr>
          </xdr:pic>
        </xdr:grpSp>
        <xdr:grpSp>
          <xdr:nvGrpSpPr>
            <xdr:cNvPr id="69" name="Group 68">
              <a:hlinkClick xmlns:r="http://schemas.openxmlformats.org/officeDocument/2006/relationships" r:id="rId1" tooltip="This Dashboard"/>
              <a:extLst>
                <a:ext uri="{FF2B5EF4-FFF2-40B4-BE49-F238E27FC236}">
                  <a16:creationId xmlns:a16="http://schemas.microsoft.com/office/drawing/2014/main" id="{9AF6EC06-CB2D-DA73-8CF4-571DD903AA20}"/>
                </a:ext>
              </a:extLst>
            </xdr:cNvPr>
            <xdr:cNvGrpSpPr/>
          </xdr:nvGrpSpPr>
          <xdr:grpSpPr>
            <a:xfrm>
              <a:off x="8991597" y="146050"/>
              <a:ext cx="2200119" cy="396000"/>
              <a:chOff x="279397" y="1898650"/>
              <a:chExt cx="2200119" cy="396000"/>
            </a:xfrm>
          </xdr:grpSpPr>
          <xdr:sp macro="" textlink="">
            <xdr:nvSpPr>
              <xdr:cNvPr id="64" name="TextBox 63">
                <a:extLst>
                  <a:ext uri="{FF2B5EF4-FFF2-40B4-BE49-F238E27FC236}">
                    <a16:creationId xmlns:a16="http://schemas.microsoft.com/office/drawing/2014/main" id="{30BBC999-E0BB-68FE-060E-50BCE2D9DCCB}"/>
                  </a:ext>
                </a:extLst>
              </xdr:cNvPr>
              <xdr:cNvSpPr txBox="1"/>
            </xdr:nvSpPr>
            <xdr:spPr>
              <a:xfrm>
                <a:off x="571516" y="1931986"/>
                <a:ext cx="1908000" cy="29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rgbClr val="07E2C4"/>
                    </a:solidFill>
                    <a:effectLst/>
                    <a:latin typeface="Biome" panose="020B0503030204020804" pitchFamily="34" charset="0"/>
                    <a:ea typeface="+mn-ea"/>
                    <a:cs typeface="Biome" panose="020B0503030204020804" pitchFamily="34" charset="0"/>
                  </a:rPr>
                  <a:t>Assets and Goals</a:t>
                </a:r>
                <a:endParaRPr lang="en-GB" sz="1400">
                  <a:solidFill>
                    <a:srgbClr val="07E2C4"/>
                  </a:solidFill>
                  <a:latin typeface="Biome Light" panose="020B0303030204020804" pitchFamily="34" charset="0"/>
                  <a:cs typeface="Biome Light" panose="020B0303030204020804" pitchFamily="34" charset="0"/>
                </a:endParaRPr>
              </a:p>
            </xdr:txBody>
          </xdr:sp>
          <xdr:pic>
            <xdr:nvPicPr>
              <xdr:cNvPr id="65" name="Graphic 64" descr="Piggy Bank outline">
                <a:extLst>
                  <a:ext uri="{FF2B5EF4-FFF2-40B4-BE49-F238E27FC236}">
                    <a16:creationId xmlns:a16="http://schemas.microsoft.com/office/drawing/2014/main" id="{C6B13A5D-2E28-5E05-5E80-1C425064DEE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79397" y="1898650"/>
                <a:ext cx="396000" cy="396000"/>
              </a:xfrm>
              <a:prstGeom prst="rect">
                <a:avLst/>
              </a:prstGeom>
            </xdr:spPr>
          </xdr:pic>
        </xdr:grpSp>
        <xdr:grpSp>
          <xdr:nvGrpSpPr>
            <xdr:cNvPr id="70" name="Group 69">
              <a:hlinkClick xmlns:r="http://schemas.openxmlformats.org/officeDocument/2006/relationships" r:id="rId4" tooltip="Income &amp; Expenses"/>
              <a:extLst>
                <a:ext uri="{FF2B5EF4-FFF2-40B4-BE49-F238E27FC236}">
                  <a16:creationId xmlns:a16="http://schemas.microsoft.com/office/drawing/2014/main" id="{308833A8-0795-D823-6247-FE8325C853BE}"/>
                </a:ext>
              </a:extLst>
            </xdr:cNvPr>
            <xdr:cNvGrpSpPr/>
          </xdr:nvGrpSpPr>
          <xdr:grpSpPr>
            <a:xfrm>
              <a:off x="6356939" y="114300"/>
              <a:ext cx="2310219" cy="396000"/>
              <a:chOff x="279397" y="1206500"/>
              <a:chExt cx="2310219" cy="396000"/>
            </a:xfrm>
          </xdr:grpSpPr>
          <xdr:sp macro="" textlink="">
            <xdr:nvSpPr>
              <xdr:cNvPr id="67" name="TextBox 66">
                <a:extLst>
                  <a:ext uri="{FF2B5EF4-FFF2-40B4-BE49-F238E27FC236}">
                    <a16:creationId xmlns:a16="http://schemas.microsoft.com/office/drawing/2014/main" id="{959D3E84-B2DB-6B2B-21D7-209B50AF1EEA}"/>
                  </a:ext>
                </a:extLst>
              </xdr:cNvPr>
              <xdr:cNvSpPr txBox="1"/>
            </xdr:nvSpPr>
            <xdr:spPr>
              <a:xfrm>
                <a:off x="609616" y="1256068"/>
                <a:ext cx="1980000" cy="296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0" i="0" u="none" strike="noStrike">
                    <a:solidFill>
                      <a:schemeClr val="bg1"/>
                    </a:solidFill>
                    <a:effectLst/>
                    <a:latin typeface="Biome" panose="020B0503030204020804" pitchFamily="34" charset="0"/>
                    <a:ea typeface="+mn-ea"/>
                    <a:cs typeface="Biome" panose="020B0503030204020804" pitchFamily="34" charset="0"/>
                  </a:rPr>
                  <a:t>Income &amp;</a:t>
                </a:r>
                <a:r>
                  <a:rPr lang="en-GB" sz="1400" b="0" i="0" u="none" strike="noStrike" baseline="0">
                    <a:solidFill>
                      <a:schemeClr val="bg1"/>
                    </a:solidFill>
                    <a:effectLst/>
                    <a:latin typeface="Biome" panose="020B0503030204020804" pitchFamily="34" charset="0"/>
                    <a:ea typeface="+mn-ea"/>
                    <a:cs typeface="Biome" panose="020B0503030204020804" pitchFamily="34" charset="0"/>
                  </a:rPr>
                  <a:t> Expenses</a:t>
                </a:r>
                <a:r>
                  <a:rPr lang="en-GB" sz="1400">
                    <a:solidFill>
                      <a:schemeClr val="bg1"/>
                    </a:solidFill>
                    <a:latin typeface="Biome Light" panose="020B0303030204020804" pitchFamily="34" charset="0"/>
                    <a:cs typeface="Biome Light" panose="020B0303030204020804" pitchFamily="34" charset="0"/>
                  </a:rPr>
                  <a:t> </a:t>
                </a:r>
              </a:p>
            </xdr:txBody>
          </xdr:sp>
          <xdr:pic>
            <xdr:nvPicPr>
              <xdr:cNvPr id="68" name="Graphic 67" descr="Money outline">
                <a:extLst>
                  <a:ext uri="{FF2B5EF4-FFF2-40B4-BE49-F238E27FC236}">
                    <a16:creationId xmlns:a16="http://schemas.microsoft.com/office/drawing/2014/main" id="{786F1AFF-41FA-9B6E-F366-D1F62C0EE99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79397" y="1206500"/>
                <a:ext cx="396000" cy="396000"/>
              </a:xfrm>
              <a:prstGeom prst="rect">
                <a:avLst/>
              </a:prstGeom>
            </xdr:spPr>
          </xdr:pic>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e Ben" refreshedDate="45469.97137013889" createdVersion="8" refreshedVersion="8" minRefreshableVersion="3" recordCount="300" xr:uid="{419AFD9C-931B-4178-8E47-7A2142B99BD9}">
  <cacheSource type="worksheet">
    <worksheetSource name="Table13"/>
  </cacheSource>
  <cacheFields count="7">
    <cacheField name="Month" numFmtId="0">
      <sharedItems count="12">
        <s v="Jan"/>
        <s v="Feb"/>
        <s v="Mar"/>
        <s v="Apr"/>
        <s v="May"/>
        <s v="Jun"/>
        <s v="Jul"/>
        <s v="Sep"/>
        <s v="Oct"/>
        <s v="Nov"/>
        <s v="Aug"/>
        <s v="Dec"/>
      </sharedItems>
    </cacheField>
    <cacheField name="MainType" numFmtId="0">
      <sharedItems count="2">
        <s v="Expenses"/>
        <s v="Income"/>
      </sharedItems>
    </cacheField>
    <cacheField name="Category" numFmtId="0">
      <sharedItems count="5">
        <s v="Housing"/>
        <s v="Personal"/>
        <s v="Transportation"/>
        <s v="Main Income"/>
        <s v="Side Income"/>
      </sharedItems>
    </cacheField>
    <cacheField name="Sub-category" numFmtId="0">
      <sharedItems count="23">
        <s v="Cleaning"/>
        <s v="Electric"/>
        <s v="Insurance"/>
        <s v="Internet"/>
        <s v="Water"/>
        <s v="Parking Fee"/>
        <s v="Rent"/>
        <s v="TV Subscription"/>
        <s v="Other"/>
        <s v="School loans"/>
        <s v="Shopping"/>
        <s v="Outing"/>
        <s v="Gas"/>
        <s v="vehicle insurance"/>
        <s v="Maintenance"/>
        <s v="Parking"/>
        <s v="Installment"/>
        <s v="Registration"/>
        <s v="Toll"/>
        <s v="Salary"/>
        <s v="My Shop"/>
        <s v="E-commerce"/>
        <s v="Google Adsecne"/>
      </sharedItems>
    </cacheField>
    <cacheField name="Amount" numFmtId="0">
      <sharedItems containsSemiMixedTypes="0" containsString="0" containsNumber="1" containsInteger="1" minValue="252" maxValue="155000"/>
    </cacheField>
    <cacheField name="Bill Due Date" numFmtId="165">
      <sharedItems containsNonDate="0" containsDate="1" containsString="0" containsBlank="1" minDate="2023-01-02T00:00:00" maxDate="2023-12-10T00:00:00"/>
    </cacheField>
    <cacheField name="Status" numFmtId="166">
      <sharedItems containsBlank="1"/>
    </cacheField>
  </cacheFields>
  <extLst>
    <ext xmlns:x14="http://schemas.microsoft.com/office/spreadsheetml/2009/9/main" uri="{725AE2AE-9491-48be-B2B4-4EB974FC3084}">
      <x14:pivotCacheDefinition pivotCacheId="16167818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e Ben" refreshedDate="45469.971379282404" createdVersion="8" refreshedVersion="8" minRefreshableVersion="3" recordCount="8" xr:uid="{5B770D02-4996-406A-9731-595666E19347}">
  <cacheSource type="worksheet">
    <worksheetSource name="Table4"/>
  </cacheSource>
  <cacheFields count="2">
    <cacheField name="Asset" numFmtId="0">
      <sharedItems count="8">
        <s v="Warehouse"/>
        <s v="Bonds"/>
        <s v="Stock "/>
        <s v="Land"/>
        <s v="Gold"/>
        <s v="silver"/>
        <s v="Copper"/>
        <s v="Rental property"/>
      </sharedItems>
    </cacheField>
    <cacheField name="Amount" numFmtId="168">
      <sharedItems containsSemiMixedTypes="0" containsString="0" containsNumber="1" containsInteger="1" minValue="100000" maxValue="2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x v="0"/>
    <n v="4336"/>
    <d v="2023-01-07T00:00:00"/>
    <s v="Paid"/>
  </r>
  <r>
    <x v="0"/>
    <x v="0"/>
    <x v="0"/>
    <x v="1"/>
    <n v="4495"/>
    <d v="2023-01-02T00:00:00"/>
    <s v="Paid"/>
  </r>
  <r>
    <x v="0"/>
    <x v="0"/>
    <x v="0"/>
    <x v="2"/>
    <n v="4854"/>
    <d v="2023-01-02T00:00:00"/>
    <s v=" Paid "/>
  </r>
  <r>
    <x v="0"/>
    <x v="0"/>
    <x v="0"/>
    <x v="3"/>
    <n v="4981"/>
    <d v="2023-01-03T00:00:00"/>
    <s v=" Paid "/>
  </r>
  <r>
    <x v="0"/>
    <x v="0"/>
    <x v="0"/>
    <x v="4"/>
    <n v="4215"/>
    <d v="2023-01-04T00:00:00"/>
    <s v=" Paid "/>
  </r>
  <r>
    <x v="0"/>
    <x v="0"/>
    <x v="0"/>
    <x v="5"/>
    <n v="4013"/>
    <d v="2023-01-05T00:00:00"/>
    <s v=" Paid "/>
  </r>
  <r>
    <x v="0"/>
    <x v="0"/>
    <x v="0"/>
    <x v="6"/>
    <n v="1406"/>
    <d v="2023-01-06T00:00:00"/>
    <s v=" Paid "/>
  </r>
  <r>
    <x v="0"/>
    <x v="0"/>
    <x v="0"/>
    <x v="7"/>
    <n v="4771"/>
    <d v="2023-01-07T00:00:00"/>
    <s v="Paid"/>
  </r>
  <r>
    <x v="0"/>
    <x v="0"/>
    <x v="0"/>
    <x v="8"/>
    <n v="4167"/>
    <d v="2023-01-08T00:00:00"/>
    <s v=" Paid "/>
  </r>
  <r>
    <x v="0"/>
    <x v="0"/>
    <x v="1"/>
    <x v="9"/>
    <n v="632"/>
    <d v="2023-01-09T00:00:00"/>
    <s v=" Paid "/>
  </r>
  <r>
    <x v="0"/>
    <x v="0"/>
    <x v="1"/>
    <x v="10"/>
    <n v="4163"/>
    <d v="2023-01-04T00:00:00"/>
    <s v=" Paid "/>
  </r>
  <r>
    <x v="0"/>
    <x v="0"/>
    <x v="1"/>
    <x v="11"/>
    <n v="4524"/>
    <d v="2023-01-05T00:00:00"/>
    <s v=" Paid "/>
  </r>
  <r>
    <x v="0"/>
    <x v="0"/>
    <x v="2"/>
    <x v="0"/>
    <n v="4544"/>
    <d v="2023-01-06T00:00:00"/>
    <s v=" Paid "/>
  </r>
  <r>
    <x v="0"/>
    <x v="0"/>
    <x v="2"/>
    <x v="12"/>
    <n v="4264"/>
    <d v="2023-01-07T00:00:00"/>
    <s v=" Paid "/>
  </r>
  <r>
    <x v="0"/>
    <x v="0"/>
    <x v="2"/>
    <x v="13"/>
    <n v="4641"/>
    <d v="2023-01-03T00:00:00"/>
    <s v=" Paid "/>
  </r>
  <r>
    <x v="0"/>
    <x v="0"/>
    <x v="2"/>
    <x v="14"/>
    <n v="4897"/>
    <d v="2023-01-04T00:00:00"/>
    <s v=" Paid "/>
  </r>
  <r>
    <x v="0"/>
    <x v="0"/>
    <x v="2"/>
    <x v="15"/>
    <n v="4422"/>
    <d v="2023-01-05T00:00:00"/>
    <s v=" Paid "/>
  </r>
  <r>
    <x v="0"/>
    <x v="0"/>
    <x v="2"/>
    <x v="16"/>
    <n v="4278"/>
    <d v="2023-01-06T00:00:00"/>
    <s v=" Paid "/>
  </r>
  <r>
    <x v="0"/>
    <x v="0"/>
    <x v="2"/>
    <x v="17"/>
    <n v="4123"/>
    <d v="2023-01-07T00:00:00"/>
    <s v=" Paid "/>
  </r>
  <r>
    <x v="0"/>
    <x v="0"/>
    <x v="2"/>
    <x v="18"/>
    <n v="98800"/>
    <d v="2023-01-08T00:00:00"/>
    <s v=" Paid "/>
  </r>
  <r>
    <x v="0"/>
    <x v="0"/>
    <x v="2"/>
    <x v="8"/>
    <n v="4495"/>
    <d v="2023-01-09T00:00:00"/>
    <s v=" Paid "/>
  </r>
  <r>
    <x v="0"/>
    <x v="1"/>
    <x v="3"/>
    <x v="19"/>
    <n v="155000"/>
    <m/>
    <m/>
  </r>
  <r>
    <x v="0"/>
    <x v="1"/>
    <x v="3"/>
    <x v="20"/>
    <n v="4125"/>
    <m/>
    <m/>
  </r>
  <r>
    <x v="0"/>
    <x v="1"/>
    <x v="4"/>
    <x v="21"/>
    <n v="4953"/>
    <m/>
    <m/>
  </r>
  <r>
    <x v="0"/>
    <x v="1"/>
    <x v="4"/>
    <x v="22"/>
    <n v="4742"/>
    <m/>
    <m/>
  </r>
  <r>
    <x v="1"/>
    <x v="0"/>
    <x v="0"/>
    <x v="0"/>
    <n v="4311"/>
    <d v="2023-02-07T00:00:00"/>
    <s v=" Paid "/>
  </r>
  <r>
    <x v="1"/>
    <x v="0"/>
    <x v="0"/>
    <x v="1"/>
    <n v="4903"/>
    <d v="2023-02-02T00:00:00"/>
    <s v=" Paid "/>
  </r>
  <r>
    <x v="1"/>
    <x v="0"/>
    <x v="0"/>
    <x v="2"/>
    <n v="4676"/>
    <d v="2023-02-02T00:00:00"/>
    <s v=" Paid "/>
  </r>
  <r>
    <x v="1"/>
    <x v="0"/>
    <x v="0"/>
    <x v="3"/>
    <n v="4958"/>
    <d v="2023-02-03T00:00:00"/>
    <s v=" Paid "/>
  </r>
  <r>
    <x v="1"/>
    <x v="0"/>
    <x v="0"/>
    <x v="4"/>
    <n v="1242"/>
    <d v="2023-02-04T00:00:00"/>
    <s v=" Paid "/>
  </r>
  <r>
    <x v="1"/>
    <x v="0"/>
    <x v="0"/>
    <x v="5"/>
    <n v="4030"/>
    <d v="2023-02-05T00:00:00"/>
    <s v=" Paid "/>
  </r>
  <r>
    <x v="1"/>
    <x v="0"/>
    <x v="0"/>
    <x v="6"/>
    <n v="4833"/>
    <d v="2023-02-06T00:00:00"/>
    <s v=" Paid "/>
  </r>
  <r>
    <x v="1"/>
    <x v="0"/>
    <x v="0"/>
    <x v="7"/>
    <n v="523"/>
    <d v="2023-02-07T00:00:00"/>
    <s v=" Paid "/>
  </r>
  <r>
    <x v="1"/>
    <x v="0"/>
    <x v="0"/>
    <x v="8"/>
    <n v="4905"/>
    <d v="2023-02-08T00:00:00"/>
    <s v=" Paid "/>
  </r>
  <r>
    <x v="1"/>
    <x v="0"/>
    <x v="1"/>
    <x v="9"/>
    <n v="4567"/>
    <d v="2023-02-09T00:00:00"/>
    <s v=" Paid "/>
  </r>
  <r>
    <x v="1"/>
    <x v="0"/>
    <x v="1"/>
    <x v="10"/>
    <n v="4875"/>
    <d v="2023-02-04T00:00:00"/>
    <s v=" Paid "/>
  </r>
  <r>
    <x v="1"/>
    <x v="0"/>
    <x v="1"/>
    <x v="11"/>
    <n v="4653"/>
    <d v="2023-02-05T00:00:00"/>
    <s v=" Paid "/>
  </r>
  <r>
    <x v="1"/>
    <x v="0"/>
    <x v="2"/>
    <x v="0"/>
    <n v="4167"/>
    <d v="2023-02-06T00:00:00"/>
    <s v=" Paid "/>
  </r>
  <r>
    <x v="1"/>
    <x v="0"/>
    <x v="2"/>
    <x v="12"/>
    <n v="4190"/>
    <d v="2023-02-07T00:00:00"/>
    <s v=" Paid "/>
  </r>
  <r>
    <x v="1"/>
    <x v="0"/>
    <x v="2"/>
    <x v="13"/>
    <n v="4151"/>
    <d v="2023-02-03T00:00:00"/>
    <s v=" Paid "/>
  </r>
  <r>
    <x v="1"/>
    <x v="0"/>
    <x v="2"/>
    <x v="14"/>
    <n v="4372"/>
    <d v="2023-02-04T00:00:00"/>
    <s v=" Paid "/>
  </r>
  <r>
    <x v="1"/>
    <x v="0"/>
    <x v="2"/>
    <x v="15"/>
    <n v="4875"/>
    <d v="2023-02-05T00:00:00"/>
    <s v=" Paid "/>
  </r>
  <r>
    <x v="1"/>
    <x v="0"/>
    <x v="2"/>
    <x v="16"/>
    <n v="98339"/>
    <d v="2023-02-06T00:00:00"/>
    <s v=" Paid "/>
  </r>
  <r>
    <x v="1"/>
    <x v="0"/>
    <x v="2"/>
    <x v="17"/>
    <n v="4052"/>
    <d v="2023-02-07T00:00:00"/>
    <s v=" Paid "/>
  </r>
  <r>
    <x v="1"/>
    <x v="0"/>
    <x v="2"/>
    <x v="18"/>
    <n v="4578"/>
    <d v="2023-02-08T00:00:00"/>
    <s v=" Paid "/>
  </r>
  <r>
    <x v="1"/>
    <x v="0"/>
    <x v="2"/>
    <x v="8"/>
    <n v="4008"/>
    <d v="2023-02-09T00:00:00"/>
    <s v=" Paid "/>
  </r>
  <r>
    <x v="1"/>
    <x v="1"/>
    <x v="3"/>
    <x v="19"/>
    <n v="155000"/>
    <m/>
    <m/>
  </r>
  <r>
    <x v="1"/>
    <x v="1"/>
    <x v="3"/>
    <x v="20"/>
    <n v="4926"/>
    <m/>
    <m/>
  </r>
  <r>
    <x v="1"/>
    <x v="1"/>
    <x v="4"/>
    <x v="21"/>
    <n v="4692"/>
    <m/>
    <m/>
  </r>
  <r>
    <x v="1"/>
    <x v="1"/>
    <x v="4"/>
    <x v="22"/>
    <n v="4315"/>
    <m/>
    <m/>
  </r>
  <r>
    <x v="2"/>
    <x v="0"/>
    <x v="0"/>
    <x v="0"/>
    <n v="4567"/>
    <d v="2023-03-06T00:00:00"/>
    <s v=" Paid "/>
  </r>
  <r>
    <x v="2"/>
    <x v="0"/>
    <x v="0"/>
    <x v="1"/>
    <n v="4110"/>
    <d v="2023-03-07T00:00:00"/>
    <s v=" Paid "/>
  </r>
  <r>
    <x v="2"/>
    <x v="0"/>
    <x v="0"/>
    <x v="2"/>
    <n v="941"/>
    <d v="2023-03-08T00:00:00"/>
    <s v=" Paid "/>
  </r>
  <r>
    <x v="2"/>
    <x v="0"/>
    <x v="0"/>
    <x v="3"/>
    <n v="4978"/>
    <d v="2023-03-09T00:00:00"/>
    <s v=" Paid "/>
  </r>
  <r>
    <x v="2"/>
    <x v="0"/>
    <x v="0"/>
    <x v="4"/>
    <n v="4347"/>
    <d v="2023-03-04T00:00:00"/>
    <s v=" Paid "/>
  </r>
  <r>
    <x v="2"/>
    <x v="0"/>
    <x v="0"/>
    <x v="5"/>
    <n v="1200"/>
    <d v="2023-03-05T00:00:00"/>
    <s v=" Paid "/>
  </r>
  <r>
    <x v="2"/>
    <x v="0"/>
    <x v="0"/>
    <x v="6"/>
    <n v="4311"/>
    <d v="2023-03-06T00:00:00"/>
    <s v="Paid"/>
  </r>
  <r>
    <x v="2"/>
    <x v="0"/>
    <x v="0"/>
    <x v="7"/>
    <n v="4017"/>
    <d v="2023-03-07T00:00:00"/>
    <s v=" Paid "/>
  </r>
  <r>
    <x v="2"/>
    <x v="0"/>
    <x v="0"/>
    <x v="8"/>
    <n v="4815"/>
    <d v="2023-03-08T00:00:00"/>
    <s v="Paid"/>
  </r>
  <r>
    <x v="2"/>
    <x v="0"/>
    <x v="1"/>
    <x v="9"/>
    <n v="4827"/>
    <d v="2023-03-09T00:00:00"/>
    <s v=" Paid "/>
  </r>
  <r>
    <x v="2"/>
    <x v="0"/>
    <x v="1"/>
    <x v="10"/>
    <n v="4063"/>
    <d v="2023-03-04T00:00:00"/>
    <s v=" Paid "/>
  </r>
  <r>
    <x v="2"/>
    <x v="0"/>
    <x v="1"/>
    <x v="11"/>
    <n v="4335"/>
    <d v="2023-03-05T00:00:00"/>
    <s v=" Paid "/>
  </r>
  <r>
    <x v="2"/>
    <x v="0"/>
    <x v="2"/>
    <x v="0"/>
    <n v="4718"/>
    <d v="2023-03-06T00:00:00"/>
    <s v="Paid"/>
  </r>
  <r>
    <x v="2"/>
    <x v="0"/>
    <x v="2"/>
    <x v="12"/>
    <n v="4869"/>
    <d v="2023-03-07T00:00:00"/>
    <s v=" Paid "/>
  </r>
  <r>
    <x v="2"/>
    <x v="0"/>
    <x v="2"/>
    <x v="13"/>
    <n v="4624"/>
    <d v="2023-03-03T00:00:00"/>
    <s v=" Paid "/>
  </r>
  <r>
    <x v="2"/>
    <x v="0"/>
    <x v="2"/>
    <x v="14"/>
    <n v="98722"/>
    <d v="2023-03-04T00:00:00"/>
    <s v="Paid"/>
  </r>
  <r>
    <x v="2"/>
    <x v="0"/>
    <x v="2"/>
    <x v="15"/>
    <n v="4848"/>
    <d v="2023-03-06T00:00:00"/>
    <s v=" Paid "/>
  </r>
  <r>
    <x v="2"/>
    <x v="0"/>
    <x v="2"/>
    <x v="16"/>
    <n v="4195"/>
    <d v="2023-03-07T00:00:00"/>
    <s v=" Paid "/>
  </r>
  <r>
    <x v="2"/>
    <x v="0"/>
    <x v="2"/>
    <x v="17"/>
    <n v="4608"/>
    <d v="2023-03-08T00:00:00"/>
    <s v=" Paid "/>
  </r>
  <r>
    <x v="2"/>
    <x v="0"/>
    <x v="2"/>
    <x v="18"/>
    <n v="4948"/>
    <d v="2023-03-09T00:00:00"/>
    <s v=" Paid "/>
  </r>
  <r>
    <x v="2"/>
    <x v="0"/>
    <x v="2"/>
    <x v="8"/>
    <n v="4793"/>
    <d v="2023-03-04T00:00:00"/>
    <s v=" Paid "/>
  </r>
  <r>
    <x v="2"/>
    <x v="1"/>
    <x v="3"/>
    <x v="19"/>
    <n v="155000"/>
    <m/>
    <m/>
  </r>
  <r>
    <x v="2"/>
    <x v="1"/>
    <x v="3"/>
    <x v="20"/>
    <n v="4806"/>
    <m/>
    <m/>
  </r>
  <r>
    <x v="2"/>
    <x v="1"/>
    <x v="4"/>
    <x v="21"/>
    <n v="4460"/>
    <m/>
    <m/>
  </r>
  <r>
    <x v="2"/>
    <x v="1"/>
    <x v="4"/>
    <x v="22"/>
    <n v="4367"/>
    <m/>
    <m/>
  </r>
  <r>
    <x v="3"/>
    <x v="0"/>
    <x v="0"/>
    <x v="0"/>
    <n v="870"/>
    <d v="2023-04-03T00:00:00"/>
    <s v=" Paid "/>
  </r>
  <r>
    <x v="3"/>
    <x v="0"/>
    <x v="0"/>
    <x v="1"/>
    <n v="4656"/>
    <d v="2023-04-05T00:00:00"/>
    <s v=" Paid "/>
  </r>
  <r>
    <x v="3"/>
    <x v="0"/>
    <x v="0"/>
    <x v="2"/>
    <n v="4589"/>
    <d v="2023-04-07T00:00:00"/>
    <s v=" Paid "/>
  </r>
  <r>
    <x v="3"/>
    <x v="0"/>
    <x v="0"/>
    <x v="3"/>
    <n v="519"/>
    <d v="2023-04-09T00:00:00"/>
    <s v=" Paid "/>
  </r>
  <r>
    <x v="3"/>
    <x v="0"/>
    <x v="0"/>
    <x v="4"/>
    <n v="4809"/>
    <d v="2023-04-04T00:00:00"/>
    <s v=" Paid "/>
  </r>
  <r>
    <x v="3"/>
    <x v="0"/>
    <x v="0"/>
    <x v="5"/>
    <n v="4735"/>
    <d v="2023-04-05T00:00:00"/>
    <s v=" Paid "/>
  </r>
  <r>
    <x v="3"/>
    <x v="0"/>
    <x v="0"/>
    <x v="6"/>
    <n v="4715"/>
    <d v="2023-04-06T00:00:00"/>
    <s v=" Paid "/>
  </r>
  <r>
    <x v="3"/>
    <x v="0"/>
    <x v="0"/>
    <x v="7"/>
    <n v="4976"/>
    <d v="2023-04-07T00:00:00"/>
    <s v=" Paid "/>
  </r>
  <r>
    <x v="3"/>
    <x v="0"/>
    <x v="0"/>
    <x v="8"/>
    <n v="4661"/>
    <d v="2023-04-08T00:00:00"/>
    <s v=" Paid "/>
  </r>
  <r>
    <x v="3"/>
    <x v="0"/>
    <x v="1"/>
    <x v="9"/>
    <n v="4024"/>
    <d v="2023-04-09T00:00:00"/>
    <s v=" Paid "/>
  </r>
  <r>
    <x v="3"/>
    <x v="0"/>
    <x v="1"/>
    <x v="10"/>
    <n v="4577"/>
    <d v="2023-04-04T00:00:00"/>
    <s v=" Paid "/>
  </r>
  <r>
    <x v="3"/>
    <x v="0"/>
    <x v="1"/>
    <x v="11"/>
    <n v="4329"/>
    <d v="2023-04-05T00:00:00"/>
    <s v=" Paid "/>
  </r>
  <r>
    <x v="3"/>
    <x v="0"/>
    <x v="2"/>
    <x v="0"/>
    <n v="4330"/>
    <d v="2023-04-01T00:00:00"/>
    <s v=" Paid "/>
  </r>
  <r>
    <x v="3"/>
    <x v="0"/>
    <x v="2"/>
    <x v="12"/>
    <n v="98773"/>
    <d v="2023-04-01T00:00:00"/>
    <s v=" Paid "/>
  </r>
  <r>
    <x v="3"/>
    <x v="0"/>
    <x v="2"/>
    <x v="13"/>
    <n v="4173"/>
    <d v="2023-04-01T00:00:00"/>
    <s v=" Paid "/>
  </r>
  <r>
    <x v="3"/>
    <x v="0"/>
    <x v="2"/>
    <x v="14"/>
    <n v="4439"/>
    <d v="2023-04-01T00:00:00"/>
    <s v=" Paid "/>
  </r>
  <r>
    <x v="3"/>
    <x v="0"/>
    <x v="2"/>
    <x v="15"/>
    <n v="4242"/>
    <d v="2023-04-05T00:00:00"/>
    <s v=" Paid "/>
  </r>
  <r>
    <x v="3"/>
    <x v="0"/>
    <x v="2"/>
    <x v="16"/>
    <n v="4420"/>
    <d v="2023-04-06T00:00:00"/>
    <s v=" Paid "/>
  </r>
  <r>
    <x v="3"/>
    <x v="0"/>
    <x v="2"/>
    <x v="17"/>
    <n v="4001"/>
    <d v="2023-04-07T00:00:00"/>
    <s v=" Paid "/>
  </r>
  <r>
    <x v="3"/>
    <x v="0"/>
    <x v="2"/>
    <x v="18"/>
    <n v="4521"/>
    <d v="2023-04-08T00:00:00"/>
    <s v=" Paid "/>
  </r>
  <r>
    <x v="3"/>
    <x v="0"/>
    <x v="2"/>
    <x v="8"/>
    <n v="4686"/>
    <d v="2023-04-09T00:00:00"/>
    <s v=" Paid "/>
  </r>
  <r>
    <x v="3"/>
    <x v="1"/>
    <x v="3"/>
    <x v="19"/>
    <n v="155000"/>
    <m/>
    <m/>
  </r>
  <r>
    <x v="3"/>
    <x v="1"/>
    <x v="3"/>
    <x v="20"/>
    <n v="4102"/>
    <m/>
    <m/>
  </r>
  <r>
    <x v="3"/>
    <x v="1"/>
    <x v="4"/>
    <x v="21"/>
    <n v="1069"/>
    <m/>
    <m/>
  </r>
  <r>
    <x v="3"/>
    <x v="1"/>
    <x v="4"/>
    <x v="22"/>
    <n v="4942"/>
    <m/>
    <m/>
  </r>
  <r>
    <x v="4"/>
    <x v="0"/>
    <x v="0"/>
    <x v="0"/>
    <n v="4317"/>
    <d v="2023-05-01T00:00:00"/>
    <s v=" Paid "/>
  </r>
  <r>
    <x v="4"/>
    <x v="0"/>
    <x v="0"/>
    <x v="1"/>
    <n v="467"/>
    <d v="2023-05-09T00:00:00"/>
    <s v=" Paid "/>
  </r>
  <r>
    <x v="4"/>
    <x v="0"/>
    <x v="0"/>
    <x v="2"/>
    <n v="4087"/>
    <d v="2023-05-03T00:00:00"/>
    <s v=" Paid "/>
  </r>
  <r>
    <x v="4"/>
    <x v="0"/>
    <x v="0"/>
    <x v="3"/>
    <n v="4957"/>
    <d v="2023-05-04T00:00:00"/>
    <s v=" Paid "/>
  </r>
  <r>
    <x v="4"/>
    <x v="0"/>
    <x v="0"/>
    <x v="4"/>
    <n v="4226"/>
    <d v="2023-05-06T00:00:00"/>
    <s v=" Paid "/>
  </r>
  <r>
    <x v="4"/>
    <x v="0"/>
    <x v="0"/>
    <x v="5"/>
    <n v="4340"/>
    <d v="2023-05-07T00:00:00"/>
    <s v=" Paid "/>
  </r>
  <r>
    <x v="4"/>
    <x v="0"/>
    <x v="0"/>
    <x v="6"/>
    <n v="4925"/>
    <d v="2023-05-06T00:00:00"/>
    <s v=" Paid "/>
  </r>
  <r>
    <x v="4"/>
    <x v="0"/>
    <x v="0"/>
    <x v="7"/>
    <n v="4756"/>
    <d v="2023-05-07T00:00:00"/>
    <s v=" Paid "/>
  </r>
  <r>
    <x v="4"/>
    <x v="0"/>
    <x v="0"/>
    <x v="8"/>
    <n v="4578"/>
    <d v="2023-05-08T00:00:00"/>
    <s v=" Paid "/>
  </r>
  <r>
    <x v="4"/>
    <x v="0"/>
    <x v="1"/>
    <x v="9"/>
    <n v="4832"/>
    <d v="2023-05-09T00:00:00"/>
    <s v=" Paid "/>
  </r>
  <r>
    <x v="4"/>
    <x v="0"/>
    <x v="1"/>
    <x v="10"/>
    <n v="4937"/>
    <d v="2023-05-04T00:00:00"/>
    <s v=" Paid "/>
  </r>
  <r>
    <x v="4"/>
    <x v="0"/>
    <x v="1"/>
    <x v="11"/>
    <n v="98785"/>
    <d v="2023-05-05T00:00:00"/>
    <s v=" Paid "/>
  </r>
  <r>
    <x v="4"/>
    <x v="0"/>
    <x v="2"/>
    <x v="0"/>
    <n v="4685"/>
    <d v="2023-05-06T00:00:00"/>
    <s v=" Paid "/>
  </r>
  <r>
    <x v="4"/>
    <x v="0"/>
    <x v="2"/>
    <x v="12"/>
    <n v="4419"/>
    <d v="2023-05-07T00:00:00"/>
    <s v=" Paid "/>
  </r>
  <r>
    <x v="4"/>
    <x v="0"/>
    <x v="2"/>
    <x v="13"/>
    <n v="4392"/>
    <d v="2023-05-03T00:00:00"/>
    <s v=" Paid "/>
  </r>
  <r>
    <x v="4"/>
    <x v="0"/>
    <x v="2"/>
    <x v="14"/>
    <n v="4553"/>
    <d v="2023-05-04T00:00:00"/>
    <s v=" Paid "/>
  </r>
  <r>
    <x v="4"/>
    <x v="0"/>
    <x v="2"/>
    <x v="15"/>
    <n v="4609"/>
    <d v="2023-05-06T00:00:00"/>
    <s v=" Paid "/>
  </r>
  <r>
    <x v="4"/>
    <x v="0"/>
    <x v="2"/>
    <x v="16"/>
    <n v="4912"/>
    <d v="2023-05-07T00:00:00"/>
    <s v=" Paid "/>
  </r>
  <r>
    <x v="4"/>
    <x v="0"/>
    <x v="2"/>
    <x v="17"/>
    <n v="4214"/>
    <d v="2023-05-08T00:00:00"/>
    <s v=" Paid "/>
  </r>
  <r>
    <x v="4"/>
    <x v="0"/>
    <x v="2"/>
    <x v="18"/>
    <n v="4315"/>
    <d v="2023-05-09T00:00:00"/>
    <s v=" Paid "/>
  </r>
  <r>
    <x v="4"/>
    <x v="0"/>
    <x v="2"/>
    <x v="8"/>
    <n v="4325"/>
    <d v="2023-05-04T00:00:00"/>
    <s v=" Paid "/>
  </r>
  <r>
    <x v="4"/>
    <x v="1"/>
    <x v="3"/>
    <x v="19"/>
    <n v="155000"/>
    <m/>
    <m/>
  </r>
  <r>
    <x v="4"/>
    <x v="1"/>
    <x v="3"/>
    <x v="20"/>
    <n v="4494"/>
    <m/>
    <m/>
  </r>
  <r>
    <x v="4"/>
    <x v="1"/>
    <x v="4"/>
    <x v="21"/>
    <n v="4811"/>
    <m/>
    <m/>
  </r>
  <r>
    <x v="4"/>
    <x v="1"/>
    <x v="4"/>
    <x v="22"/>
    <n v="629"/>
    <m/>
    <m/>
  </r>
  <r>
    <x v="5"/>
    <x v="0"/>
    <x v="0"/>
    <x v="0"/>
    <n v="4840"/>
    <d v="2023-06-07T00:00:00"/>
    <s v=" Paid "/>
  </r>
  <r>
    <x v="5"/>
    <x v="0"/>
    <x v="0"/>
    <x v="1"/>
    <n v="4514"/>
    <d v="2023-06-02T00:00:00"/>
    <s v=" Paid "/>
  </r>
  <r>
    <x v="5"/>
    <x v="0"/>
    <x v="0"/>
    <x v="2"/>
    <n v="4886"/>
    <d v="2023-06-02T00:00:00"/>
    <s v=" Paid "/>
  </r>
  <r>
    <x v="5"/>
    <x v="0"/>
    <x v="0"/>
    <x v="3"/>
    <n v="4630"/>
    <d v="2023-06-03T00:00:00"/>
    <s v=" Paid "/>
  </r>
  <r>
    <x v="5"/>
    <x v="0"/>
    <x v="0"/>
    <x v="4"/>
    <n v="4060"/>
    <d v="2023-06-04T00:00:00"/>
    <s v=" Paid "/>
  </r>
  <r>
    <x v="5"/>
    <x v="0"/>
    <x v="0"/>
    <x v="5"/>
    <n v="4147"/>
    <d v="2023-06-05T00:00:00"/>
    <s v=" Paid "/>
  </r>
  <r>
    <x v="5"/>
    <x v="0"/>
    <x v="0"/>
    <x v="6"/>
    <n v="4546"/>
    <d v="2023-06-06T00:00:00"/>
    <s v=" Paid "/>
  </r>
  <r>
    <x v="5"/>
    <x v="0"/>
    <x v="0"/>
    <x v="7"/>
    <n v="4387"/>
    <d v="2023-06-07T00:00:00"/>
    <s v=" Paid "/>
  </r>
  <r>
    <x v="5"/>
    <x v="0"/>
    <x v="0"/>
    <x v="8"/>
    <n v="4559"/>
    <d v="2023-06-08T00:00:00"/>
    <s v=" Paid "/>
  </r>
  <r>
    <x v="5"/>
    <x v="0"/>
    <x v="1"/>
    <x v="9"/>
    <n v="98253"/>
    <d v="2023-06-09T00:00:00"/>
    <s v=" Paid "/>
  </r>
  <r>
    <x v="5"/>
    <x v="0"/>
    <x v="1"/>
    <x v="10"/>
    <n v="4314"/>
    <d v="2023-06-04T00:00:00"/>
    <s v=" Paid "/>
  </r>
  <r>
    <x v="5"/>
    <x v="0"/>
    <x v="1"/>
    <x v="11"/>
    <n v="4338"/>
    <d v="2023-06-05T00:00:00"/>
    <s v=" Paid "/>
  </r>
  <r>
    <x v="5"/>
    <x v="0"/>
    <x v="2"/>
    <x v="0"/>
    <n v="4759"/>
    <d v="2023-06-06T00:00:00"/>
    <s v=" Paid "/>
  </r>
  <r>
    <x v="5"/>
    <x v="0"/>
    <x v="2"/>
    <x v="12"/>
    <n v="4195"/>
    <d v="2023-06-07T00:00:00"/>
    <s v=" Paid "/>
  </r>
  <r>
    <x v="5"/>
    <x v="0"/>
    <x v="2"/>
    <x v="13"/>
    <n v="4245"/>
    <d v="2023-06-03T00:00:00"/>
    <s v=" Paid "/>
  </r>
  <r>
    <x v="5"/>
    <x v="0"/>
    <x v="2"/>
    <x v="14"/>
    <n v="4920"/>
    <d v="2023-06-04T00:00:00"/>
    <s v=" Paid "/>
  </r>
  <r>
    <x v="5"/>
    <x v="0"/>
    <x v="2"/>
    <x v="15"/>
    <n v="4573"/>
    <d v="2023-06-05T00:00:00"/>
    <s v=" Paid "/>
  </r>
  <r>
    <x v="5"/>
    <x v="0"/>
    <x v="2"/>
    <x v="16"/>
    <n v="4527"/>
    <d v="2023-06-06T00:00:00"/>
    <s v=" Paid "/>
  </r>
  <r>
    <x v="5"/>
    <x v="0"/>
    <x v="2"/>
    <x v="17"/>
    <n v="4295"/>
    <d v="2023-06-07T00:00:00"/>
    <s v=" Paid "/>
  </r>
  <r>
    <x v="5"/>
    <x v="0"/>
    <x v="2"/>
    <x v="18"/>
    <n v="894"/>
    <d v="2023-06-08T00:00:00"/>
    <s v=" Paid "/>
  </r>
  <r>
    <x v="5"/>
    <x v="0"/>
    <x v="2"/>
    <x v="8"/>
    <n v="4054"/>
    <d v="2023-06-09T00:00:00"/>
    <s v=" Paid "/>
  </r>
  <r>
    <x v="5"/>
    <x v="1"/>
    <x v="3"/>
    <x v="19"/>
    <n v="155000"/>
    <m/>
    <m/>
  </r>
  <r>
    <x v="5"/>
    <x v="1"/>
    <x v="3"/>
    <x v="20"/>
    <n v="500"/>
    <m/>
    <m/>
  </r>
  <r>
    <x v="5"/>
    <x v="1"/>
    <x v="4"/>
    <x v="21"/>
    <n v="4133"/>
    <m/>
    <m/>
  </r>
  <r>
    <x v="5"/>
    <x v="1"/>
    <x v="4"/>
    <x v="22"/>
    <n v="4301"/>
    <m/>
    <m/>
  </r>
  <r>
    <x v="6"/>
    <x v="0"/>
    <x v="0"/>
    <x v="0"/>
    <n v="4763"/>
    <d v="2023-07-07T00:00:00"/>
    <s v=" Paid "/>
  </r>
  <r>
    <x v="6"/>
    <x v="0"/>
    <x v="0"/>
    <x v="1"/>
    <n v="4291"/>
    <d v="2023-07-02T00:00:00"/>
    <s v=" Paid "/>
  </r>
  <r>
    <x v="6"/>
    <x v="0"/>
    <x v="0"/>
    <x v="2"/>
    <n v="4914"/>
    <d v="2023-07-02T00:00:00"/>
    <s v=" Paid "/>
  </r>
  <r>
    <x v="6"/>
    <x v="0"/>
    <x v="0"/>
    <x v="3"/>
    <n v="4294"/>
    <d v="2023-07-03T00:00:00"/>
    <s v=" Paid "/>
  </r>
  <r>
    <x v="6"/>
    <x v="0"/>
    <x v="0"/>
    <x v="4"/>
    <n v="4931"/>
    <d v="2023-07-04T00:00:00"/>
    <s v=" Paid "/>
  </r>
  <r>
    <x v="6"/>
    <x v="0"/>
    <x v="0"/>
    <x v="5"/>
    <n v="4918"/>
    <d v="2023-07-05T00:00:00"/>
    <s v=" Paid "/>
  </r>
  <r>
    <x v="6"/>
    <x v="0"/>
    <x v="0"/>
    <x v="6"/>
    <n v="4989"/>
    <d v="2023-07-06T00:00:00"/>
    <s v=" Paid "/>
  </r>
  <r>
    <x v="6"/>
    <x v="0"/>
    <x v="0"/>
    <x v="7"/>
    <n v="98387"/>
    <d v="2023-07-07T00:00:00"/>
    <s v=" Paid "/>
  </r>
  <r>
    <x v="6"/>
    <x v="0"/>
    <x v="0"/>
    <x v="8"/>
    <n v="4019"/>
    <d v="2023-07-08T00:00:00"/>
    <s v=" Paid "/>
  </r>
  <r>
    <x v="6"/>
    <x v="0"/>
    <x v="1"/>
    <x v="9"/>
    <n v="4560"/>
    <d v="2023-07-09T00:00:00"/>
    <s v=" Paid "/>
  </r>
  <r>
    <x v="6"/>
    <x v="0"/>
    <x v="1"/>
    <x v="10"/>
    <n v="4416"/>
    <d v="2023-07-04T00:00:00"/>
    <s v=" Paid "/>
  </r>
  <r>
    <x v="6"/>
    <x v="0"/>
    <x v="1"/>
    <x v="11"/>
    <n v="4812"/>
    <d v="2023-07-05T00:00:00"/>
    <s v=" Paid "/>
  </r>
  <r>
    <x v="6"/>
    <x v="0"/>
    <x v="2"/>
    <x v="0"/>
    <n v="4693"/>
    <d v="2023-07-06T00:00:00"/>
    <s v=" Paid "/>
  </r>
  <r>
    <x v="6"/>
    <x v="0"/>
    <x v="2"/>
    <x v="12"/>
    <n v="4579"/>
    <d v="2023-07-07T00:00:00"/>
    <s v=" Paid "/>
  </r>
  <r>
    <x v="6"/>
    <x v="0"/>
    <x v="2"/>
    <x v="13"/>
    <n v="4984"/>
    <d v="2023-07-03T00:00:00"/>
    <s v=" Paid "/>
  </r>
  <r>
    <x v="6"/>
    <x v="0"/>
    <x v="2"/>
    <x v="14"/>
    <n v="4136"/>
    <d v="2023-07-04T00:00:00"/>
    <s v=" Paid "/>
  </r>
  <r>
    <x v="6"/>
    <x v="0"/>
    <x v="2"/>
    <x v="15"/>
    <n v="4904"/>
    <d v="2023-07-05T00:00:00"/>
    <s v=" Paid "/>
  </r>
  <r>
    <x v="6"/>
    <x v="0"/>
    <x v="2"/>
    <x v="16"/>
    <n v="720"/>
    <d v="2023-07-06T00:00:00"/>
    <s v=" Paid "/>
  </r>
  <r>
    <x v="6"/>
    <x v="0"/>
    <x v="2"/>
    <x v="17"/>
    <n v="4033"/>
    <d v="2023-07-07T00:00:00"/>
    <s v=" Paid "/>
  </r>
  <r>
    <x v="6"/>
    <x v="0"/>
    <x v="2"/>
    <x v="18"/>
    <n v="4502"/>
    <d v="2023-07-08T00:00:00"/>
    <s v=" Paid "/>
  </r>
  <r>
    <x v="6"/>
    <x v="0"/>
    <x v="2"/>
    <x v="8"/>
    <n v="581"/>
    <d v="2023-07-09T00:00:00"/>
    <s v=" Paid "/>
  </r>
  <r>
    <x v="6"/>
    <x v="1"/>
    <x v="3"/>
    <x v="19"/>
    <n v="155000"/>
    <m/>
    <m/>
  </r>
  <r>
    <x v="6"/>
    <x v="1"/>
    <x v="3"/>
    <x v="20"/>
    <n v="4520"/>
    <m/>
    <m/>
  </r>
  <r>
    <x v="6"/>
    <x v="1"/>
    <x v="4"/>
    <x v="21"/>
    <n v="4311"/>
    <m/>
    <m/>
  </r>
  <r>
    <x v="6"/>
    <x v="1"/>
    <x v="4"/>
    <x v="22"/>
    <n v="4605"/>
    <m/>
    <m/>
  </r>
  <r>
    <x v="7"/>
    <x v="0"/>
    <x v="0"/>
    <x v="0"/>
    <n v="4776"/>
    <d v="2023-09-09T00:00:00"/>
    <s v=" Paid "/>
  </r>
  <r>
    <x v="7"/>
    <x v="0"/>
    <x v="0"/>
    <x v="1"/>
    <n v="4917"/>
    <d v="2023-09-05T00:00:00"/>
    <s v=" Paid "/>
  </r>
  <r>
    <x v="7"/>
    <x v="0"/>
    <x v="0"/>
    <x v="2"/>
    <n v="4865"/>
    <d v="2023-09-08T00:00:00"/>
    <s v=" Paid "/>
  </r>
  <r>
    <x v="7"/>
    <x v="0"/>
    <x v="0"/>
    <x v="3"/>
    <n v="4113"/>
    <d v="2023-09-04T00:00:00"/>
    <s v=" Paid "/>
  </r>
  <r>
    <x v="7"/>
    <x v="0"/>
    <x v="0"/>
    <x v="4"/>
    <n v="4706"/>
    <d v="2023-09-06T00:00:00"/>
    <s v=" Paid "/>
  </r>
  <r>
    <x v="7"/>
    <x v="0"/>
    <x v="0"/>
    <x v="5"/>
    <n v="98610"/>
    <d v="2023-09-07T00:00:00"/>
    <s v=" Paid "/>
  </r>
  <r>
    <x v="7"/>
    <x v="0"/>
    <x v="0"/>
    <x v="6"/>
    <n v="4975"/>
    <d v="2023-09-03T00:00:00"/>
    <s v=" Paid "/>
  </r>
  <r>
    <x v="7"/>
    <x v="0"/>
    <x v="0"/>
    <x v="7"/>
    <n v="4213"/>
    <d v="2023-09-07T00:00:00"/>
    <s v=" Paid "/>
  </r>
  <r>
    <x v="7"/>
    <x v="0"/>
    <x v="0"/>
    <x v="8"/>
    <n v="4167"/>
    <d v="2023-09-08T00:00:00"/>
    <s v=" Paid "/>
  </r>
  <r>
    <x v="7"/>
    <x v="0"/>
    <x v="1"/>
    <x v="9"/>
    <n v="4042"/>
    <d v="2023-09-04T00:00:00"/>
    <s v=" Paid "/>
  </r>
  <r>
    <x v="7"/>
    <x v="0"/>
    <x v="1"/>
    <x v="10"/>
    <n v="4091"/>
    <d v="2023-09-04T00:00:00"/>
    <s v=" Paid "/>
  </r>
  <r>
    <x v="7"/>
    <x v="0"/>
    <x v="1"/>
    <x v="11"/>
    <n v="4016"/>
    <d v="2023-09-01T00:00:00"/>
    <s v=" Paid "/>
  </r>
  <r>
    <x v="7"/>
    <x v="0"/>
    <x v="2"/>
    <x v="0"/>
    <n v="4523"/>
    <d v="2023-09-06T00:00:00"/>
    <s v=" Paid "/>
  </r>
  <r>
    <x v="7"/>
    <x v="0"/>
    <x v="2"/>
    <x v="12"/>
    <n v="4593"/>
    <d v="2023-09-01T00:00:00"/>
    <s v=" Paid "/>
  </r>
  <r>
    <x v="7"/>
    <x v="0"/>
    <x v="2"/>
    <x v="13"/>
    <n v="4112"/>
    <d v="2023-09-03T00:00:00"/>
    <s v=" Paid "/>
  </r>
  <r>
    <x v="7"/>
    <x v="0"/>
    <x v="2"/>
    <x v="14"/>
    <n v="755"/>
    <d v="2023-09-04T00:00:00"/>
    <s v=" Paid "/>
  </r>
  <r>
    <x v="7"/>
    <x v="0"/>
    <x v="2"/>
    <x v="15"/>
    <n v="4788"/>
    <d v="2023-09-06T00:00:00"/>
    <s v=" Paid "/>
  </r>
  <r>
    <x v="7"/>
    <x v="0"/>
    <x v="2"/>
    <x v="16"/>
    <n v="4497"/>
    <d v="2023-09-07T00:00:00"/>
    <s v=" Paid "/>
  </r>
  <r>
    <x v="7"/>
    <x v="0"/>
    <x v="2"/>
    <x v="17"/>
    <n v="400"/>
    <d v="2023-09-08T00:00:00"/>
    <s v=" Paid "/>
  </r>
  <r>
    <x v="7"/>
    <x v="0"/>
    <x v="2"/>
    <x v="18"/>
    <n v="4351"/>
    <d v="2023-09-09T00:00:00"/>
    <s v=" Paid "/>
  </r>
  <r>
    <x v="7"/>
    <x v="0"/>
    <x v="2"/>
    <x v="8"/>
    <n v="4685"/>
    <d v="2023-09-04T00:00:00"/>
    <s v=" Paid "/>
  </r>
  <r>
    <x v="7"/>
    <x v="1"/>
    <x v="3"/>
    <x v="19"/>
    <n v="155000"/>
    <m/>
    <m/>
  </r>
  <r>
    <x v="7"/>
    <x v="1"/>
    <x v="3"/>
    <x v="20"/>
    <n v="4636"/>
    <m/>
    <m/>
  </r>
  <r>
    <x v="7"/>
    <x v="1"/>
    <x v="4"/>
    <x v="21"/>
    <n v="4564"/>
    <m/>
    <m/>
  </r>
  <r>
    <x v="7"/>
    <x v="1"/>
    <x v="4"/>
    <x v="22"/>
    <n v="4499"/>
    <m/>
    <m/>
  </r>
  <r>
    <x v="8"/>
    <x v="0"/>
    <x v="0"/>
    <x v="0"/>
    <n v="4171"/>
    <d v="2023-10-01T00:00:00"/>
    <s v=" Paid "/>
  </r>
  <r>
    <x v="8"/>
    <x v="0"/>
    <x v="0"/>
    <x v="1"/>
    <n v="4838"/>
    <d v="2023-10-03T00:00:00"/>
    <s v=" Paid "/>
  </r>
  <r>
    <x v="8"/>
    <x v="0"/>
    <x v="0"/>
    <x v="2"/>
    <n v="4027"/>
    <d v="2023-10-01T00:00:00"/>
    <s v=" Paid "/>
  </r>
  <r>
    <x v="8"/>
    <x v="0"/>
    <x v="0"/>
    <x v="3"/>
    <n v="98739"/>
    <d v="2023-10-04T00:00:00"/>
    <s v=" Paid "/>
  </r>
  <r>
    <x v="8"/>
    <x v="0"/>
    <x v="0"/>
    <x v="4"/>
    <n v="4498"/>
    <d v="2023-10-06T00:00:00"/>
    <s v=" Paid "/>
  </r>
  <r>
    <x v="8"/>
    <x v="0"/>
    <x v="0"/>
    <x v="5"/>
    <n v="4201"/>
    <d v="2023-10-07T00:00:00"/>
    <s v=" Paid "/>
  </r>
  <r>
    <x v="8"/>
    <x v="0"/>
    <x v="0"/>
    <x v="6"/>
    <n v="4245"/>
    <d v="2023-10-06T00:00:00"/>
    <s v=" Paid "/>
  </r>
  <r>
    <x v="8"/>
    <x v="0"/>
    <x v="0"/>
    <x v="7"/>
    <n v="4685"/>
    <d v="2023-10-07T00:00:00"/>
    <s v=" Paid "/>
  </r>
  <r>
    <x v="8"/>
    <x v="0"/>
    <x v="0"/>
    <x v="8"/>
    <n v="4346"/>
    <d v="2023-10-08T00:00:00"/>
    <s v=" Paid "/>
  </r>
  <r>
    <x v="8"/>
    <x v="0"/>
    <x v="1"/>
    <x v="9"/>
    <n v="4501"/>
    <d v="2023-10-09T00:00:00"/>
    <s v=" Paid "/>
  </r>
  <r>
    <x v="8"/>
    <x v="0"/>
    <x v="1"/>
    <x v="10"/>
    <n v="4495"/>
    <d v="2023-10-04T00:00:00"/>
    <s v=" Paid "/>
  </r>
  <r>
    <x v="8"/>
    <x v="0"/>
    <x v="1"/>
    <x v="11"/>
    <n v="4213"/>
    <d v="2023-10-05T00:00:00"/>
    <s v=" Paid "/>
  </r>
  <r>
    <x v="8"/>
    <x v="0"/>
    <x v="2"/>
    <x v="0"/>
    <n v="4725"/>
    <d v="2023-10-06T00:00:00"/>
    <s v=" Paid "/>
  </r>
  <r>
    <x v="8"/>
    <x v="0"/>
    <x v="2"/>
    <x v="12"/>
    <n v="545"/>
    <d v="2023-10-07T00:00:00"/>
    <s v=" Paid "/>
  </r>
  <r>
    <x v="8"/>
    <x v="0"/>
    <x v="2"/>
    <x v="13"/>
    <n v="4012"/>
    <d v="2023-10-03T00:00:00"/>
    <s v=" Paid "/>
  </r>
  <r>
    <x v="8"/>
    <x v="0"/>
    <x v="2"/>
    <x v="14"/>
    <n v="4173"/>
    <d v="2023-10-04T00:00:00"/>
    <s v=" Paid "/>
  </r>
  <r>
    <x v="8"/>
    <x v="0"/>
    <x v="2"/>
    <x v="15"/>
    <n v="257"/>
    <d v="2023-10-06T00:00:00"/>
    <s v=" Paid "/>
  </r>
  <r>
    <x v="8"/>
    <x v="0"/>
    <x v="2"/>
    <x v="16"/>
    <n v="4523"/>
    <d v="2023-10-07T00:00:00"/>
    <s v=" Paid "/>
  </r>
  <r>
    <x v="8"/>
    <x v="0"/>
    <x v="2"/>
    <x v="17"/>
    <n v="4008"/>
    <d v="2023-10-08T00:00:00"/>
    <s v=" Paid "/>
  </r>
  <r>
    <x v="8"/>
    <x v="0"/>
    <x v="2"/>
    <x v="18"/>
    <n v="4018"/>
    <d v="2023-10-09T00:00:00"/>
    <s v=" Paid "/>
  </r>
  <r>
    <x v="8"/>
    <x v="0"/>
    <x v="2"/>
    <x v="8"/>
    <n v="4993"/>
    <d v="2023-10-04T00:00:00"/>
    <s v=" Paid "/>
  </r>
  <r>
    <x v="8"/>
    <x v="1"/>
    <x v="3"/>
    <x v="19"/>
    <n v="155000"/>
    <m/>
    <m/>
  </r>
  <r>
    <x v="8"/>
    <x v="1"/>
    <x v="3"/>
    <x v="20"/>
    <n v="4876"/>
    <m/>
    <m/>
  </r>
  <r>
    <x v="8"/>
    <x v="1"/>
    <x v="4"/>
    <x v="21"/>
    <n v="4023"/>
    <m/>
    <m/>
  </r>
  <r>
    <x v="8"/>
    <x v="1"/>
    <x v="4"/>
    <x v="22"/>
    <n v="4790"/>
    <m/>
    <m/>
  </r>
  <r>
    <x v="9"/>
    <x v="0"/>
    <x v="0"/>
    <x v="0"/>
    <n v="4069"/>
    <d v="2023-11-08T00:00:00"/>
    <s v=" Paid "/>
  </r>
  <r>
    <x v="9"/>
    <x v="0"/>
    <x v="0"/>
    <x v="1"/>
    <n v="98267"/>
    <d v="2023-11-03T00:00:00"/>
    <s v=" Paid "/>
  </r>
  <r>
    <x v="9"/>
    <x v="0"/>
    <x v="0"/>
    <x v="2"/>
    <n v="4916"/>
    <d v="2023-11-04T00:00:00"/>
    <s v=" Paid "/>
  </r>
  <r>
    <x v="9"/>
    <x v="0"/>
    <x v="0"/>
    <x v="3"/>
    <n v="4150"/>
    <d v="2023-11-04T00:00:00"/>
    <s v=" Paid "/>
  </r>
  <r>
    <x v="9"/>
    <x v="0"/>
    <x v="0"/>
    <x v="4"/>
    <n v="4648"/>
    <d v="2023-11-06T00:00:00"/>
    <s v=" Paid "/>
  </r>
  <r>
    <x v="9"/>
    <x v="0"/>
    <x v="0"/>
    <x v="5"/>
    <n v="4539"/>
    <d v="2023-11-07T00:00:00"/>
    <s v=" Paid "/>
  </r>
  <r>
    <x v="9"/>
    <x v="0"/>
    <x v="0"/>
    <x v="6"/>
    <n v="4366"/>
    <d v="2023-11-06T00:00:00"/>
    <s v=" Paid "/>
  </r>
  <r>
    <x v="9"/>
    <x v="0"/>
    <x v="0"/>
    <x v="7"/>
    <n v="4003"/>
    <d v="2023-11-07T00:00:00"/>
    <s v=" Paid "/>
  </r>
  <r>
    <x v="9"/>
    <x v="0"/>
    <x v="0"/>
    <x v="8"/>
    <n v="4838"/>
    <d v="2023-11-08T00:00:00"/>
    <s v=" Paid "/>
  </r>
  <r>
    <x v="9"/>
    <x v="0"/>
    <x v="1"/>
    <x v="9"/>
    <n v="4581"/>
    <d v="2023-11-09T00:00:00"/>
    <s v=" Paid "/>
  </r>
  <r>
    <x v="9"/>
    <x v="0"/>
    <x v="1"/>
    <x v="10"/>
    <n v="4483"/>
    <d v="2023-11-04T00:00:00"/>
    <s v=" Paid "/>
  </r>
  <r>
    <x v="9"/>
    <x v="0"/>
    <x v="1"/>
    <x v="11"/>
    <n v="1415"/>
    <d v="2023-11-05T00:00:00"/>
    <s v=" Paid "/>
  </r>
  <r>
    <x v="9"/>
    <x v="0"/>
    <x v="2"/>
    <x v="0"/>
    <n v="4182"/>
    <d v="2023-11-06T00:00:00"/>
    <s v=" Paid "/>
  </r>
  <r>
    <x v="9"/>
    <x v="0"/>
    <x v="2"/>
    <x v="12"/>
    <n v="4095"/>
    <d v="2023-11-07T00:00:00"/>
    <s v=" Paid "/>
  </r>
  <r>
    <x v="9"/>
    <x v="0"/>
    <x v="2"/>
    <x v="13"/>
    <n v="650"/>
    <d v="2023-11-03T00:00:00"/>
    <s v=" Paid "/>
  </r>
  <r>
    <x v="9"/>
    <x v="0"/>
    <x v="2"/>
    <x v="14"/>
    <n v="4352"/>
    <d v="2023-11-04T00:00:00"/>
    <s v=" Paid "/>
  </r>
  <r>
    <x v="9"/>
    <x v="0"/>
    <x v="2"/>
    <x v="15"/>
    <n v="4213"/>
    <d v="2023-11-06T00:00:00"/>
    <s v=" Paid "/>
  </r>
  <r>
    <x v="9"/>
    <x v="0"/>
    <x v="2"/>
    <x v="16"/>
    <n v="4901"/>
    <d v="2023-11-07T00:00:00"/>
    <s v=" Paid "/>
  </r>
  <r>
    <x v="9"/>
    <x v="0"/>
    <x v="2"/>
    <x v="17"/>
    <n v="4327"/>
    <d v="2023-11-08T00:00:00"/>
    <s v=" Paid "/>
  </r>
  <r>
    <x v="9"/>
    <x v="0"/>
    <x v="2"/>
    <x v="18"/>
    <n v="4060"/>
    <d v="2023-11-09T00:00:00"/>
    <s v=" Paid "/>
  </r>
  <r>
    <x v="9"/>
    <x v="0"/>
    <x v="2"/>
    <x v="8"/>
    <n v="4717"/>
    <d v="2023-11-04T00:00:00"/>
    <s v=" Paid "/>
  </r>
  <r>
    <x v="9"/>
    <x v="1"/>
    <x v="3"/>
    <x v="19"/>
    <n v="155000"/>
    <m/>
    <m/>
  </r>
  <r>
    <x v="9"/>
    <x v="1"/>
    <x v="3"/>
    <x v="20"/>
    <n v="4089"/>
    <m/>
    <m/>
  </r>
  <r>
    <x v="9"/>
    <x v="1"/>
    <x v="4"/>
    <x v="21"/>
    <n v="4583"/>
    <m/>
    <m/>
  </r>
  <r>
    <x v="9"/>
    <x v="1"/>
    <x v="4"/>
    <x v="22"/>
    <n v="98201"/>
    <m/>
    <m/>
  </r>
  <r>
    <x v="10"/>
    <x v="0"/>
    <x v="0"/>
    <x v="0"/>
    <n v="4635"/>
    <d v="2023-08-01T00:00:00"/>
    <s v=" Paid "/>
  </r>
  <r>
    <x v="10"/>
    <x v="0"/>
    <x v="0"/>
    <x v="1"/>
    <n v="4686"/>
    <d v="2023-08-07T00:00:00"/>
    <s v=" Paid "/>
  </r>
  <r>
    <x v="10"/>
    <x v="0"/>
    <x v="0"/>
    <x v="2"/>
    <n v="4121"/>
    <d v="2023-08-02T00:00:00"/>
    <s v=" Paid "/>
  </r>
  <r>
    <x v="10"/>
    <x v="0"/>
    <x v="0"/>
    <x v="3"/>
    <n v="4281"/>
    <d v="2023-08-04T00:00:00"/>
    <s v=" Paid "/>
  </r>
  <r>
    <x v="10"/>
    <x v="0"/>
    <x v="0"/>
    <x v="4"/>
    <n v="4055"/>
    <d v="2023-08-04T00:00:00"/>
    <s v=" Paid "/>
  </r>
  <r>
    <x v="10"/>
    <x v="0"/>
    <x v="0"/>
    <x v="5"/>
    <n v="4678"/>
    <d v="2023-08-05T00:00:00"/>
    <s v="Paid"/>
  </r>
  <r>
    <x v="10"/>
    <x v="0"/>
    <x v="0"/>
    <x v="6"/>
    <n v="4621"/>
    <d v="2023-08-06T00:00:00"/>
    <s v=" Paid "/>
  </r>
  <r>
    <x v="10"/>
    <x v="0"/>
    <x v="0"/>
    <x v="7"/>
    <n v="4765"/>
    <d v="2023-08-07T00:00:00"/>
    <s v=" Paid "/>
  </r>
  <r>
    <x v="10"/>
    <x v="0"/>
    <x v="0"/>
    <x v="8"/>
    <n v="4126"/>
    <d v="2023-08-08T00:00:00"/>
    <s v="Paid"/>
  </r>
  <r>
    <x v="10"/>
    <x v="0"/>
    <x v="1"/>
    <x v="9"/>
    <n v="1160"/>
    <d v="2023-08-09T00:00:00"/>
    <s v=" Paid "/>
  </r>
  <r>
    <x v="10"/>
    <x v="0"/>
    <x v="1"/>
    <x v="10"/>
    <n v="4044"/>
    <d v="2023-08-04T00:00:00"/>
    <s v=" Paid "/>
  </r>
  <r>
    <x v="10"/>
    <x v="0"/>
    <x v="1"/>
    <x v="11"/>
    <n v="4196"/>
    <d v="2023-08-05T00:00:00"/>
    <s v="Paid"/>
  </r>
  <r>
    <x v="10"/>
    <x v="0"/>
    <x v="2"/>
    <x v="0"/>
    <n v="252"/>
    <d v="2023-08-06T00:00:00"/>
    <s v=" Paid "/>
  </r>
  <r>
    <x v="10"/>
    <x v="0"/>
    <x v="2"/>
    <x v="12"/>
    <n v="4328"/>
    <d v="2023-08-07T00:00:00"/>
    <s v=" Paid "/>
  </r>
  <r>
    <x v="10"/>
    <x v="0"/>
    <x v="2"/>
    <x v="13"/>
    <n v="4325"/>
    <d v="2023-08-03T00:00:00"/>
    <s v="Paid"/>
  </r>
  <r>
    <x v="10"/>
    <x v="0"/>
    <x v="2"/>
    <x v="14"/>
    <n v="4815"/>
    <d v="2023-08-04T00:00:00"/>
    <s v=" Paid "/>
  </r>
  <r>
    <x v="10"/>
    <x v="0"/>
    <x v="2"/>
    <x v="15"/>
    <n v="4164"/>
    <d v="2023-08-05T00:00:00"/>
    <s v=" Paid "/>
  </r>
  <r>
    <x v="10"/>
    <x v="0"/>
    <x v="2"/>
    <x v="16"/>
    <n v="4859"/>
    <d v="2023-08-06T00:00:00"/>
    <s v="Paid"/>
  </r>
  <r>
    <x v="10"/>
    <x v="0"/>
    <x v="2"/>
    <x v="17"/>
    <n v="4751"/>
    <d v="2023-08-07T00:00:00"/>
    <s v=" Paid "/>
  </r>
  <r>
    <x v="10"/>
    <x v="0"/>
    <x v="2"/>
    <x v="18"/>
    <n v="4047"/>
    <d v="2023-08-08T00:00:00"/>
    <s v=" Paid "/>
  </r>
  <r>
    <x v="10"/>
    <x v="0"/>
    <x v="2"/>
    <x v="8"/>
    <n v="4054"/>
    <d v="2023-08-09T00:00:00"/>
    <s v=" Paid "/>
  </r>
  <r>
    <x v="10"/>
    <x v="1"/>
    <x v="3"/>
    <x v="19"/>
    <n v="155000"/>
    <m/>
    <m/>
  </r>
  <r>
    <x v="10"/>
    <x v="1"/>
    <x v="3"/>
    <x v="20"/>
    <n v="98874"/>
    <m/>
    <m/>
  </r>
  <r>
    <x v="10"/>
    <x v="1"/>
    <x v="4"/>
    <x v="21"/>
    <n v="4130"/>
    <m/>
    <m/>
  </r>
  <r>
    <x v="10"/>
    <x v="1"/>
    <x v="4"/>
    <x v="22"/>
    <n v="4342"/>
    <m/>
    <m/>
  </r>
  <r>
    <x v="11"/>
    <x v="0"/>
    <x v="0"/>
    <x v="0"/>
    <n v="466"/>
    <d v="2023-12-01T00:00:00"/>
    <s v="Late"/>
  </r>
  <r>
    <x v="11"/>
    <x v="0"/>
    <x v="0"/>
    <x v="1"/>
    <n v="4500"/>
    <d v="2023-12-07T00:00:00"/>
    <s v="Paid"/>
  </r>
  <r>
    <x v="11"/>
    <x v="0"/>
    <x v="0"/>
    <x v="2"/>
    <n v="4500"/>
    <d v="2023-12-02T00:00:00"/>
    <s v="Late"/>
  </r>
  <r>
    <x v="11"/>
    <x v="0"/>
    <x v="0"/>
    <x v="3"/>
    <n v="4500"/>
    <d v="2023-12-04T00:00:00"/>
    <s v=" Paid "/>
  </r>
  <r>
    <x v="11"/>
    <x v="0"/>
    <x v="0"/>
    <x v="4"/>
    <n v="4500"/>
    <d v="2023-12-04T00:00:00"/>
    <s v="Late"/>
  </r>
  <r>
    <x v="11"/>
    <x v="0"/>
    <x v="0"/>
    <x v="5"/>
    <n v="4500"/>
    <d v="2023-12-05T00:00:00"/>
    <s v=" Paid "/>
  </r>
  <r>
    <x v="11"/>
    <x v="0"/>
    <x v="0"/>
    <x v="6"/>
    <n v="4500"/>
    <d v="2023-12-06T00:00:00"/>
    <s v="Late"/>
  </r>
  <r>
    <x v="11"/>
    <x v="0"/>
    <x v="0"/>
    <x v="7"/>
    <n v="4500"/>
    <d v="2023-12-07T00:00:00"/>
    <s v="Paid"/>
  </r>
  <r>
    <x v="11"/>
    <x v="0"/>
    <x v="0"/>
    <x v="8"/>
    <n v="4500"/>
    <d v="2023-12-08T00:00:00"/>
    <s v=" Paid "/>
  </r>
  <r>
    <x v="11"/>
    <x v="0"/>
    <x v="1"/>
    <x v="9"/>
    <n v="4500"/>
    <d v="2023-12-09T00:00:00"/>
    <s v=" Paid "/>
  </r>
  <r>
    <x v="11"/>
    <x v="0"/>
    <x v="1"/>
    <x v="10"/>
    <n v="4500"/>
    <d v="2023-12-04T00:00:00"/>
    <s v=" Paid "/>
  </r>
  <r>
    <x v="11"/>
    <x v="0"/>
    <x v="1"/>
    <x v="11"/>
    <n v="4500"/>
    <d v="2023-12-05T00:00:00"/>
    <s v=" Paid "/>
  </r>
  <r>
    <x v="11"/>
    <x v="0"/>
    <x v="2"/>
    <x v="0"/>
    <n v="4500"/>
    <d v="2023-12-06T00:00:00"/>
    <s v=" Paid "/>
  </r>
  <r>
    <x v="11"/>
    <x v="0"/>
    <x v="2"/>
    <x v="12"/>
    <n v="4500"/>
    <d v="2023-12-07T00:00:00"/>
    <s v=" Paid "/>
  </r>
  <r>
    <x v="11"/>
    <x v="0"/>
    <x v="2"/>
    <x v="13"/>
    <n v="4500"/>
    <d v="2023-12-03T00:00:00"/>
    <s v=" Paid "/>
  </r>
  <r>
    <x v="11"/>
    <x v="0"/>
    <x v="2"/>
    <x v="14"/>
    <n v="4500"/>
    <d v="2023-12-04T00:00:00"/>
    <s v=" Paid "/>
  </r>
  <r>
    <x v="11"/>
    <x v="0"/>
    <x v="2"/>
    <x v="15"/>
    <n v="4500"/>
    <d v="2023-12-05T00:00:00"/>
    <s v=" Paid "/>
  </r>
  <r>
    <x v="11"/>
    <x v="0"/>
    <x v="2"/>
    <x v="16"/>
    <n v="4500"/>
    <d v="2023-12-06T00:00:00"/>
    <s v=" Paid "/>
  </r>
  <r>
    <x v="11"/>
    <x v="0"/>
    <x v="2"/>
    <x v="17"/>
    <n v="4500"/>
    <d v="2023-12-07T00:00:00"/>
    <s v=" Paid "/>
  </r>
  <r>
    <x v="11"/>
    <x v="0"/>
    <x v="2"/>
    <x v="18"/>
    <n v="4500"/>
    <d v="2023-12-08T00:00:00"/>
    <s v=" Paid "/>
  </r>
  <r>
    <x v="11"/>
    <x v="0"/>
    <x v="2"/>
    <x v="8"/>
    <n v="4500"/>
    <d v="2023-12-09T00:00:00"/>
    <s v=" Paid "/>
  </r>
  <r>
    <x v="11"/>
    <x v="1"/>
    <x v="3"/>
    <x v="19"/>
    <n v="155000"/>
    <m/>
    <m/>
  </r>
  <r>
    <x v="11"/>
    <x v="1"/>
    <x v="3"/>
    <x v="20"/>
    <n v="4500"/>
    <m/>
    <m/>
  </r>
  <r>
    <x v="11"/>
    <x v="1"/>
    <x v="4"/>
    <x v="21"/>
    <n v="4500"/>
    <m/>
    <m/>
  </r>
  <r>
    <x v="11"/>
    <x v="1"/>
    <x v="4"/>
    <x v="22"/>
    <n v="4500"/>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n v="300000"/>
  </r>
  <r>
    <x v="1"/>
    <n v="300000"/>
  </r>
  <r>
    <x v="2"/>
    <n v="500000"/>
  </r>
  <r>
    <x v="3"/>
    <n v="2000000"/>
  </r>
  <r>
    <x v="4"/>
    <n v="100000"/>
  </r>
  <r>
    <x v="5"/>
    <n v="100000"/>
  </r>
  <r>
    <x v="6"/>
    <n v="150000"/>
  </r>
  <r>
    <x v="7"/>
    <n v="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9060E6-1647-41D5-91A0-3658C42B82CB}" name="expens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C16" firstHeaderRow="1" firstDataRow="1" firstDataCol="1" rowPageCount="1" colPageCount="1"/>
  <pivotFields count="7">
    <pivotField showAll="0"/>
    <pivotField axis="axisPage" showAll="0">
      <items count="3">
        <item x="0"/>
        <item x="1"/>
        <item t="default"/>
      </items>
    </pivotField>
    <pivotField axis="axisRow" showAll="0">
      <items count="6">
        <item x="0"/>
        <item x="3"/>
        <item x="1"/>
        <item x="4"/>
        <item x="2"/>
        <item t="default"/>
      </items>
    </pivotField>
    <pivotField showAll="0"/>
    <pivotField dataField="1" showAll="0"/>
    <pivotField showAll="0"/>
    <pivotField showAll="0"/>
  </pivotFields>
  <rowFields count="1">
    <field x="2"/>
  </rowFields>
  <rowItems count="4">
    <i>
      <x/>
    </i>
    <i>
      <x v="2"/>
    </i>
    <i>
      <x v="4"/>
    </i>
    <i t="grand">
      <x/>
    </i>
  </rowItems>
  <colItems count="1">
    <i/>
  </colItems>
  <pageFields count="1">
    <pageField fld="1" item="0" hier="-1"/>
  </pageFields>
  <dataFields count="1">
    <dataField name="Sum of Amount" fld="4" baseField="0" baseItem="0"/>
  </dataFields>
  <formats count="12">
    <format dxfId="52">
      <pivotArea type="all" dataOnly="0" outline="0" fieldPosition="0"/>
    </format>
    <format dxfId="51">
      <pivotArea outline="0" collapsedLevelsAreSubtotals="1" fieldPosition="0"/>
    </format>
    <format dxfId="50">
      <pivotArea field="2" type="button" dataOnly="0" labelOnly="1" outline="0" axis="axisRow" fieldPosition="0"/>
    </format>
    <format dxfId="49">
      <pivotArea dataOnly="0" labelOnly="1" fieldPosition="0">
        <references count="1">
          <reference field="2" count="3">
            <x v="0"/>
            <x v="2"/>
            <x v="4"/>
          </reference>
        </references>
      </pivotArea>
    </format>
    <format dxfId="48">
      <pivotArea dataOnly="0" labelOnly="1" grandRow="1" outline="0" fieldPosition="0"/>
    </format>
    <format dxfId="47">
      <pivotArea dataOnly="0" labelOnly="1" outline="0" axis="axisValues" fieldPosition="0"/>
    </format>
    <format dxfId="46">
      <pivotArea type="all" dataOnly="0" outline="0" fieldPosition="0"/>
    </format>
    <format dxfId="45">
      <pivotArea outline="0" collapsedLevelsAreSubtotals="1" fieldPosition="0"/>
    </format>
    <format dxfId="44">
      <pivotArea field="2" type="button" dataOnly="0" labelOnly="1" outline="0" axis="axisRow" fieldPosition="0"/>
    </format>
    <format dxfId="43">
      <pivotArea dataOnly="0" labelOnly="1" fieldPosition="0">
        <references count="1">
          <reference field="2" count="3">
            <x v="0"/>
            <x v="2"/>
            <x v="4"/>
          </reference>
        </references>
      </pivotArea>
    </format>
    <format dxfId="42">
      <pivotArea dataOnly="0" labelOnly="1" grandRow="1" outline="0" fieldPosition="0"/>
    </format>
    <format dxfId="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8CDDC7-846C-4607-AAA0-7207EA651B78}" name="inco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2:G17" firstHeaderRow="1" firstDataRow="1" firstDataCol="1" rowPageCount="1" colPageCount="1"/>
  <pivotFields count="7">
    <pivotField showAll="0"/>
    <pivotField axis="axisPage" showAll="0">
      <items count="3">
        <item x="0"/>
        <item x="1"/>
        <item t="default"/>
      </items>
    </pivotField>
    <pivotField showAll="0">
      <items count="6">
        <item x="0"/>
        <item x="3"/>
        <item x="1"/>
        <item x="4"/>
        <item x="2"/>
        <item t="default"/>
      </items>
    </pivotField>
    <pivotField axis="axisRow" showAll="0">
      <items count="24">
        <item x="0"/>
        <item x="21"/>
        <item x="1"/>
        <item x="12"/>
        <item x="22"/>
        <item x="16"/>
        <item x="2"/>
        <item x="3"/>
        <item x="14"/>
        <item x="20"/>
        <item x="8"/>
        <item x="11"/>
        <item x="15"/>
        <item x="5"/>
        <item x="17"/>
        <item x="6"/>
        <item x="19"/>
        <item x="9"/>
        <item x="10"/>
        <item x="18"/>
        <item x="7"/>
        <item x="13"/>
        <item x="4"/>
        <item t="default"/>
      </items>
    </pivotField>
    <pivotField dataField="1" showAll="0"/>
    <pivotField showAll="0"/>
    <pivotField showAll="0"/>
  </pivotFields>
  <rowFields count="1">
    <field x="3"/>
  </rowFields>
  <rowItems count="5">
    <i>
      <x v="1"/>
    </i>
    <i>
      <x v="4"/>
    </i>
    <i>
      <x v="9"/>
    </i>
    <i>
      <x v="16"/>
    </i>
    <i t="grand">
      <x/>
    </i>
  </rowItems>
  <colItems count="1">
    <i/>
  </colItems>
  <pageFields count="1">
    <pageField fld="1" item="1" hier="-1"/>
  </pageFields>
  <dataFields count="1">
    <dataField name="Sum of Amount" fld="4" baseField="0" baseItem="0"/>
  </dataFields>
  <formats count="11">
    <format dxfId="63">
      <pivotArea type="all" dataOnly="0" outline="0" fieldPosition="0"/>
    </format>
    <format dxfId="62">
      <pivotArea outline="0" collapsedLevelsAreSubtotals="1" fieldPosition="0"/>
    </format>
    <format dxfId="61">
      <pivotArea field="2" type="button" dataOnly="0" labelOnly="1" outline="0"/>
    </format>
    <format dxfId="60">
      <pivotArea dataOnly="0" labelOnly="1" grandRow="1" outline="0" fieldPosition="0"/>
    </format>
    <format dxfId="59">
      <pivotArea dataOnly="0" labelOnly="1" outline="0" axis="axisValues" fieldPosition="0"/>
    </format>
    <format dxfId="58">
      <pivotArea type="all" dataOnly="0" outline="0" fieldPosition="0"/>
    </format>
    <format dxfId="57">
      <pivotArea outline="0" collapsedLevelsAreSubtotals="1" fieldPosition="0"/>
    </format>
    <format dxfId="56">
      <pivotArea field="3" type="button" dataOnly="0" labelOnly="1" outline="0" axis="axisRow" fieldPosition="0"/>
    </format>
    <format dxfId="55">
      <pivotArea dataOnly="0" labelOnly="1" fieldPosition="0">
        <references count="1">
          <reference field="3" count="4">
            <x v="1"/>
            <x v="4"/>
            <x v="9"/>
            <x v="16"/>
          </reference>
        </references>
      </pivotArea>
    </format>
    <format dxfId="54">
      <pivotArea dataOnly="0" labelOnly="1" grandRow="1" outline="0" fieldPosition="0"/>
    </format>
    <format dxfId="5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F5D47-3024-437D-A948-E4778D20199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R12:S25" firstHeaderRow="1" firstDataRow="1" firstDataCol="1" rowPageCount="1" colPageCount="1"/>
  <pivotFields count="7">
    <pivotField axis="axisRow" showAll="0">
      <items count="13">
        <item x="0"/>
        <item x="1"/>
        <item x="2"/>
        <item x="3"/>
        <item x="4"/>
        <item x="5"/>
        <item x="6"/>
        <item x="10"/>
        <item x="7"/>
        <item x="8"/>
        <item x="9"/>
        <item x="11"/>
        <item t="default"/>
      </items>
    </pivotField>
    <pivotField axis="axisPage" showAll="0">
      <items count="3">
        <item x="0"/>
        <item x="1"/>
        <item t="default"/>
      </items>
    </pivotField>
    <pivotField showAll="0"/>
    <pivotField showAll="0"/>
    <pivotField dataField="1" showAll="0"/>
    <pivotField showAll="0"/>
    <pivotField showAll="0"/>
  </pivotFields>
  <rowFields count="1">
    <field x="0"/>
  </rowFields>
  <rowItems count="13">
    <i>
      <x/>
    </i>
    <i>
      <x v="1"/>
    </i>
    <i>
      <x v="2"/>
    </i>
    <i>
      <x v="3"/>
    </i>
    <i>
      <x v="4"/>
    </i>
    <i>
      <x v="5"/>
    </i>
    <i>
      <x v="6"/>
    </i>
    <i>
      <x v="7"/>
    </i>
    <i>
      <x v="8"/>
    </i>
    <i>
      <x v="9"/>
    </i>
    <i>
      <x v="10"/>
    </i>
    <i>
      <x v="11"/>
    </i>
    <i t="grand">
      <x/>
    </i>
  </rowItems>
  <colItems count="1">
    <i/>
  </colItems>
  <pageFields count="1">
    <pageField fld="1" item="1" hier="-1"/>
  </pageFields>
  <dataFields count="1">
    <dataField name="Sum of Amount" fld="4" baseField="0" baseItem="0"/>
  </dataFields>
  <formats count="6">
    <format dxfId="69">
      <pivotArea type="all" dataOnly="0" outline="0" fieldPosition="0"/>
    </format>
    <format dxfId="68">
      <pivotArea outline="0" collapsedLevelsAreSubtotals="1" fieldPosition="0"/>
    </format>
    <format dxfId="67">
      <pivotArea field="0" type="button" dataOnly="0" labelOnly="1" outline="0" axis="axisRow" fieldPosition="0"/>
    </format>
    <format dxfId="66">
      <pivotArea dataOnly="0" labelOnly="1" fieldPosition="0">
        <references count="1">
          <reference field="0" count="0"/>
        </references>
      </pivotArea>
    </format>
    <format dxfId="65">
      <pivotArea dataOnly="0" labelOnly="1" grandRow="1" outline="0" fieldPosition="0"/>
    </format>
    <format dxfId="64">
      <pivotArea dataOnly="0" labelOnly="1" outline="0" axis="axisValues" fieldPosition="0"/>
    </format>
  </formats>
  <chartFormats count="2">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480BEB-C816-4D66-A4BC-7CFDDCEF0ACF}"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F17:BG26" firstHeaderRow="1" firstDataRow="1" firstDataCol="1"/>
  <pivotFields count="2">
    <pivotField axis="axisRow" showAll="0">
      <items count="9">
        <item x="1"/>
        <item x="6"/>
        <item x="4"/>
        <item x="3"/>
        <item x="7"/>
        <item x="5"/>
        <item x="2"/>
        <item x="0"/>
        <item t="default"/>
      </items>
    </pivotField>
    <pivotField dataField="1" numFmtId="168" showAll="0"/>
  </pivotFields>
  <rowFields count="1">
    <field x="0"/>
  </rowFields>
  <rowItems count="9">
    <i>
      <x/>
    </i>
    <i>
      <x v="1"/>
    </i>
    <i>
      <x v="2"/>
    </i>
    <i>
      <x v="3"/>
    </i>
    <i>
      <x v="4"/>
    </i>
    <i>
      <x v="5"/>
    </i>
    <i>
      <x v="6"/>
    </i>
    <i>
      <x v="7"/>
    </i>
    <i t="grand">
      <x/>
    </i>
  </rowItems>
  <colItems count="1">
    <i/>
  </colItems>
  <dataFields count="1">
    <dataField name="Sum of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08DA9E-FFF8-4E48-A33D-6730E11013F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C6:BC7" firstHeaderRow="1" firstDataRow="1" firstDataCol="0"/>
  <pivotFields count="7">
    <pivotField showAll="0"/>
    <pivotField showAll="0"/>
    <pivotField showAll="0"/>
    <pivotField showAll="0"/>
    <pivotField dataField="1" showAll="0"/>
    <pivotField showAll="0"/>
    <pivotField showAll="0"/>
  </pivotFields>
  <rowItems count="1">
    <i/>
  </rowItems>
  <colItems count="1">
    <i/>
  </colItems>
  <dataFields count="1">
    <dataField name="Sum of Amount" fld="4"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FAC125-A78C-41DF-9EC4-5E61D83921C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12:N25" firstHeaderRow="1" firstDataRow="1" firstDataCol="1" rowPageCount="1" colPageCount="1"/>
  <pivotFields count="7">
    <pivotField axis="axisRow" showAll="0">
      <items count="13">
        <item x="0"/>
        <item x="1"/>
        <item x="2"/>
        <item x="3"/>
        <item x="4"/>
        <item x="5"/>
        <item x="6"/>
        <item x="10"/>
        <item x="7"/>
        <item x="8"/>
        <item x="9"/>
        <item x="11"/>
        <item t="default"/>
      </items>
    </pivotField>
    <pivotField axis="axisPage" showAll="0">
      <items count="3">
        <item x="0"/>
        <item x="1"/>
        <item t="default"/>
      </items>
    </pivotField>
    <pivotField showAll="0"/>
    <pivotField showAll="0"/>
    <pivotField dataField="1" showAll="0"/>
    <pivotField showAll="0"/>
    <pivotField showAll="0"/>
  </pivotFields>
  <rowFields count="1">
    <field x="0"/>
  </rowFields>
  <rowItems count="13">
    <i>
      <x/>
    </i>
    <i>
      <x v="1"/>
    </i>
    <i>
      <x v="2"/>
    </i>
    <i>
      <x v="3"/>
    </i>
    <i>
      <x v="4"/>
    </i>
    <i>
      <x v="5"/>
    </i>
    <i>
      <x v="6"/>
    </i>
    <i>
      <x v="7"/>
    </i>
    <i>
      <x v="8"/>
    </i>
    <i>
      <x v="9"/>
    </i>
    <i>
      <x v="10"/>
    </i>
    <i>
      <x v="11"/>
    </i>
    <i t="grand">
      <x/>
    </i>
  </rowItems>
  <colItems count="1">
    <i/>
  </colItems>
  <pageFields count="1">
    <pageField fld="1" item="0" hier="-1"/>
  </pageFields>
  <dataFields count="1">
    <dataField name="Sum of Amount" fld="4" baseField="0" baseItem="0"/>
  </dataFields>
  <formats count="6">
    <format dxfId="75">
      <pivotArea type="all" dataOnly="0" outline="0" fieldPosition="0"/>
    </format>
    <format dxfId="74">
      <pivotArea outline="0" collapsedLevelsAreSubtotals="1" fieldPosition="0"/>
    </format>
    <format dxfId="73">
      <pivotArea field="0" type="button" dataOnly="0" labelOnly="1" outline="0" axis="axisRow" fieldPosition="0"/>
    </format>
    <format dxfId="72">
      <pivotArea dataOnly="0" labelOnly="1" fieldPosition="0">
        <references count="1">
          <reference field="0" count="0"/>
        </references>
      </pivotArea>
    </format>
    <format dxfId="71">
      <pivotArea dataOnly="0" labelOnly="1" grandRow="1" outline="0" fieldPosition="0"/>
    </format>
    <format dxfId="70">
      <pivotArea dataOnly="0" labelOnly="1" outline="0" axis="axisValues" fieldPosition="0"/>
    </format>
  </formats>
  <chartFormats count="3">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8E51E4-5234-4221-B7DA-2391E5A45E8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W11:Z25" firstHeaderRow="1" firstDataRow="2" firstDataCol="1"/>
  <pivotFields count="7">
    <pivotField axis="axisRow" showAll="0">
      <items count="13">
        <item x="0"/>
        <item x="1"/>
        <item x="2"/>
        <item x="3"/>
        <item x="4"/>
        <item x="5"/>
        <item x="6"/>
        <item x="10"/>
        <item x="7"/>
        <item x="8"/>
        <item x="9"/>
        <item x="11"/>
        <item t="default"/>
      </items>
    </pivotField>
    <pivotField axis="axisCol" showAll="0">
      <items count="3">
        <item x="0"/>
        <item x="1"/>
        <item t="default"/>
      </items>
    </pivotField>
    <pivotField showAll="0"/>
    <pivotField showAll="0"/>
    <pivotField dataField="1" showAll="0"/>
    <pivotField showAll="0"/>
    <pivotField showAll="0"/>
  </pivotFields>
  <rowFields count="1">
    <field x="0"/>
  </rowFields>
  <rowItems count="13">
    <i>
      <x/>
    </i>
    <i>
      <x v="1"/>
    </i>
    <i>
      <x v="2"/>
    </i>
    <i>
      <x v="3"/>
    </i>
    <i>
      <x v="4"/>
    </i>
    <i>
      <x v="5"/>
    </i>
    <i>
      <x v="6"/>
    </i>
    <i>
      <x v="7"/>
    </i>
    <i>
      <x v="8"/>
    </i>
    <i>
      <x v="9"/>
    </i>
    <i>
      <x v="10"/>
    </i>
    <i>
      <x v="11"/>
    </i>
    <i t="grand">
      <x/>
    </i>
  </rowItems>
  <colFields count="1">
    <field x="1"/>
  </colFields>
  <colItems count="3">
    <i>
      <x/>
    </i>
    <i>
      <x v="1"/>
    </i>
    <i t="grand">
      <x/>
    </i>
  </colItems>
  <dataFields count="1">
    <dataField name="Sum of Amount" fld="4" baseField="0" baseItem="0"/>
  </dataFields>
  <formats count="11">
    <format dxfId="86">
      <pivotArea grandCol="1" outline="0" collapsedLevelsAreSubtotals="1" fieldPosition="0"/>
    </format>
    <format dxfId="85">
      <pivotArea type="topRight" dataOnly="0" labelOnly="1" outline="0" offset="B1" fieldPosition="0"/>
    </format>
    <format dxfId="84">
      <pivotArea dataOnly="0" labelOnly="1" grandCol="1" outline="0" fieldPosition="0"/>
    </format>
    <format dxfId="83">
      <pivotArea type="all" dataOnly="0" outline="0" fieldPosition="0"/>
    </format>
    <format dxfId="82">
      <pivotArea outline="0" collapsedLevelsAreSubtotals="1" fieldPosition="0"/>
    </format>
    <format dxfId="81">
      <pivotArea type="origin" dataOnly="0" labelOnly="1" outline="0" fieldPosition="0"/>
    </format>
    <format dxfId="80">
      <pivotArea type="topRight" dataOnly="0" labelOnly="1" outline="0" fieldPosition="0"/>
    </format>
    <format dxfId="79">
      <pivotArea field="0" type="button" dataOnly="0" labelOnly="1" outline="0" axis="axisRow" fieldPosition="0"/>
    </format>
    <format dxfId="78">
      <pivotArea dataOnly="0" labelOnly="1" fieldPosition="0">
        <references count="1">
          <reference field="0" count="0"/>
        </references>
      </pivotArea>
    </format>
    <format dxfId="77">
      <pivotArea dataOnly="0" labelOnly="1" grandRow="1" outline="0" fieldPosition="0"/>
    </format>
    <format dxfId="76">
      <pivotArea dataOnly="0" labelOnly="1" grandCol="1" outline="0" fieldPosition="0"/>
    </format>
  </formats>
  <chartFormats count="3">
    <chartFormat chart="6" format="7" series="1">
      <pivotArea type="data" outline="0" fieldPosition="0">
        <references count="1">
          <reference field="4294967294" count="1" selected="0">
            <x v="0"/>
          </reference>
        </references>
      </pivotArea>
    </chartFormat>
    <chartFormat chart="6" format="12" series="1">
      <pivotArea type="data" outline="0" fieldPosition="0">
        <references count="2">
          <reference field="4294967294" count="1" selected="0">
            <x v="0"/>
          </reference>
          <reference field="1" count="1" selected="0">
            <x v="0"/>
          </reference>
        </references>
      </pivotArea>
    </chartFormat>
    <chartFormat chart="6" format="13"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88F2D7-34FB-472A-B1E9-6E811EEA11B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Z5:AZ6" firstHeaderRow="1" firstDataRow="1" firstDataCol="0"/>
  <pivotFields count="7">
    <pivotField showAll="0"/>
    <pivotField showAll="0"/>
    <pivotField showAll="0"/>
    <pivotField showAll="0"/>
    <pivotField dataField="1" showAll="0"/>
    <pivotField showAll="0"/>
    <pivotField showAll="0"/>
  </pivotFields>
  <rowItems count="1">
    <i/>
  </rowItems>
  <colItems count="1">
    <i/>
  </colItems>
  <dataFields count="1">
    <dataField name="Max of Amount" fld="4" subtotal="max"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BA71ED-FD99-4CF7-9731-740B234A118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W5:AW6" firstHeaderRow="1" firstDataRow="1" firstDataCol="0"/>
  <pivotFields count="7">
    <pivotField showAll="0"/>
    <pivotField showAll="0"/>
    <pivotField showAll="0"/>
    <pivotField showAll="0"/>
    <pivotField dataField="1" showAll="0"/>
    <pivotField showAll="0"/>
    <pivotField showAll="0"/>
  </pivotFields>
  <rowItems count="1">
    <i/>
  </rowItems>
  <colItems count="1">
    <i/>
  </colItems>
  <dataFields count="1">
    <dataField name="Max of Amount" fld="4" subtotal="max"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09DE6B5-CBD9-4B54-BCBB-2F6547AC249C}" sourceName="Month">
  <extLst>
    <x:ext xmlns:x15="http://schemas.microsoft.com/office/spreadsheetml/2010/11/main" uri="{2F2917AC-EB37-4324-AD4E-5DD8C200BD13}">
      <x15:tableSlicerCache tableId="2" column="1"/>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F18B6A05-7D45-4667-9B2C-40069FF30980}" cache="Slicer_Month" caption="Month" columnCount="3" showCaption="0" style="Slicer Style 1" rowHeight="54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0C1DC9-D848-4868-ADCB-0E28F32DCB8D}" name="Table1" displayName="Table1" ref="AG5:AJ18" totalsRowShown="0" headerRowDxfId="40" dataDxfId="38" headerRowBorderDxfId="39" tableBorderDxfId="37" totalsRowBorderDxfId="36">
  <autoFilter ref="AG5:AJ18" xr:uid="{AD0C1DC9-D848-4868-ADCB-0E28F32DCB8D}">
    <filterColumn colId="0" hiddenButton="1"/>
    <filterColumn colId="1" hiddenButton="1"/>
    <filterColumn colId="2" hiddenButton="1"/>
    <filterColumn colId="3" hiddenButton="1"/>
  </autoFilter>
  <tableColumns count="4">
    <tableColumn id="1" xr3:uid="{848969A7-CB03-4350-9AB2-FF0747865D69}" name="month" dataDxfId="35"/>
    <tableColumn id="2" xr3:uid="{DCDFB81A-D1C3-4B2D-B4DD-7AB2CF4521AD}" name="goal" dataDxfId="34" dataCellStyle="Currency"/>
    <tableColumn id="3" xr3:uid="{0EB70C8B-04D9-4DAA-A077-E5F9B19CF344}" name="actual" dataDxfId="33" dataCellStyle="Currency"/>
    <tableColumn id="4" xr3:uid="{4C070352-33F8-4F7C-BF99-A584761F6C64}" name="percentage" dataDxfId="32" dataCellStyle="Percent">
      <calculatedColumnFormula>AI6/AH6</calculatedColumnFormula>
    </tableColumn>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52ABDE-643C-48BF-B329-EF2EF12C0F17}" name="Table14" displayName="Table14" ref="AO5:AT18" totalsRowShown="0" headerRowDxfId="31" dataDxfId="29" headerRowBorderDxfId="30" tableBorderDxfId="28" totalsRowBorderDxfId="27">
  <autoFilter ref="AO5:AT18" xr:uid="{2E52ABDE-643C-48BF-B329-EF2EF12C0F17}">
    <filterColumn colId="0" hiddenButton="1"/>
    <filterColumn colId="1" hiddenButton="1"/>
    <filterColumn colId="2" hiddenButton="1"/>
    <filterColumn colId="3" hiddenButton="1"/>
    <filterColumn colId="4" hiddenButton="1"/>
    <filterColumn colId="5" hiddenButton="1"/>
  </autoFilter>
  <tableColumns count="6">
    <tableColumn id="1" xr3:uid="{C2A50B04-FD02-4060-8ADE-2EBB1544C0E1}" name="month" dataDxfId="26"/>
    <tableColumn id="2" xr3:uid="{86C08D85-B713-4231-B024-F6A35A747033}" name="goal" dataDxfId="25" dataCellStyle="Currency"/>
    <tableColumn id="3" xr3:uid="{0611C5F9-F169-42B0-A050-9CDEAF77495E}" name="actual" dataDxfId="24" dataCellStyle="Currency"/>
    <tableColumn id="4" xr3:uid="{445F77E1-3BDE-4E4C-AF86-8D559AB2A4AF}" name="percentage" dataDxfId="23" dataCellStyle="Percent">
      <calculatedColumnFormula>AQ6/AP6</calculatedColumnFormula>
    </tableColumn>
    <tableColumn id="5" xr3:uid="{BB6572D7-FEC2-45A9-9AFC-B705ED4ECC37}" name="Column1" dataDxfId="22" dataCellStyle="Percent">
      <calculatedColumnFormula>Table14[[#This Row],[percentage]]-1</calculatedColumnFormula>
    </tableColumn>
    <tableColumn id="6" xr3:uid="{12C16EF4-A81E-44D0-885D-AA2129813CA8}" name="Column2" dataDxfId="21">
      <calculatedColumnFormula>1-Table14[[#This Row],[Column1]]</calculatedColumnFormula>
    </tableColumn>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ACCC05-F85F-42F5-BE2C-0CA67B37EFD5}" name="Table4" displayName="Table4" ref="BF6:BG14" totalsRowShown="0">
  <autoFilter ref="BF6:BG14" xr:uid="{D4ACCC05-F85F-42F5-BE2C-0CA67B37EFD5}">
    <filterColumn colId="0" hiddenButton="1"/>
    <filterColumn colId="1" hiddenButton="1"/>
  </autoFilter>
  <tableColumns count="2">
    <tableColumn id="1" xr3:uid="{F454A21F-DD9A-4949-B67A-F24D081B2B10}" name="Asset" dataDxfId="20"/>
    <tableColumn id="2" xr3:uid="{BBDD9AE9-BBCB-4A9F-9956-D44DDFA2850F}" name="Amount" dataDxfId="19" dataCellStyle="Perce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993285-A729-4018-860A-A226E8CA91C1}" name="Table13" displayName="Table13" ref="G4:M304" headerRowDxfId="0" dataDxfId="15" totalsRowDxfId="14">
  <autoFilter ref="G4:M304" xr:uid="{42993285-A729-4018-860A-A226E8CA91C1}">
    <filterColumn colId="0" hiddenButton="1">
      <filters>
        <filter val="Jan"/>
      </filters>
    </filterColumn>
    <filterColumn colId="1" hiddenButton="1"/>
    <filterColumn colId="2" hiddenButton="1"/>
    <filterColumn colId="3" hiddenButton="1"/>
    <filterColumn colId="4" hiddenButton="1"/>
    <filterColumn colId="5" hiddenButton="1"/>
    <filterColumn colId="6" hiddenButton="1"/>
  </autoFilter>
  <tableColumns count="7">
    <tableColumn id="1" xr3:uid="{20509000-B579-4508-9927-02477E157546}" name="Month" totalsRowLabel="Total" dataDxfId="13" totalsRowDxfId="12"/>
    <tableColumn id="2" xr3:uid="{8324C54B-BB00-4126-9106-40888988E88F}" name="MainType" dataDxfId="11" totalsRowDxfId="10"/>
    <tableColumn id="3" xr3:uid="{98BD7208-4776-4BAE-B02F-565FC9A6002C}" name="Category" dataDxfId="9" totalsRowDxfId="8"/>
    <tableColumn id="4" xr3:uid="{850AF20B-0EE4-4CBB-942B-A1582596A500}" name="Sub-category" dataDxfId="7" totalsRowDxfId="6"/>
    <tableColumn id="5" xr3:uid="{3224BC2E-A8DD-42AE-B6D8-DBBB5AB415DF}" name="Amount" dataDxfId="5"/>
    <tableColumn id="6" xr3:uid="{BD3535DA-7F54-4574-A3FA-CAAD94E845AB}" name="Bill Due Date" dataDxfId="4" totalsRowDxfId="3"/>
    <tableColumn id="7" xr3:uid="{C97EBD38-0A3E-4D4B-A24F-FEC6062EE673}" name="Status" totalsRowFunction="count" dataDxfId="2" totalsRowDxfId="1"/>
  </tableColumns>
  <tableStyleInfo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931B5-2C60-014C-A491-780116FDA8C3}">
  <dimension ref="B1:BJ301"/>
  <sheetViews>
    <sheetView showGridLines="0" zoomScale="70" zoomScaleNormal="70" workbookViewId="0">
      <selection activeCell="C42" sqref="C42"/>
    </sheetView>
  </sheetViews>
  <sheetFormatPr defaultColWidth="10.8984375" defaultRowHeight="16.2" x14ac:dyDescent="0.3"/>
  <cols>
    <col min="1" max="1" width="8.5" style="4" customWidth="1"/>
    <col min="2" max="2" width="15.59765625" style="4" bestFit="1" customWidth="1"/>
    <col min="3" max="3" width="17" style="4" bestFit="1" customWidth="1"/>
    <col min="4" max="4" width="5.09765625" style="4" customWidth="1"/>
    <col min="5" max="5" width="4.19921875" style="4" customWidth="1"/>
    <col min="6" max="6" width="15.8984375" style="4" bestFit="1" customWidth="1"/>
    <col min="7" max="7" width="17" style="4" customWidth="1"/>
    <col min="8" max="8" width="7" style="4" customWidth="1"/>
    <col min="9" max="9" width="2.8984375" style="4" customWidth="1"/>
    <col min="10" max="10" width="19.09765625" style="4" customWidth="1"/>
    <col min="11" max="11" width="3.69921875" style="4" customWidth="1"/>
    <col min="12" max="12" width="2.19921875" style="4" customWidth="1"/>
    <col min="13" max="13" width="16.5" style="4" bestFit="1" customWidth="1"/>
    <col min="14" max="14" width="18.8984375" style="4" customWidth="1"/>
    <col min="15" max="15" width="10.8984375" style="4" hidden="1" customWidth="1"/>
    <col min="16" max="16" width="2.09765625" style="4" customWidth="1"/>
    <col min="17" max="17" width="10.8984375" style="4"/>
    <col min="18" max="18" width="16.5" style="4" bestFit="1" customWidth="1"/>
    <col min="19" max="19" width="18.8984375" style="4" bestFit="1" customWidth="1"/>
    <col min="20" max="20" width="2.59765625" style="4" customWidth="1"/>
    <col min="21" max="21" width="3.3984375" style="4" customWidth="1"/>
    <col min="22" max="22" width="5.09765625" style="4" customWidth="1"/>
    <col min="23" max="23" width="18.8984375" style="4" bestFit="1" customWidth="1"/>
    <col min="24" max="24" width="20.19921875" style="4" bestFit="1" customWidth="1"/>
    <col min="25" max="25" width="11.19921875" style="4" bestFit="1" customWidth="1"/>
    <col min="26" max="26" width="14.3984375" style="4" bestFit="1" customWidth="1"/>
    <col min="27" max="27" width="3.3984375" style="4" customWidth="1"/>
    <col min="28" max="28" width="32.5" style="4" hidden="1" customWidth="1"/>
    <col min="29" max="29" width="11.19921875" style="4" hidden="1" customWidth="1"/>
    <col min="30" max="30" width="11.59765625" style="4" hidden="1" customWidth="1"/>
    <col min="31" max="31" width="2.8984375" style="4" hidden="1" customWidth="1"/>
    <col min="32" max="32" width="5" style="4" hidden="1" customWidth="1"/>
    <col min="33" max="33" width="13.09765625" style="29" hidden="1" customWidth="1"/>
    <col min="34" max="35" width="19.19921875" style="29" bestFit="1" customWidth="1"/>
    <col min="36" max="36" width="15.5" style="29" customWidth="1"/>
    <col min="37" max="37" width="10.69921875" style="4" bestFit="1" customWidth="1"/>
    <col min="38" max="38" width="10.8984375" style="4"/>
    <col min="39" max="39" width="1.3984375" style="4" customWidth="1"/>
    <col min="40" max="40" width="2.19921875" style="4" customWidth="1"/>
    <col min="41" max="41" width="10.8984375" style="4"/>
    <col min="42" max="43" width="19.19921875" style="4" bestFit="1" customWidth="1"/>
    <col min="44" max="44" width="16.69921875" style="4" bestFit="1" customWidth="1"/>
    <col min="45" max="46" width="10.8984375" style="4"/>
    <col min="47" max="47" width="4.19921875" style="4" customWidth="1"/>
    <col min="48" max="48" width="5" style="4" customWidth="1"/>
    <col min="49" max="50" width="14.3984375" style="4" bestFit="1" customWidth="1"/>
    <col min="51" max="51" width="10.8984375" style="4"/>
    <col min="52" max="53" width="14.3984375" style="4" bestFit="1" customWidth="1"/>
    <col min="54" max="54" width="2.59765625" style="54" customWidth="1"/>
    <col min="55" max="56" width="14.5" style="4" bestFit="1" customWidth="1"/>
    <col min="57" max="57" width="1.69921875" style="4" customWidth="1"/>
    <col min="58" max="58" width="14.59765625" style="4" bestFit="1" customWidth="1"/>
    <col min="59" max="59" width="21.5" style="4" bestFit="1" customWidth="1"/>
    <col min="60" max="60" width="3.3984375" style="4" customWidth="1"/>
    <col min="61" max="61" width="10.8984375" style="4" customWidth="1"/>
    <col min="62" max="62" width="15.69921875" style="4" bestFit="1" customWidth="1"/>
    <col min="63" max="16384" width="10.8984375" style="4"/>
  </cols>
  <sheetData>
    <row r="1" spans="2:62" x14ac:dyDescent="0.3">
      <c r="E1" s="16"/>
      <c r="AC1" s="4" t="s">
        <v>0</v>
      </c>
      <c r="AD1" s="4" t="s">
        <v>5</v>
      </c>
    </row>
    <row r="2" spans="2:62" x14ac:dyDescent="0.3">
      <c r="B2" s="3" t="s">
        <v>7</v>
      </c>
      <c r="F2" s="5" t="s">
        <v>47</v>
      </c>
      <c r="J2" s="4" t="s">
        <v>61</v>
      </c>
      <c r="AC2" s="4" t="str" cm="1">
        <f t="array" ref="AC2:AC301">_xlfn._xlws.FILTER(Table13[Month], Table13[Month] &lt;&gt; "")</f>
        <v>Jan</v>
      </c>
      <c r="AD2" s="4" t="str" cm="1">
        <f t="array" ref="AD2:AD253">_xlfn._xlws.FILTER(Table13[Status], Table13[Status] &lt;&gt; "")</f>
        <v>Paid</v>
      </c>
      <c r="AW2" s="53" t="s">
        <v>89</v>
      </c>
      <c r="AZ2" s="53" t="s">
        <v>88</v>
      </c>
    </row>
    <row r="3" spans="2:62" ht="19.2" x14ac:dyDescent="0.3">
      <c r="D3" s="18"/>
      <c r="F3" s="6" t="s">
        <v>52</v>
      </c>
      <c r="G3" s="8">
        <f>VLOOKUP(F3,F10:G17,2,0)</f>
        <v>50229</v>
      </c>
      <c r="H3" s="19"/>
      <c r="I3" s="8"/>
      <c r="J3" s="23">
        <f>G7-C7</f>
        <v>207198</v>
      </c>
      <c r="K3" s="18"/>
      <c r="P3" s="18"/>
      <c r="U3" s="18"/>
      <c r="AA3" s="28"/>
      <c r="AC3" s="4" t="str">
        <v>Jan</v>
      </c>
      <c r="AD3" s="4" t="str">
        <v>Paid</v>
      </c>
      <c r="AH3" s="66" t="s">
        <v>86</v>
      </c>
      <c r="AI3" s="67"/>
      <c r="AQ3" s="68" t="s">
        <v>87</v>
      </c>
      <c r="AR3" s="67"/>
      <c r="AW3" s="56">
        <f>GETPIVOTDATA("Amount",$AW$5)</f>
        <v>155000</v>
      </c>
      <c r="AX3"/>
      <c r="AZ3" s="57">
        <f>GETPIVOTDATA("Amount",$AZ$5)</f>
        <v>155000</v>
      </c>
      <c r="BC3" s="4" t="s">
        <v>91</v>
      </c>
    </row>
    <row r="4" spans="2:62" x14ac:dyDescent="0.3">
      <c r="B4" s="6" t="s">
        <v>8</v>
      </c>
      <c r="C4" s="8">
        <f>VLOOKUP(B4,B10:C16,2,0)</f>
        <v>831485</v>
      </c>
      <c r="D4" s="19"/>
      <c r="F4" s="6" t="s">
        <v>53</v>
      </c>
      <c r="G4" s="8">
        <f t="shared" ref="G4:G6" si="0">VLOOKUP(F4,F11:G18,2,0)</f>
        <v>144233</v>
      </c>
      <c r="H4" s="19"/>
      <c r="I4" s="8"/>
      <c r="K4" s="18"/>
      <c r="P4" s="18"/>
      <c r="U4" s="18"/>
      <c r="AA4" s="28"/>
      <c r="AC4" s="4" t="str">
        <v>Jan</v>
      </c>
      <c r="AD4" s="4" t="str">
        <v xml:space="preserve"> Paid </v>
      </c>
      <c r="AE4" s="28"/>
      <c r="AI4" s="30"/>
      <c r="AJ4" s="30"/>
    </row>
    <row r="5" spans="2:62" x14ac:dyDescent="0.3">
      <c r="B5" s="6" t="s">
        <v>32</v>
      </c>
      <c r="C5" s="8">
        <f t="shared" ref="C5:C6" si="1">VLOOKUP(B5,B11:C17,2,0)</f>
        <v>337553</v>
      </c>
      <c r="D5" s="19"/>
      <c r="F5" s="6" t="s">
        <v>50</v>
      </c>
      <c r="G5" s="8">
        <f>VLOOKUP(F5,F12:G19,2,0)</f>
        <v>144448</v>
      </c>
      <c r="H5" s="19"/>
      <c r="I5" s="8"/>
      <c r="K5" s="18"/>
      <c r="M5" s="11" t="s">
        <v>62</v>
      </c>
      <c r="P5" s="18"/>
      <c r="R5" s="26" t="s">
        <v>63</v>
      </c>
      <c r="U5" s="18"/>
      <c r="AA5" s="28"/>
      <c r="AC5" s="4" t="str">
        <v>Jan</v>
      </c>
      <c r="AD5" s="4" t="str">
        <v xml:space="preserve"> Paid </v>
      </c>
      <c r="AE5" s="28"/>
      <c r="AG5" s="34" t="s">
        <v>79</v>
      </c>
      <c r="AH5" s="35" t="s">
        <v>80</v>
      </c>
      <c r="AI5" s="35" t="s">
        <v>81</v>
      </c>
      <c r="AJ5" s="36" t="s">
        <v>82</v>
      </c>
      <c r="AK5" s="33"/>
      <c r="AL5" s="33"/>
      <c r="AO5" s="34" t="s">
        <v>79</v>
      </c>
      <c r="AP5" s="35" t="s">
        <v>80</v>
      </c>
      <c r="AQ5" s="35" t="s">
        <v>81</v>
      </c>
      <c r="AR5" s="36" t="s">
        <v>82</v>
      </c>
      <c r="AS5" s="35" t="s">
        <v>83</v>
      </c>
      <c r="AT5" s="36" t="s">
        <v>85</v>
      </c>
      <c r="AW5" t="s">
        <v>90</v>
      </c>
      <c r="AX5"/>
      <c r="AY5"/>
      <c r="AZ5" t="s">
        <v>90</v>
      </c>
      <c r="BA5"/>
      <c r="BC5" s="4" t="s">
        <v>92</v>
      </c>
      <c r="BF5" s="4" t="s">
        <v>93</v>
      </c>
    </row>
    <row r="6" spans="2:62" ht="28.8" x14ac:dyDescent="0.3">
      <c r="B6" s="9" t="s">
        <v>39</v>
      </c>
      <c r="C6" s="10">
        <f t="shared" si="1"/>
        <v>822674</v>
      </c>
      <c r="D6" s="19"/>
      <c r="F6" s="9" t="s">
        <v>49</v>
      </c>
      <c r="G6" s="10">
        <f t="shared" si="0"/>
        <v>1860000</v>
      </c>
      <c r="H6" s="19"/>
      <c r="I6" s="17"/>
      <c r="K6" s="18"/>
      <c r="P6" s="18"/>
      <c r="U6" s="18"/>
      <c r="AA6" s="28"/>
      <c r="AB6" s="65" t="str">
        <f>IF(COUNTIF(AD:AD, "*Late*") = 0, "All expenses have been paid.", COUNTIF(AD:AD, "*Late*") &amp; " Expenses are due, Pay them soonest to avoid extra charges.")</f>
        <v>4 Expenses are due, Pay them soonest to avoid extra charges.</v>
      </c>
      <c r="AC6" s="4" t="str">
        <v>Jan</v>
      </c>
      <c r="AD6" s="4" t="str">
        <v xml:space="preserve"> Paid </v>
      </c>
      <c r="AE6" s="28"/>
      <c r="AG6" s="37" t="s">
        <v>6</v>
      </c>
      <c r="AH6" s="38">
        <v>200000</v>
      </c>
      <c r="AI6" s="39">
        <f>GETPIVOTDATA("Amount",$W$11,"Month","Jan","MainType","Income")</f>
        <v>168820</v>
      </c>
      <c r="AJ6" s="40">
        <f>AI6/AH6</f>
        <v>0.84409999999999996</v>
      </c>
      <c r="AK6" s="47">
        <f>IF(Pivottables!$AJ6 &gt;= 1, 1, Pivottables!$AJ6)</f>
        <v>0.84409999999999996</v>
      </c>
      <c r="AL6" s="47">
        <f>1-Pivottables!$AK6</f>
        <v>0.15590000000000004</v>
      </c>
      <c r="AO6" s="37" t="s">
        <v>6</v>
      </c>
      <c r="AP6" s="38">
        <v>150000</v>
      </c>
      <c r="AQ6" s="39">
        <f>GETPIVOTDATA("Amount",$W$11,"Month","Jan","MainType","Expenses")</f>
        <v>181021</v>
      </c>
      <c r="AR6" s="40">
        <f>AQ6/AP6</f>
        <v>1.2068066666666666</v>
      </c>
      <c r="AS6" s="46">
        <f>Table14[[#This Row],[percentage]]-1</f>
        <v>0.20680666666666658</v>
      </c>
      <c r="AT6" s="32"/>
      <c r="AW6">
        <v>155000</v>
      </c>
      <c r="AX6"/>
      <c r="AY6"/>
      <c r="AZ6">
        <v>155000</v>
      </c>
      <c r="BA6"/>
      <c r="BC6" t="s">
        <v>59</v>
      </c>
      <c r="BD6"/>
      <c r="BF6" s="24" t="s">
        <v>94</v>
      </c>
      <c r="BG6" s="25" t="s">
        <v>3</v>
      </c>
      <c r="BI6" s="4" t="s">
        <v>91</v>
      </c>
      <c r="BJ6" s="55">
        <f>GETPIVOTDATA("Amount",$BF$17)-GETPIVOTDATA("Amount",$BC$6)</f>
        <v>259378</v>
      </c>
    </row>
    <row r="7" spans="2:62" ht="17.399999999999999" x14ac:dyDescent="0.3">
      <c r="B7" s="13" t="s">
        <v>60</v>
      </c>
      <c r="C7" s="12">
        <f>GETPIVOTDATA("Amount",B12)</f>
        <v>1991712</v>
      </c>
      <c r="D7" s="20"/>
      <c r="F7" s="14" t="s">
        <v>60</v>
      </c>
      <c r="G7" s="15">
        <f>GETPIVOTDATA("Amount",F12)</f>
        <v>2198910</v>
      </c>
      <c r="H7" s="22"/>
      <c r="J7"/>
      <c r="K7" s="18"/>
      <c r="P7" s="18"/>
      <c r="U7" s="18"/>
      <c r="AA7" s="28"/>
      <c r="AC7" s="4" t="str">
        <v>Jan</v>
      </c>
      <c r="AD7" s="4" t="str">
        <v xml:space="preserve"> Paid </v>
      </c>
      <c r="AE7" s="28"/>
      <c r="AG7" s="37" t="s">
        <v>13</v>
      </c>
      <c r="AH7" s="38">
        <v>200000</v>
      </c>
      <c r="AI7" s="39">
        <f>GETPIVOTDATA("Amount",$W$11,"Month","Feb","MainType","Income")</f>
        <v>168933</v>
      </c>
      <c r="AJ7" s="40">
        <f t="shared" ref="AJ7:AJ17" si="2">AI7/AH7</f>
        <v>0.844665</v>
      </c>
      <c r="AK7" s="47">
        <f>IF(Pivottables!$AJ7 &gt;= 1, 1, Pivottables!$AJ7)</f>
        <v>0.844665</v>
      </c>
      <c r="AL7" s="47">
        <f>1-Pivottables!$AK7</f>
        <v>0.155335</v>
      </c>
      <c r="AO7" s="37" t="s">
        <v>13</v>
      </c>
      <c r="AP7" s="38">
        <v>150000</v>
      </c>
      <c r="AQ7" s="39">
        <f>GETPIVOTDATA("Amount",$W$11,"Month","Feb","MainType","Expenses")</f>
        <v>181208</v>
      </c>
      <c r="AR7" s="40">
        <f t="shared" ref="AR7:AR12" si="3">AQ7/AP7</f>
        <v>1.2080533333333334</v>
      </c>
      <c r="AS7" s="46">
        <f>Table14[[#This Row],[percentage]]-1</f>
        <v>0.20805333333333342</v>
      </c>
      <c r="AT7" s="32"/>
      <c r="AW7"/>
      <c r="AX7"/>
      <c r="AY7"/>
      <c r="AZ7"/>
      <c r="BA7"/>
      <c r="BC7">
        <v>4190622</v>
      </c>
      <c r="BD7"/>
      <c r="BF7" s="24" t="s">
        <v>20</v>
      </c>
      <c r="BG7" s="25">
        <v>300000</v>
      </c>
    </row>
    <row r="8" spans="2:62" ht="17.399999999999999" x14ac:dyDescent="0.3">
      <c r="D8" s="18"/>
      <c r="H8" s="18"/>
      <c r="K8" s="18"/>
      <c r="P8" s="18"/>
      <c r="U8" s="18"/>
      <c r="AA8" s="28"/>
      <c r="AC8" s="4" t="str">
        <v>Jan</v>
      </c>
      <c r="AD8" s="4" t="str">
        <v xml:space="preserve"> Paid </v>
      </c>
      <c r="AE8" s="28"/>
      <c r="AG8" s="37" t="s">
        <v>16</v>
      </c>
      <c r="AH8" s="38">
        <v>200000</v>
      </c>
      <c r="AI8" s="39">
        <f>GETPIVOTDATA("Amount",$W$11,"Month","Mar","MainType","Income")</f>
        <v>168633</v>
      </c>
      <c r="AJ8" s="40">
        <f t="shared" si="2"/>
        <v>0.84316500000000005</v>
      </c>
      <c r="AK8" s="47">
        <f>IF(Pivottables!$AJ8 &gt;= 1, 1, Pivottables!$AJ8)</f>
        <v>0.84316500000000005</v>
      </c>
      <c r="AL8" s="47">
        <f>1-Pivottables!$AK8</f>
        <v>0.15683499999999995</v>
      </c>
      <c r="AO8" s="37" t="s">
        <v>16</v>
      </c>
      <c r="AP8" s="38">
        <v>150000</v>
      </c>
      <c r="AQ8" s="39">
        <f>GETPIVOTDATA("Amount",$W$11,"Month","Mar","MainType","Expenses")</f>
        <v>182836</v>
      </c>
      <c r="AR8" s="40">
        <f t="shared" si="3"/>
        <v>1.2189066666666666</v>
      </c>
      <c r="AS8" s="46">
        <f>Table14[[#This Row],[percentage]]-1</f>
        <v>0.21890666666666658</v>
      </c>
      <c r="AT8" s="32"/>
      <c r="AW8"/>
      <c r="AX8"/>
      <c r="AY8"/>
      <c r="BC8"/>
      <c r="BD8"/>
      <c r="BF8" s="24" t="s">
        <v>14</v>
      </c>
      <c r="BG8" s="25">
        <v>300000</v>
      </c>
    </row>
    <row r="9" spans="2:62" ht="17.399999999999999" x14ac:dyDescent="0.35">
      <c r="D9" s="18"/>
      <c r="H9" s="18"/>
      <c r="K9" s="18"/>
      <c r="M9" s="27"/>
      <c r="N9" s="27"/>
      <c r="P9" s="18"/>
      <c r="U9" s="18"/>
      <c r="W9"/>
      <c r="X9"/>
      <c r="AA9" s="28"/>
      <c r="AC9" s="4" t="str">
        <v>Jan</v>
      </c>
      <c r="AD9" s="4" t="str">
        <v>Paid</v>
      </c>
      <c r="AE9" s="28"/>
      <c r="AG9" s="37" t="s">
        <v>19</v>
      </c>
      <c r="AH9" s="38">
        <v>200000</v>
      </c>
      <c r="AI9" s="39">
        <f>GETPIVOTDATA("Amount",$W$11,"Month","Apr","MainType","Income")</f>
        <v>165113</v>
      </c>
      <c r="AJ9" s="40">
        <f t="shared" si="2"/>
        <v>0.82556499999999999</v>
      </c>
      <c r="AK9" s="47">
        <f>IF(Pivottables!$AJ9 &gt;= 1, 1, Pivottables!$AJ9)</f>
        <v>0.82556499999999999</v>
      </c>
      <c r="AL9" s="47">
        <f>1-Pivottables!$AK9</f>
        <v>0.17443500000000001</v>
      </c>
      <c r="AO9" s="37" t="s">
        <v>19</v>
      </c>
      <c r="AP9" s="38">
        <v>150000</v>
      </c>
      <c r="AQ9" s="39">
        <f>GETPIVOTDATA("Amount",$W$11,"Month","Apr","MainType","Expenses")</f>
        <v>181045</v>
      </c>
      <c r="AR9" s="40">
        <f t="shared" si="3"/>
        <v>1.2069666666666667</v>
      </c>
      <c r="AS9" s="46">
        <f>Table14[[#This Row],[percentage]]-1</f>
        <v>0.20696666666666674</v>
      </c>
      <c r="AT9" s="32"/>
      <c r="AW9"/>
      <c r="AX9"/>
      <c r="AY9"/>
      <c r="BF9" s="24" t="s">
        <v>17</v>
      </c>
      <c r="BG9" s="25">
        <v>500000</v>
      </c>
    </row>
    <row r="10" spans="2:62" ht="17.399999999999999" x14ac:dyDescent="0.35">
      <c r="B10" s="58" t="s">
        <v>95</v>
      </c>
      <c r="C10" s="59" t="s">
        <v>7</v>
      </c>
      <c r="D10" s="21"/>
      <c r="F10" s="58" t="s">
        <v>95</v>
      </c>
      <c r="G10" s="59" t="s">
        <v>47</v>
      </c>
      <c r="H10" s="21"/>
      <c r="J10"/>
      <c r="K10" s="18"/>
      <c r="M10" s="61" t="s">
        <v>95</v>
      </c>
      <c r="N10" s="62" t="s">
        <v>7</v>
      </c>
      <c r="P10" s="18"/>
      <c r="R10" s="61" t="s">
        <v>95</v>
      </c>
      <c r="S10" s="62" t="s">
        <v>47</v>
      </c>
      <c r="U10" s="18"/>
      <c r="AA10" s="28"/>
      <c r="AC10" s="4" t="str">
        <v>Jan</v>
      </c>
      <c r="AD10" s="4" t="str">
        <v xml:space="preserve"> Paid </v>
      </c>
      <c r="AE10" s="28"/>
      <c r="AG10" s="37" t="s">
        <v>22</v>
      </c>
      <c r="AH10" s="38">
        <v>200000</v>
      </c>
      <c r="AI10" s="39">
        <f>GETPIVOTDATA("Amount",$W$11,"Month","May","MainType","Income")</f>
        <v>164934</v>
      </c>
      <c r="AJ10" s="40">
        <f t="shared" si="2"/>
        <v>0.82467000000000001</v>
      </c>
      <c r="AK10" s="47">
        <f>IF(Pivottables!$AJ10 &gt;= 1, 1, Pivottables!$AJ10)</f>
        <v>0.82467000000000001</v>
      </c>
      <c r="AL10" s="47">
        <f>1-Pivottables!$AK10</f>
        <v>0.17532999999999999</v>
      </c>
      <c r="AO10" s="37" t="s">
        <v>22</v>
      </c>
      <c r="AP10" s="38">
        <v>150000</v>
      </c>
      <c r="AQ10" s="39">
        <f>GETPIVOTDATA("Amount",$W$11,"Month","May","MainType","Expenses")</f>
        <v>185631</v>
      </c>
      <c r="AR10" s="40">
        <f t="shared" si="3"/>
        <v>1.2375400000000001</v>
      </c>
      <c r="AS10" s="46">
        <f>Table14[[#This Row],[percentage]]-1</f>
        <v>0.23754000000000008</v>
      </c>
      <c r="AT10" s="32"/>
      <c r="AW10"/>
      <c r="AX10"/>
      <c r="AY10"/>
      <c r="BF10" s="24" t="s">
        <v>23</v>
      </c>
      <c r="BG10" s="25">
        <v>2000000</v>
      </c>
    </row>
    <row r="11" spans="2:62" ht="17.399999999999999" x14ac:dyDescent="0.35">
      <c r="D11" s="18"/>
      <c r="H11" s="18"/>
      <c r="K11" s="18"/>
      <c r="P11" s="18"/>
      <c r="U11" s="18"/>
      <c r="W11" s="61" t="s">
        <v>59</v>
      </c>
      <c r="X11" s="61" t="s">
        <v>96</v>
      </c>
      <c r="Y11" s="62"/>
      <c r="Z11" s="64"/>
      <c r="AA11" s="28"/>
      <c r="AC11" s="4" t="str">
        <v>Jan</v>
      </c>
      <c r="AD11" s="4" t="str">
        <v xml:space="preserve"> Paid </v>
      </c>
      <c r="AE11" s="28"/>
      <c r="AG11" s="37" t="s">
        <v>25</v>
      </c>
      <c r="AH11" s="38">
        <v>200000</v>
      </c>
      <c r="AI11" s="39">
        <f>GETPIVOTDATA("Amount",$W$11,"Month","Jun","MainType","Income")</f>
        <v>163934</v>
      </c>
      <c r="AJ11" s="40">
        <f t="shared" si="2"/>
        <v>0.81967000000000001</v>
      </c>
      <c r="AK11" s="47">
        <f>IF(Pivottables!$AJ11 &gt;= 1, 1, Pivottables!$AJ11)</f>
        <v>0.81967000000000001</v>
      </c>
      <c r="AL11" s="47">
        <f>1-Pivottables!$AK11</f>
        <v>0.18032999999999999</v>
      </c>
      <c r="AO11" s="37" t="s">
        <v>25</v>
      </c>
      <c r="AP11" s="38">
        <v>150000</v>
      </c>
      <c r="AQ11" s="39">
        <f>GETPIVOTDATA("Amount",$W$11,"Month","Jun","MainType","Expenses")</f>
        <v>183936</v>
      </c>
      <c r="AR11" s="40">
        <f t="shared" si="3"/>
        <v>1.22624</v>
      </c>
      <c r="AS11" s="46">
        <f>Table14[[#This Row],[percentage]]-1</f>
        <v>0.22624</v>
      </c>
      <c r="AT11" s="32"/>
      <c r="AW11"/>
      <c r="AX11"/>
      <c r="AY11"/>
      <c r="BF11" s="24" t="s">
        <v>11</v>
      </c>
      <c r="BG11" s="25">
        <v>100000</v>
      </c>
    </row>
    <row r="12" spans="2:62" ht="17.399999999999999" x14ac:dyDescent="0.35">
      <c r="B12" s="58" t="s">
        <v>57</v>
      </c>
      <c r="C12" s="59" t="s">
        <v>59</v>
      </c>
      <c r="D12" s="21"/>
      <c r="E12" s="7"/>
      <c r="F12" s="58" t="s">
        <v>57</v>
      </c>
      <c r="G12" s="59" t="s">
        <v>59</v>
      </c>
      <c r="H12" s="21"/>
      <c r="I12" s="7"/>
      <c r="K12" s="18"/>
      <c r="M12" s="61" t="s">
        <v>57</v>
      </c>
      <c r="N12" s="62" t="s">
        <v>59</v>
      </c>
      <c r="O12" s="27"/>
      <c r="P12" s="18"/>
      <c r="R12" s="61" t="s">
        <v>57</v>
      </c>
      <c r="S12" s="62" t="s">
        <v>59</v>
      </c>
      <c r="T12" s="27"/>
      <c r="U12" s="18"/>
      <c r="W12" s="61" t="s">
        <v>57</v>
      </c>
      <c r="X12" s="62" t="s">
        <v>7</v>
      </c>
      <c r="Y12" s="62" t="s">
        <v>47</v>
      </c>
      <c r="Z12" s="64" t="s">
        <v>58</v>
      </c>
      <c r="AA12" s="28"/>
      <c r="AC12" s="4" t="str">
        <v>Jan</v>
      </c>
      <c r="AD12" s="4" t="str">
        <v xml:space="preserve"> Paid </v>
      </c>
      <c r="AE12" s="28"/>
      <c r="AG12" s="37" t="s">
        <v>27</v>
      </c>
      <c r="AH12" s="38">
        <v>200000</v>
      </c>
      <c r="AI12" s="39">
        <f>GETPIVOTDATA("Amount",$W$11,"Month","Jul","MainType","Income")</f>
        <v>168436</v>
      </c>
      <c r="AJ12" s="40">
        <f t="shared" si="2"/>
        <v>0.84218000000000004</v>
      </c>
      <c r="AK12" s="47">
        <f>IF(Pivottables!$AJ12 &gt;= 1, 1, Pivottables!$AJ12)</f>
        <v>0.84218000000000004</v>
      </c>
      <c r="AL12" s="47">
        <f>1-Pivottables!$AK12</f>
        <v>0.15781999999999996</v>
      </c>
      <c r="AO12" s="37" t="s">
        <v>27</v>
      </c>
      <c r="AP12" s="38">
        <v>150000</v>
      </c>
      <c r="AQ12" s="39">
        <f>GETPIVOTDATA("Amount",$W$11,"Month","Jul","MainType","Expenses")</f>
        <v>182426</v>
      </c>
      <c r="AR12" s="40">
        <f t="shared" si="3"/>
        <v>1.2161733333333333</v>
      </c>
      <c r="AS12" s="46">
        <f>Table14[[#This Row],[percentage]]-1</f>
        <v>0.21617333333333333</v>
      </c>
      <c r="AT12" s="32"/>
      <c r="AW12"/>
      <c r="AX12"/>
      <c r="AY12"/>
      <c r="BF12" s="24" t="s">
        <v>54</v>
      </c>
      <c r="BG12" s="25">
        <v>100000</v>
      </c>
    </row>
    <row r="13" spans="2:62" ht="17.399999999999999" x14ac:dyDescent="0.35">
      <c r="B13" s="60" t="s">
        <v>8</v>
      </c>
      <c r="C13" s="59">
        <v>831485</v>
      </c>
      <c r="D13" s="21"/>
      <c r="E13" s="7"/>
      <c r="F13" s="60" t="s">
        <v>52</v>
      </c>
      <c r="G13" s="59">
        <v>50229</v>
      </c>
      <c r="H13" s="21"/>
      <c r="I13" s="7"/>
      <c r="K13" s="18"/>
      <c r="M13" s="63" t="s">
        <v>6</v>
      </c>
      <c r="N13" s="62">
        <v>181021</v>
      </c>
      <c r="O13" s="27"/>
      <c r="P13" s="18"/>
      <c r="R13" s="63" t="s">
        <v>6</v>
      </c>
      <c r="S13" s="62">
        <v>168820</v>
      </c>
      <c r="T13" s="27"/>
      <c r="U13" s="18"/>
      <c r="W13" s="63" t="s">
        <v>6</v>
      </c>
      <c r="X13" s="62">
        <v>181021</v>
      </c>
      <c r="Y13" s="62">
        <v>168820</v>
      </c>
      <c r="Z13" s="64">
        <v>349841</v>
      </c>
      <c r="AA13" s="28"/>
      <c r="AC13" s="4" t="str">
        <v>Jan</v>
      </c>
      <c r="AD13" s="4" t="str">
        <v xml:space="preserve"> Paid </v>
      </c>
      <c r="AE13" s="28"/>
      <c r="AG13" s="37" t="s">
        <v>29</v>
      </c>
      <c r="AH13" s="38">
        <v>200000</v>
      </c>
      <c r="AI13" s="39">
        <f>GETPIVOTDATA("Amount",$W$11,"Month","Aug","MainType","Income")</f>
        <v>262346</v>
      </c>
      <c r="AJ13" s="40">
        <f>AI13/AH13</f>
        <v>1.3117300000000001</v>
      </c>
      <c r="AK13" s="47">
        <f>IF(Pivottables!$AJ13 &gt;= 1, 1, Pivottables!$AJ13)</f>
        <v>1</v>
      </c>
      <c r="AL13" s="47">
        <f>1-Pivottables!$AK13</f>
        <v>0</v>
      </c>
      <c r="AO13" s="37" t="s">
        <v>29</v>
      </c>
      <c r="AP13" s="38">
        <v>150000</v>
      </c>
      <c r="AQ13" s="39">
        <f>GETPIVOTDATA("Amount",$W$11,"Month","Aug","MainType","Expenses")</f>
        <v>84963</v>
      </c>
      <c r="AR13" s="40">
        <f>AQ13/AP13</f>
        <v>0.56642000000000003</v>
      </c>
      <c r="AS13" s="46">
        <f>Table14[[#This Row],[percentage]]-1</f>
        <v>-0.43357999999999997</v>
      </c>
      <c r="AT13" s="32"/>
      <c r="AW13"/>
      <c r="AX13"/>
      <c r="AY13"/>
      <c r="BF13" s="24" t="s">
        <v>55</v>
      </c>
      <c r="BG13" s="25">
        <v>150000</v>
      </c>
    </row>
    <row r="14" spans="2:62" ht="17.399999999999999" x14ac:dyDescent="0.35">
      <c r="B14" s="60" t="s">
        <v>32</v>
      </c>
      <c r="C14" s="59">
        <v>337553</v>
      </c>
      <c r="D14" s="21"/>
      <c r="E14" s="7"/>
      <c r="F14" s="60" t="s">
        <v>53</v>
      </c>
      <c r="G14" s="59">
        <v>144233</v>
      </c>
      <c r="H14" s="21"/>
      <c r="I14" s="7"/>
      <c r="K14" s="18"/>
      <c r="M14" s="63" t="s">
        <v>13</v>
      </c>
      <c r="N14" s="62">
        <v>181208</v>
      </c>
      <c r="O14" s="27"/>
      <c r="P14" s="18"/>
      <c r="R14" s="63" t="s">
        <v>13</v>
      </c>
      <c r="S14" s="62">
        <v>168933</v>
      </c>
      <c r="T14" s="27"/>
      <c r="U14" s="18"/>
      <c r="W14" s="63" t="s">
        <v>13</v>
      </c>
      <c r="X14" s="62">
        <v>181208</v>
      </c>
      <c r="Y14" s="62">
        <v>168933</v>
      </c>
      <c r="Z14" s="64">
        <v>350141</v>
      </c>
      <c r="AA14" s="28"/>
      <c r="AC14" s="4" t="str">
        <v>Jan</v>
      </c>
      <c r="AD14" s="4" t="str">
        <v xml:space="preserve"> Paid </v>
      </c>
      <c r="AE14" s="28"/>
      <c r="AG14" s="37" t="s">
        <v>31</v>
      </c>
      <c r="AH14" s="38">
        <v>200000</v>
      </c>
      <c r="AI14" s="39">
        <f>GETPIVOTDATA("Amount",$W$11,"Month","Sep","MainType","Income")</f>
        <v>168699</v>
      </c>
      <c r="AJ14" s="40">
        <f t="shared" si="2"/>
        <v>0.84349499999999999</v>
      </c>
      <c r="AK14" s="47">
        <f>IF(Pivottables!$AJ14 &gt;= 1, 1, Pivottables!$AJ14)</f>
        <v>0.84349499999999999</v>
      </c>
      <c r="AL14" s="47">
        <f>1-Pivottables!$AK14</f>
        <v>0.15650500000000001</v>
      </c>
      <c r="AO14" s="37" t="s">
        <v>31</v>
      </c>
      <c r="AP14" s="38">
        <v>150000</v>
      </c>
      <c r="AQ14" s="39">
        <f>GETPIVOTDATA("Amount",$W$11,"Month","Sep","MainType","Expenses")</f>
        <v>180195</v>
      </c>
      <c r="AR14" s="40">
        <f t="shared" ref="AR14:AR17" si="4">AQ14/AP14</f>
        <v>1.2013</v>
      </c>
      <c r="AS14" s="46">
        <f>Table14[[#This Row],[percentage]]-1</f>
        <v>0.20130000000000003</v>
      </c>
      <c r="AT14" s="32"/>
      <c r="AW14"/>
      <c r="AX14"/>
      <c r="AY14"/>
      <c r="BF14" s="24" t="s">
        <v>56</v>
      </c>
      <c r="BG14" s="25">
        <v>1000000</v>
      </c>
    </row>
    <row r="15" spans="2:62" x14ac:dyDescent="0.35">
      <c r="B15" s="60" t="s">
        <v>39</v>
      </c>
      <c r="C15" s="59">
        <v>822674</v>
      </c>
      <c r="D15" s="21"/>
      <c r="E15" s="7"/>
      <c r="F15" s="60" t="s">
        <v>50</v>
      </c>
      <c r="G15" s="59">
        <v>144448</v>
      </c>
      <c r="H15" s="21"/>
      <c r="I15" s="7"/>
      <c r="K15" s="18"/>
      <c r="M15" s="63" t="s">
        <v>16</v>
      </c>
      <c r="N15" s="62">
        <v>182836</v>
      </c>
      <c r="O15" s="27"/>
      <c r="P15" s="18"/>
      <c r="R15" s="63" t="s">
        <v>16</v>
      </c>
      <c r="S15" s="62">
        <v>168633</v>
      </c>
      <c r="T15" s="27"/>
      <c r="U15" s="18"/>
      <c r="W15" s="63" t="s">
        <v>16</v>
      </c>
      <c r="X15" s="62">
        <v>182836</v>
      </c>
      <c r="Y15" s="62">
        <v>168633</v>
      </c>
      <c r="Z15" s="64">
        <v>351469</v>
      </c>
      <c r="AA15" s="28"/>
      <c r="AC15" s="4" t="str">
        <v>Jan</v>
      </c>
      <c r="AD15" s="4" t="str">
        <v xml:space="preserve"> Paid </v>
      </c>
      <c r="AE15" s="28"/>
      <c r="AG15" s="37" t="s">
        <v>34</v>
      </c>
      <c r="AH15" s="38">
        <v>200000</v>
      </c>
      <c r="AI15" s="39">
        <f>GETPIVOTDATA("Amount",$W$11,"Month","Oct","MainType","Income")</f>
        <v>168689</v>
      </c>
      <c r="AJ15" s="40">
        <f t="shared" si="2"/>
        <v>0.843445</v>
      </c>
      <c r="AK15" s="47">
        <f>IF(Pivottables!$AJ15 &gt;= 1, 1, Pivottables!$AJ15)</f>
        <v>0.843445</v>
      </c>
      <c r="AL15" s="47">
        <f>1-Pivottables!$AK15</f>
        <v>0.156555</v>
      </c>
      <c r="AO15" s="37" t="s">
        <v>34</v>
      </c>
      <c r="AP15" s="38">
        <v>150000</v>
      </c>
      <c r="AQ15" s="39">
        <f>GETPIVOTDATA("Amount",$W$11,"Month","Oct","MainType","Expenses")</f>
        <v>178213</v>
      </c>
      <c r="AR15" s="40">
        <f t="shared" si="4"/>
        <v>1.1880866666666667</v>
      </c>
      <c r="AS15" s="46">
        <f>Table14[[#This Row],[percentage]]-1</f>
        <v>0.18808666666666674</v>
      </c>
      <c r="AT15" s="32"/>
      <c r="AW15"/>
      <c r="AX15"/>
      <c r="AY15"/>
    </row>
    <row r="16" spans="2:62" x14ac:dyDescent="0.35">
      <c r="B16" s="60" t="s">
        <v>58</v>
      </c>
      <c r="C16" s="59">
        <v>1991712</v>
      </c>
      <c r="D16" s="21"/>
      <c r="E16" s="7"/>
      <c r="F16" s="60" t="s">
        <v>49</v>
      </c>
      <c r="G16" s="59">
        <v>1860000</v>
      </c>
      <c r="H16" s="21"/>
      <c r="I16" s="7"/>
      <c r="K16" s="18"/>
      <c r="M16" s="63" t="s">
        <v>19</v>
      </c>
      <c r="N16" s="62">
        <v>181045</v>
      </c>
      <c r="O16" s="27"/>
      <c r="P16" s="18"/>
      <c r="R16" s="63" t="s">
        <v>19</v>
      </c>
      <c r="S16" s="62">
        <v>165113</v>
      </c>
      <c r="T16" s="27"/>
      <c r="U16" s="18"/>
      <c r="W16" s="63" t="s">
        <v>19</v>
      </c>
      <c r="X16" s="62">
        <v>181045</v>
      </c>
      <c r="Y16" s="62">
        <v>165113</v>
      </c>
      <c r="Z16" s="64">
        <v>346158</v>
      </c>
      <c r="AA16" s="28"/>
      <c r="AC16" s="4" t="str">
        <v>Jan</v>
      </c>
      <c r="AD16" s="4" t="str">
        <v xml:space="preserve"> Paid </v>
      </c>
      <c r="AE16" s="28"/>
      <c r="AG16" s="37" t="s">
        <v>36</v>
      </c>
      <c r="AH16" s="38">
        <v>200000</v>
      </c>
      <c r="AI16" s="39">
        <f>GETPIVOTDATA("Amount",$W$11,"Month","Nov","MainType","Income")</f>
        <v>261873</v>
      </c>
      <c r="AJ16" s="40">
        <f t="shared" si="2"/>
        <v>1.3093649999999999</v>
      </c>
      <c r="AK16" s="47">
        <f>IF(Pivottables!$AJ16 &gt;= 1, 1, Pivottables!$AJ16)</f>
        <v>1</v>
      </c>
      <c r="AL16" s="47">
        <f>1-Pivottables!$AK16</f>
        <v>0</v>
      </c>
      <c r="AO16" s="37" t="s">
        <v>36</v>
      </c>
      <c r="AP16" s="38">
        <v>150000</v>
      </c>
      <c r="AQ16" s="39">
        <f>GETPIVOTDATA("Amount",$W$11,"Month","Nov","MainType","Expenses")</f>
        <v>179772</v>
      </c>
      <c r="AR16" s="40">
        <f t="shared" si="4"/>
        <v>1.19848</v>
      </c>
      <c r="AS16" s="46">
        <f>Table14[[#This Row],[percentage]]-1</f>
        <v>0.19847999999999999</v>
      </c>
      <c r="AT16" s="32"/>
      <c r="AW16"/>
      <c r="AX16"/>
      <c r="AY16"/>
    </row>
    <row r="17" spans="2:60" ht="16.8" thickBot="1" x14ac:dyDescent="0.4">
      <c r="B17"/>
      <c r="C17"/>
      <c r="D17" s="21"/>
      <c r="E17" s="7"/>
      <c r="F17" s="60" t="s">
        <v>58</v>
      </c>
      <c r="G17" s="59">
        <v>2198910</v>
      </c>
      <c r="H17" s="21"/>
      <c r="I17" s="7"/>
      <c r="K17" s="18"/>
      <c r="M17" s="63" t="s">
        <v>22</v>
      </c>
      <c r="N17" s="62">
        <v>185631</v>
      </c>
      <c r="O17" s="27"/>
      <c r="P17" s="18"/>
      <c r="R17" s="63" t="s">
        <v>22</v>
      </c>
      <c r="S17" s="62">
        <v>164934</v>
      </c>
      <c r="T17" s="27"/>
      <c r="U17" s="18"/>
      <c r="W17" s="63" t="s">
        <v>22</v>
      </c>
      <c r="X17" s="62">
        <v>185631</v>
      </c>
      <c r="Y17" s="62">
        <v>164934</v>
      </c>
      <c r="Z17" s="64">
        <v>350565</v>
      </c>
      <c r="AA17" s="28"/>
      <c r="AC17" s="4" t="str">
        <v>Jan</v>
      </c>
      <c r="AD17" s="4" t="str">
        <v xml:space="preserve"> Paid </v>
      </c>
      <c r="AE17" s="28"/>
      <c r="AG17" s="37" t="s">
        <v>38</v>
      </c>
      <c r="AH17" s="38">
        <v>200000</v>
      </c>
      <c r="AI17" s="39">
        <f>GETPIVOTDATA("Amount",$W$11,"Month","Dec","MainType","Income")</f>
        <v>168500</v>
      </c>
      <c r="AJ17" s="40">
        <f t="shared" si="2"/>
        <v>0.84250000000000003</v>
      </c>
      <c r="AK17" s="47">
        <f>IF(Pivottables!$AJ17 &gt;= 1, 1, Pivottables!$AJ17)</f>
        <v>0.84250000000000003</v>
      </c>
      <c r="AL17" s="47">
        <f>1-Pivottables!$AK17</f>
        <v>0.15749999999999997</v>
      </c>
      <c r="AO17" s="37" t="s">
        <v>38</v>
      </c>
      <c r="AP17" s="38">
        <v>150000</v>
      </c>
      <c r="AQ17" s="39">
        <f>GETPIVOTDATA("Amount",$W$11,"Month","Dec","MainType","Expenses")</f>
        <v>90466</v>
      </c>
      <c r="AR17" s="40">
        <f t="shared" si="4"/>
        <v>0.60310666666666668</v>
      </c>
      <c r="AS17" s="50">
        <f>Table14[[#This Row],[percentage]]-1</f>
        <v>-0.39689333333333332</v>
      </c>
      <c r="AT17" s="32"/>
      <c r="AW17"/>
      <c r="AX17"/>
      <c r="AY17"/>
      <c r="BF17" s="1" t="s">
        <v>57</v>
      </c>
      <c r="BG17" t="s">
        <v>59</v>
      </c>
      <c r="BH17"/>
    </row>
    <row r="18" spans="2:60" ht="16.8" thickBot="1" x14ac:dyDescent="0.4">
      <c r="B18"/>
      <c r="C18"/>
      <c r="D18" s="21"/>
      <c r="E18" s="7"/>
      <c r="F18"/>
      <c r="G18"/>
      <c r="H18" s="21"/>
      <c r="I18" s="7"/>
      <c r="K18" s="18"/>
      <c r="M18" s="63" t="s">
        <v>25</v>
      </c>
      <c r="N18" s="62">
        <v>183936</v>
      </c>
      <c r="O18" s="27"/>
      <c r="P18" s="18"/>
      <c r="R18" s="63" t="s">
        <v>25</v>
      </c>
      <c r="S18" s="62">
        <v>163934</v>
      </c>
      <c r="T18" s="27"/>
      <c r="U18" s="18"/>
      <c r="W18" s="63" t="s">
        <v>25</v>
      </c>
      <c r="X18" s="62">
        <v>183936</v>
      </c>
      <c r="Y18" s="62">
        <v>163934</v>
      </c>
      <c r="Z18" s="64">
        <v>347870</v>
      </c>
      <c r="AA18" s="28"/>
      <c r="AC18" s="4" t="str">
        <v>Jan</v>
      </c>
      <c r="AD18" s="4" t="str">
        <v xml:space="preserve"> Paid </v>
      </c>
      <c r="AE18" s="28"/>
      <c r="AG18" s="41" t="s">
        <v>84</v>
      </c>
      <c r="AH18" s="42">
        <f>SUM(AH6:AH17)</f>
        <v>2400000</v>
      </c>
      <c r="AI18" s="42">
        <f>SUM(AI6:AI17)</f>
        <v>2198910</v>
      </c>
      <c r="AJ18" s="43">
        <f>AI18/AH18</f>
        <v>0.91621249999999999</v>
      </c>
      <c r="AK18" s="49">
        <f>Table1[[#This Row],[percentage]]</f>
        <v>0.91621249999999999</v>
      </c>
      <c r="AL18" s="48">
        <f>1-Pivottables!$AK18</f>
        <v>8.3787500000000015E-2</v>
      </c>
      <c r="AO18" s="41" t="s">
        <v>84</v>
      </c>
      <c r="AP18" s="42">
        <f>SUM(AP6:AP17)</f>
        <v>1800000</v>
      </c>
      <c r="AQ18" s="45">
        <f>GETPIVOTDATA("Amount",$W$11,"MainType","Expenses")</f>
        <v>1991712</v>
      </c>
      <c r="AR18" s="43">
        <f>AQ18/AP18</f>
        <v>1.1065066666666667</v>
      </c>
      <c r="AS18" s="51">
        <f>Table14[[#This Row],[percentage]]-1</f>
        <v>0.10650666666666675</v>
      </c>
      <c r="AT18" s="52">
        <f>1-Table14[[#This Row],[Column1]]</f>
        <v>0.89349333333333325</v>
      </c>
      <c r="AW18"/>
      <c r="AX18"/>
      <c r="AY18"/>
      <c r="BF18" s="2" t="s">
        <v>14</v>
      </c>
      <c r="BG18">
        <v>300000</v>
      </c>
      <c r="BH18"/>
    </row>
    <row r="19" spans="2:60" x14ac:dyDescent="0.35">
      <c r="B19" s="7"/>
      <c r="C19" s="7"/>
      <c r="D19" s="21"/>
      <c r="E19" s="7"/>
      <c r="F19"/>
      <c r="G19"/>
      <c r="H19" s="21"/>
      <c r="I19" s="7"/>
      <c r="K19" s="18"/>
      <c r="M19" s="63" t="s">
        <v>27</v>
      </c>
      <c r="N19" s="62">
        <v>182426</v>
      </c>
      <c r="O19" s="27"/>
      <c r="P19" s="18"/>
      <c r="R19" s="63" t="s">
        <v>27</v>
      </c>
      <c r="S19" s="62">
        <v>168436</v>
      </c>
      <c r="T19" s="27"/>
      <c r="U19" s="18"/>
      <c r="W19" s="63" t="s">
        <v>27</v>
      </c>
      <c r="X19" s="62">
        <v>182426</v>
      </c>
      <c r="Y19" s="62">
        <v>168436</v>
      </c>
      <c r="Z19" s="64">
        <v>350862</v>
      </c>
      <c r="AA19" s="28"/>
      <c r="AC19" s="4" t="str">
        <v>Jan</v>
      </c>
      <c r="AD19" s="4" t="str">
        <v xml:space="preserve"> Paid </v>
      </c>
      <c r="AE19" s="28"/>
      <c r="AJ19" s="31"/>
      <c r="AW19"/>
      <c r="AX19"/>
      <c r="AY19"/>
      <c r="BF19" s="2" t="s">
        <v>55</v>
      </c>
      <c r="BG19">
        <v>150000</v>
      </c>
      <c r="BH19"/>
    </row>
    <row r="20" spans="2:60" x14ac:dyDescent="0.35">
      <c r="B20" s="7"/>
      <c r="C20" s="7"/>
      <c r="D20" s="21"/>
      <c r="E20" s="7"/>
      <c r="F20"/>
      <c r="G20"/>
      <c r="H20" s="21"/>
      <c r="I20" s="7"/>
      <c r="K20" s="18"/>
      <c r="M20" s="63" t="s">
        <v>36</v>
      </c>
      <c r="N20" s="62">
        <v>84963</v>
      </c>
      <c r="O20" s="27"/>
      <c r="P20" s="18"/>
      <c r="R20" s="63" t="s">
        <v>36</v>
      </c>
      <c r="S20" s="62">
        <v>262346</v>
      </c>
      <c r="T20" s="27"/>
      <c r="U20" s="18"/>
      <c r="W20" s="63" t="s">
        <v>36</v>
      </c>
      <c r="X20" s="62">
        <v>84963</v>
      </c>
      <c r="Y20" s="62">
        <v>262346</v>
      </c>
      <c r="Z20" s="64">
        <v>347309</v>
      </c>
      <c r="AA20" s="28"/>
      <c r="AC20" s="4" t="str">
        <v>Jan</v>
      </c>
      <c r="AD20" s="4" t="str">
        <v xml:space="preserve"> Paid </v>
      </c>
      <c r="AE20" s="28"/>
      <c r="AW20"/>
      <c r="AX20"/>
      <c r="AY20"/>
      <c r="BF20" s="2" t="s">
        <v>11</v>
      </c>
      <c r="BG20">
        <v>100000</v>
      </c>
      <c r="BH20"/>
    </row>
    <row r="21" spans="2:60" x14ac:dyDescent="0.35">
      <c r="B21" s="7"/>
      <c r="C21" s="7"/>
      <c r="D21" s="21"/>
      <c r="E21" s="7"/>
      <c r="F21"/>
      <c r="G21"/>
      <c r="H21" s="21"/>
      <c r="I21" s="7"/>
      <c r="K21" s="18"/>
      <c r="M21" s="63" t="s">
        <v>29</v>
      </c>
      <c r="N21" s="62">
        <v>180195</v>
      </c>
      <c r="O21" s="27"/>
      <c r="P21" s="18"/>
      <c r="R21" s="63" t="s">
        <v>29</v>
      </c>
      <c r="S21" s="62">
        <v>168699</v>
      </c>
      <c r="T21" s="27"/>
      <c r="U21" s="18"/>
      <c r="W21" s="63" t="s">
        <v>29</v>
      </c>
      <c r="X21" s="62">
        <v>180195</v>
      </c>
      <c r="Y21" s="62">
        <v>168699</v>
      </c>
      <c r="Z21" s="64">
        <v>348894</v>
      </c>
      <c r="AA21" s="28"/>
      <c r="AC21" s="4" t="str">
        <v>Jan</v>
      </c>
      <c r="AD21" s="4" t="str">
        <v xml:space="preserve"> Paid </v>
      </c>
      <c r="AE21" s="28"/>
      <c r="AW21"/>
      <c r="AX21"/>
      <c r="AY21"/>
      <c r="BF21" s="2" t="s">
        <v>23</v>
      </c>
      <c r="BG21">
        <v>2000000</v>
      </c>
      <c r="BH21"/>
    </row>
    <row r="22" spans="2:60" x14ac:dyDescent="0.35">
      <c r="B22" s="7"/>
      <c r="C22" s="7"/>
      <c r="D22" s="21"/>
      <c r="E22" s="7"/>
      <c r="F22"/>
      <c r="G22"/>
      <c r="H22" s="21"/>
      <c r="I22" s="7"/>
      <c r="K22" s="18"/>
      <c r="M22" s="63" t="s">
        <v>31</v>
      </c>
      <c r="N22" s="62">
        <v>178213</v>
      </c>
      <c r="O22" s="27"/>
      <c r="P22" s="18"/>
      <c r="R22" s="63" t="s">
        <v>31</v>
      </c>
      <c r="S22" s="62">
        <v>168689</v>
      </c>
      <c r="T22" s="27"/>
      <c r="U22" s="18"/>
      <c r="W22" s="63" t="s">
        <v>31</v>
      </c>
      <c r="X22" s="62">
        <v>178213</v>
      </c>
      <c r="Y22" s="62">
        <v>168689</v>
      </c>
      <c r="Z22" s="64">
        <v>346902</v>
      </c>
      <c r="AA22" s="28"/>
      <c r="AC22" s="4" t="str">
        <v>Jan</v>
      </c>
      <c r="AD22" s="4" t="str">
        <v xml:space="preserve"> Paid </v>
      </c>
      <c r="AE22" s="28"/>
      <c r="AW22"/>
      <c r="AX22"/>
      <c r="AY22"/>
      <c r="BF22" s="2" t="s">
        <v>56</v>
      </c>
      <c r="BG22">
        <v>1000000</v>
      </c>
      <c r="BH22"/>
    </row>
    <row r="23" spans="2:60" x14ac:dyDescent="0.35">
      <c r="B23" s="7"/>
      <c r="C23" s="7"/>
      <c r="D23" s="21"/>
      <c r="E23" s="7"/>
      <c r="F23"/>
      <c r="G23"/>
      <c r="H23" s="21"/>
      <c r="I23" s="7"/>
      <c r="K23" s="18"/>
      <c r="M23" s="63" t="s">
        <v>34</v>
      </c>
      <c r="N23" s="62">
        <v>179772</v>
      </c>
      <c r="O23" s="27"/>
      <c r="P23" s="18"/>
      <c r="R23" s="63" t="s">
        <v>34</v>
      </c>
      <c r="S23" s="62">
        <v>261873</v>
      </c>
      <c r="T23" s="27"/>
      <c r="U23" s="18"/>
      <c r="W23" s="63" t="s">
        <v>34</v>
      </c>
      <c r="X23" s="62">
        <v>179772</v>
      </c>
      <c r="Y23" s="62">
        <v>261873</v>
      </c>
      <c r="Z23" s="64">
        <v>441645</v>
      </c>
      <c r="AA23" s="28"/>
      <c r="AC23" s="4" t="str">
        <v>Jan</v>
      </c>
      <c r="AD23" s="4" t="str">
        <v xml:space="preserve"> Paid </v>
      </c>
      <c r="AE23" s="28"/>
      <c r="BF23" s="2" t="s">
        <v>54</v>
      </c>
      <c r="BG23">
        <v>100000</v>
      </c>
      <c r="BH23"/>
    </row>
    <row r="24" spans="2:60" x14ac:dyDescent="0.35">
      <c r="B24" s="7"/>
      <c r="C24" s="7"/>
      <c r="D24" s="21"/>
      <c r="E24" s="7"/>
      <c r="F24"/>
      <c r="G24"/>
      <c r="H24" s="21"/>
      <c r="I24" s="7"/>
      <c r="K24" s="18"/>
      <c r="M24" s="63" t="s">
        <v>38</v>
      </c>
      <c r="N24" s="62">
        <v>90466</v>
      </c>
      <c r="O24" s="27"/>
      <c r="P24" s="18"/>
      <c r="R24" s="63" t="s">
        <v>38</v>
      </c>
      <c r="S24" s="62">
        <v>168500</v>
      </c>
      <c r="T24" s="27"/>
      <c r="U24" s="18"/>
      <c r="W24" s="63" t="s">
        <v>38</v>
      </c>
      <c r="X24" s="62">
        <v>90466</v>
      </c>
      <c r="Y24" s="62">
        <v>168500</v>
      </c>
      <c r="Z24" s="64">
        <v>258966</v>
      </c>
      <c r="AA24" s="28"/>
      <c r="AC24" s="4" t="str">
        <v>Jan</v>
      </c>
      <c r="AD24" s="4" t="str">
        <v xml:space="preserve"> Paid </v>
      </c>
      <c r="AE24" s="28"/>
      <c r="AG24"/>
      <c r="AH24"/>
      <c r="AI24"/>
      <c r="AJ24"/>
      <c r="AK24"/>
      <c r="BF24" s="2" t="s">
        <v>17</v>
      </c>
      <c r="BG24">
        <v>500000</v>
      </c>
      <c r="BH24"/>
    </row>
    <row r="25" spans="2:60" x14ac:dyDescent="0.35">
      <c r="B25" s="7"/>
      <c r="C25" s="7"/>
      <c r="D25" s="21"/>
      <c r="E25" s="7"/>
      <c r="F25"/>
      <c r="G25"/>
      <c r="H25" s="21"/>
      <c r="I25" s="7"/>
      <c r="K25" s="18"/>
      <c r="M25" s="63" t="s">
        <v>58</v>
      </c>
      <c r="N25" s="62">
        <v>1991712</v>
      </c>
      <c r="O25" s="27"/>
      <c r="P25" s="18"/>
      <c r="R25" s="63" t="s">
        <v>58</v>
      </c>
      <c r="S25" s="62">
        <v>2198910</v>
      </c>
      <c r="T25" s="27"/>
      <c r="U25" s="18"/>
      <c r="W25" s="63" t="s">
        <v>58</v>
      </c>
      <c r="X25" s="62">
        <v>1991712</v>
      </c>
      <c r="Y25" s="62">
        <v>2198910</v>
      </c>
      <c r="Z25" s="64">
        <v>4190622</v>
      </c>
      <c r="AA25" s="28"/>
      <c r="AC25" s="4" t="str">
        <v>Jan</v>
      </c>
      <c r="AD25" s="4" t="str">
        <v xml:space="preserve"> Paid </v>
      </c>
      <c r="AE25" s="28"/>
      <c r="AG25"/>
      <c r="AH25"/>
      <c r="AI25"/>
      <c r="AJ25"/>
      <c r="AK25"/>
      <c r="BF25" s="2" t="s">
        <v>20</v>
      </c>
      <c r="BG25">
        <v>300000</v>
      </c>
      <c r="BH25"/>
    </row>
    <row r="26" spans="2:60" x14ac:dyDescent="0.35">
      <c r="B26" s="7"/>
      <c r="C26" s="7"/>
      <c r="D26" s="21"/>
      <c r="E26" s="7"/>
      <c r="F26"/>
      <c r="G26"/>
      <c r="H26" s="21"/>
      <c r="I26" s="7"/>
      <c r="K26" s="18"/>
      <c r="M26" s="27"/>
      <c r="N26" s="27"/>
      <c r="O26" s="27"/>
      <c r="P26" s="18"/>
      <c r="R26" s="27"/>
      <c r="S26" s="44">
        <f>GETPIVOTDATA("Amount",$R$12)</f>
        <v>2198910</v>
      </c>
      <c r="T26" s="27"/>
      <c r="U26" s="18"/>
      <c r="W26"/>
      <c r="X26"/>
      <c r="Y26" s="27"/>
      <c r="AA26" s="28"/>
      <c r="AC26" s="4" t="str">
        <v>Jan</v>
      </c>
      <c r="AD26" s="4" t="str">
        <v xml:space="preserve"> Paid </v>
      </c>
      <c r="AE26" s="28"/>
      <c r="AG26"/>
      <c r="AH26"/>
      <c r="AI26"/>
      <c r="AJ26"/>
      <c r="AK26"/>
      <c r="BF26" s="2" t="s">
        <v>58</v>
      </c>
      <c r="BG26">
        <v>4450000</v>
      </c>
      <c r="BH26"/>
    </row>
    <row r="27" spans="2:60" x14ac:dyDescent="0.35">
      <c r="B27" s="7"/>
      <c r="C27" s="7"/>
      <c r="D27" s="21"/>
      <c r="E27" s="7"/>
      <c r="F27"/>
      <c r="G27"/>
      <c r="H27" s="21"/>
      <c r="I27" s="7"/>
      <c r="K27" s="18"/>
      <c r="M27" s="27"/>
      <c r="N27" s="27"/>
      <c r="O27" s="27"/>
      <c r="P27" s="18"/>
      <c r="R27" s="27"/>
      <c r="S27" s="27"/>
      <c r="T27" s="27"/>
      <c r="U27" s="18"/>
      <c r="W27"/>
      <c r="X27"/>
      <c r="Y27" s="27"/>
      <c r="AA27" s="28"/>
      <c r="AC27" s="4" t="str">
        <v>Feb</v>
      </c>
      <c r="AD27" s="4" t="str">
        <v xml:space="preserve"> Paid </v>
      </c>
      <c r="AE27" s="28"/>
      <c r="AG27"/>
      <c r="AH27"/>
      <c r="AI27"/>
      <c r="AJ27"/>
      <c r="AK27"/>
      <c r="BF27"/>
      <c r="BG27"/>
      <c r="BH27"/>
    </row>
    <row r="28" spans="2:60" x14ac:dyDescent="0.35">
      <c r="B28" s="7"/>
      <c r="C28" s="7"/>
      <c r="D28" s="21"/>
      <c r="E28" s="7"/>
      <c r="F28"/>
      <c r="G28"/>
      <c r="H28" s="21"/>
      <c r="I28" s="7"/>
      <c r="K28" s="18"/>
      <c r="M28" s="27"/>
      <c r="N28" s="27"/>
      <c r="O28" s="27"/>
      <c r="P28" s="18"/>
      <c r="R28" s="27"/>
      <c r="S28" s="27"/>
      <c r="T28" s="27"/>
      <c r="U28" s="18"/>
      <c r="W28"/>
      <c r="X28"/>
      <c r="Y28" s="27"/>
      <c r="AA28" s="28"/>
      <c r="AC28" s="4" t="str">
        <v>Feb</v>
      </c>
      <c r="AD28" s="4" t="str">
        <v xml:space="preserve"> Paid </v>
      </c>
      <c r="AE28" s="28"/>
      <c r="AG28"/>
      <c r="AH28"/>
      <c r="AI28"/>
      <c r="AJ28"/>
      <c r="AK28"/>
      <c r="BF28"/>
      <c r="BG28"/>
      <c r="BH28"/>
    </row>
    <row r="29" spans="2:60" x14ac:dyDescent="0.35">
      <c r="B29" s="7"/>
      <c r="C29" s="7"/>
      <c r="D29" s="21"/>
      <c r="E29" s="7"/>
      <c r="F29"/>
      <c r="G29"/>
      <c r="H29" s="21"/>
      <c r="I29" s="7"/>
      <c r="K29" s="18"/>
      <c r="M29" s="27"/>
      <c r="N29" s="27"/>
      <c r="O29" s="27"/>
      <c r="P29" s="18"/>
      <c r="R29" s="27"/>
      <c r="S29" s="27"/>
      <c r="T29" s="27"/>
      <c r="U29" s="18"/>
      <c r="W29"/>
      <c r="X29"/>
      <c r="AA29" s="28"/>
      <c r="AC29" s="4" t="str">
        <v>Feb</v>
      </c>
      <c r="AD29" s="4" t="str">
        <v xml:space="preserve"> Paid </v>
      </c>
      <c r="AE29" s="28"/>
      <c r="AG29"/>
      <c r="AH29"/>
      <c r="AI29"/>
      <c r="AJ29"/>
      <c r="AK29"/>
      <c r="BF29"/>
      <c r="BG29"/>
      <c r="BH29"/>
    </row>
    <row r="30" spans="2:60" ht="15.6" x14ac:dyDescent="0.3">
      <c r="F30"/>
      <c r="G30"/>
      <c r="U30" s="18"/>
      <c r="W30"/>
      <c r="X30"/>
      <c r="AA30" s="28"/>
      <c r="AC30" s="4" t="str">
        <v>Feb</v>
      </c>
      <c r="AD30" s="4" t="str">
        <v xml:space="preserve"> Paid </v>
      </c>
      <c r="AE30" s="28"/>
      <c r="AG30"/>
      <c r="AH30"/>
      <c r="AI30"/>
      <c r="AJ30"/>
      <c r="AK30"/>
      <c r="BF30"/>
      <c r="BG30"/>
      <c r="BH30"/>
    </row>
    <row r="31" spans="2:60" ht="15.6" x14ac:dyDescent="0.3">
      <c r="F31"/>
      <c r="G31"/>
      <c r="W31"/>
      <c r="X31"/>
      <c r="AA31" s="28"/>
      <c r="AC31" s="4" t="str">
        <v>Feb</v>
      </c>
      <c r="AD31" s="4" t="str">
        <v xml:space="preserve"> Paid </v>
      </c>
      <c r="AE31" s="28"/>
      <c r="AG31"/>
      <c r="AH31"/>
      <c r="AI31"/>
      <c r="AJ31"/>
      <c r="AK31"/>
      <c r="BF31"/>
      <c r="BG31"/>
      <c r="BH31"/>
    </row>
    <row r="32" spans="2:60" ht="15.6" x14ac:dyDescent="0.3">
      <c r="F32"/>
      <c r="G32"/>
      <c r="W32"/>
      <c r="X32"/>
      <c r="AA32" s="28"/>
      <c r="AC32" s="4" t="str">
        <v>Feb</v>
      </c>
      <c r="AD32" s="4" t="str">
        <v xml:space="preserve"> Paid </v>
      </c>
      <c r="AE32" s="28"/>
      <c r="AG32"/>
      <c r="AH32"/>
      <c r="AI32"/>
      <c r="AJ32"/>
      <c r="AK32"/>
      <c r="BF32"/>
      <c r="BG32"/>
      <c r="BH32"/>
    </row>
    <row r="33" spans="6:60" ht="15.6" x14ac:dyDescent="0.3">
      <c r="F33"/>
      <c r="G33"/>
      <c r="W33"/>
      <c r="X33"/>
      <c r="AA33" s="28"/>
      <c r="AC33" s="4" t="str">
        <v>Feb</v>
      </c>
      <c r="AD33" s="4" t="str">
        <v xml:space="preserve"> Paid </v>
      </c>
      <c r="AE33" s="28"/>
      <c r="AG33"/>
      <c r="AH33"/>
      <c r="AI33"/>
      <c r="AJ33"/>
      <c r="AK33"/>
      <c r="BF33"/>
      <c r="BG33"/>
      <c r="BH33"/>
    </row>
    <row r="34" spans="6:60" ht="15.6" x14ac:dyDescent="0.3">
      <c r="F34"/>
      <c r="G34"/>
      <c r="W34"/>
      <c r="X34"/>
      <c r="AA34" s="28"/>
      <c r="AC34" s="4" t="str">
        <v>Feb</v>
      </c>
      <c r="AD34" s="4" t="str">
        <v xml:space="preserve"> Paid </v>
      </c>
      <c r="AE34" s="28"/>
      <c r="AG34"/>
      <c r="AH34"/>
      <c r="AI34"/>
      <c r="AJ34"/>
      <c r="AK34"/>
      <c r="BF34"/>
      <c r="BG34"/>
      <c r="BH34"/>
    </row>
    <row r="35" spans="6:60" ht="15.6" x14ac:dyDescent="0.3">
      <c r="F35"/>
      <c r="G35"/>
      <c r="W35"/>
      <c r="X35"/>
      <c r="AA35" s="28"/>
      <c r="AC35" s="4" t="str">
        <v>Feb</v>
      </c>
      <c r="AD35" s="4" t="str">
        <v xml:space="preserve"> Paid </v>
      </c>
      <c r="AE35" s="28"/>
      <c r="AG35"/>
      <c r="AH35"/>
      <c r="AI35"/>
      <c r="AJ35"/>
      <c r="AK35"/>
    </row>
    <row r="36" spans="6:60" ht="15.6" x14ac:dyDescent="0.3">
      <c r="F36"/>
      <c r="G36"/>
      <c r="W36"/>
      <c r="X36"/>
      <c r="AA36" s="28"/>
      <c r="AC36" s="4" t="str">
        <v>Feb</v>
      </c>
      <c r="AD36" s="4" t="str">
        <v xml:space="preserve"> Paid </v>
      </c>
      <c r="AE36" s="28"/>
      <c r="AG36"/>
      <c r="AH36"/>
      <c r="AI36"/>
      <c r="AJ36"/>
      <c r="AK36"/>
    </row>
    <row r="37" spans="6:60" ht="15.6" x14ac:dyDescent="0.3">
      <c r="W37"/>
      <c r="X37"/>
      <c r="AA37" s="28"/>
      <c r="AC37" s="4" t="str">
        <v>Feb</v>
      </c>
      <c r="AD37" s="4" t="str">
        <v xml:space="preserve"> Paid </v>
      </c>
      <c r="AE37" s="28"/>
      <c r="AG37"/>
      <c r="AH37"/>
      <c r="AI37"/>
      <c r="AJ37"/>
      <c r="AK37"/>
    </row>
    <row r="38" spans="6:60" x14ac:dyDescent="0.3">
      <c r="W38"/>
      <c r="X38"/>
      <c r="AA38" s="28"/>
      <c r="AC38" s="4" t="str">
        <v>Feb</v>
      </c>
      <c r="AD38" s="4" t="str">
        <v xml:space="preserve"> Paid </v>
      </c>
      <c r="AE38" s="28"/>
      <c r="AG38"/>
      <c r="AH38"/>
      <c r="AI38"/>
    </row>
    <row r="39" spans="6:60" x14ac:dyDescent="0.3">
      <c r="W39"/>
      <c r="X39"/>
      <c r="AA39" s="28"/>
      <c r="AC39" s="4" t="str">
        <v>Feb</v>
      </c>
      <c r="AD39" s="4" t="str">
        <v xml:space="preserve"> Paid </v>
      </c>
      <c r="AE39" s="28"/>
      <c r="AG39"/>
      <c r="AH39"/>
      <c r="AI39"/>
    </row>
    <row r="40" spans="6:60" x14ac:dyDescent="0.3">
      <c r="W40"/>
      <c r="X40"/>
      <c r="AA40" s="28"/>
      <c r="AC40" s="4" t="str">
        <v>Feb</v>
      </c>
      <c r="AD40" s="4" t="str">
        <v xml:space="preserve"> Paid </v>
      </c>
      <c r="AE40" s="28"/>
      <c r="AG40"/>
      <c r="AH40"/>
      <c r="AI40"/>
    </row>
    <row r="41" spans="6:60" x14ac:dyDescent="0.3">
      <c r="W41"/>
      <c r="X41"/>
      <c r="AA41" s="28"/>
      <c r="AC41" s="4" t="str">
        <v>Feb</v>
      </c>
      <c r="AD41" s="4" t="str">
        <v xml:space="preserve"> Paid </v>
      </c>
      <c r="AE41" s="28"/>
      <c r="AG41"/>
      <c r="AH41"/>
      <c r="AI41"/>
    </row>
    <row r="42" spans="6:60" x14ac:dyDescent="0.3">
      <c r="W42"/>
      <c r="X42"/>
      <c r="AA42" s="28"/>
      <c r="AC42" s="4" t="str">
        <v>Feb</v>
      </c>
      <c r="AD42" s="4" t="str">
        <v xml:space="preserve"> Paid </v>
      </c>
      <c r="AE42" s="28"/>
      <c r="AG42"/>
      <c r="AH42"/>
    </row>
    <row r="43" spans="6:60" x14ac:dyDescent="0.3">
      <c r="W43"/>
      <c r="X43"/>
      <c r="AA43" s="28"/>
      <c r="AC43" s="4" t="str">
        <v>Feb</v>
      </c>
      <c r="AD43" s="4" t="str">
        <v xml:space="preserve"> Paid </v>
      </c>
      <c r="AE43" s="28"/>
      <c r="AG43"/>
      <c r="AH43"/>
    </row>
    <row r="44" spans="6:60" x14ac:dyDescent="0.3">
      <c r="W44"/>
      <c r="X44"/>
      <c r="AA44" s="28"/>
      <c r="AC44" s="4" t="str">
        <v>Feb</v>
      </c>
      <c r="AD44" s="4" t="str">
        <v xml:space="preserve"> Paid </v>
      </c>
      <c r="AE44" s="28"/>
      <c r="AG44"/>
      <c r="AH44"/>
    </row>
    <row r="45" spans="6:60" x14ac:dyDescent="0.3">
      <c r="W45"/>
      <c r="X45"/>
      <c r="AA45" s="28"/>
      <c r="AC45" s="4" t="str">
        <v>Feb</v>
      </c>
      <c r="AD45" s="4" t="str">
        <v xml:space="preserve"> Paid </v>
      </c>
      <c r="AE45" s="28"/>
      <c r="AG45"/>
      <c r="AH45"/>
    </row>
    <row r="46" spans="6:60" x14ac:dyDescent="0.3">
      <c r="W46"/>
      <c r="X46"/>
      <c r="AA46" s="28"/>
      <c r="AC46" s="4" t="str">
        <v>Feb</v>
      </c>
      <c r="AD46" s="4" t="str">
        <v xml:space="preserve"> Paid </v>
      </c>
      <c r="AG46"/>
      <c r="AH46"/>
    </row>
    <row r="47" spans="6:60" x14ac:dyDescent="0.3">
      <c r="W47"/>
      <c r="X47"/>
      <c r="AA47" s="28"/>
      <c r="AC47" s="4" t="str">
        <v>Feb</v>
      </c>
      <c r="AD47" s="4" t="str">
        <v xml:space="preserve"> Paid </v>
      </c>
      <c r="AG47"/>
      <c r="AH47"/>
    </row>
    <row r="48" spans="6:60" x14ac:dyDescent="0.3">
      <c r="W48"/>
      <c r="X48"/>
      <c r="AA48" s="28"/>
      <c r="AC48" s="4" t="str">
        <v>Feb</v>
      </c>
      <c r="AD48" s="4" t="str">
        <v xml:space="preserve"> Paid </v>
      </c>
      <c r="AG48"/>
      <c r="AH48"/>
    </row>
    <row r="49" spans="27:34" x14ac:dyDescent="0.3">
      <c r="AA49" s="28"/>
      <c r="AC49" s="4" t="str">
        <v>Feb</v>
      </c>
      <c r="AD49" s="4" t="str">
        <v xml:space="preserve"> Paid </v>
      </c>
      <c r="AG49"/>
      <c r="AH49"/>
    </row>
    <row r="50" spans="27:34" x14ac:dyDescent="0.3">
      <c r="AA50" s="28"/>
      <c r="AC50" s="4" t="str">
        <v>Feb</v>
      </c>
      <c r="AD50" s="4" t="str">
        <v>Paid</v>
      </c>
      <c r="AG50"/>
      <c r="AH50"/>
    </row>
    <row r="51" spans="27:34" x14ac:dyDescent="0.3">
      <c r="AA51" s="28"/>
      <c r="AC51" s="4" t="str">
        <v>Feb</v>
      </c>
      <c r="AD51" s="4" t="str">
        <v xml:space="preserve"> Paid </v>
      </c>
      <c r="AG51"/>
      <c r="AH51"/>
    </row>
    <row r="52" spans="27:34" x14ac:dyDescent="0.3">
      <c r="AA52" s="28"/>
      <c r="AC52" s="4" t="str">
        <v>Mar</v>
      </c>
      <c r="AD52" s="4" t="str">
        <v>Paid</v>
      </c>
      <c r="AG52"/>
      <c r="AH52"/>
    </row>
    <row r="53" spans="27:34" x14ac:dyDescent="0.3">
      <c r="AA53" s="28"/>
      <c r="AC53" s="4" t="str">
        <v>Mar</v>
      </c>
      <c r="AD53" s="4" t="str">
        <v xml:space="preserve"> Paid </v>
      </c>
      <c r="AG53"/>
      <c r="AH53"/>
    </row>
    <row r="54" spans="27:34" x14ac:dyDescent="0.3">
      <c r="AA54" s="28"/>
      <c r="AC54" s="4" t="str">
        <v>Mar</v>
      </c>
      <c r="AD54" s="4" t="str">
        <v xml:space="preserve"> Paid </v>
      </c>
      <c r="AG54"/>
      <c r="AH54"/>
    </row>
    <row r="55" spans="27:34" x14ac:dyDescent="0.3">
      <c r="AA55" s="28"/>
      <c r="AC55" s="4" t="str">
        <v>Mar</v>
      </c>
      <c r="AD55" s="4" t="str">
        <v xml:space="preserve"> Paid </v>
      </c>
      <c r="AG55"/>
      <c r="AH55"/>
    </row>
    <row r="56" spans="27:34" x14ac:dyDescent="0.3">
      <c r="AA56" s="28"/>
      <c r="AC56" s="4" t="str">
        <v>Mar</v>
      </c>
      <c r="AD56" s="4" t="str">
        <v>Paid</v>
      </c>
      <c r="AG56"/>
      <c r="AH56"/>
    </row>
    <row r="57" spans="27:34" x14ac:dyDescent="0.3">
      <c r="AA57" s="28"/>
      <c r="AC57" s="4" t="str">
        <v>Mar</v>
      </c>
      <c r="AD57" s="4" t="str">
        <v xml:space="preserve"> Paid </v>
      </c>
      <c r="AG57"/>
      <c r="AH57"/>
    </row>
    <row r="58" spans="27:34" x14ac:dyDescent="0.3">
      <c r="AA58" s="28"/>
      <c r="AC58" s="4" t="str">
        <v>Mar</v>
      </c>
      <c r="AD58" s="4" t="str">
        <v xml:space="preserve"> Paid </v>
      </c>
      <c r="AG58"/>
      <c r="AH58"/>
    </row>
    <row r="59" spans="27:34" x14ac:dyDescent="0.3">
      <c r="AA59" s="28"/>
      <c r="AC59" s="4" t="str">
        <v>Mar</v>
      </c>
      <c r="AD59" s="4" t="str">
        <v>Paid</v>
      </c>
      <c r="AG59"/>
      <c r="AH59"/>
    </row>
    <row r="60" spans="27:34" x14ac:dyDescent="0.3">
      <c r="AA60" s="28"/>
      <c r="AC60" s="4" t="str">
        <v>Mar</v>
      </c>
      <c r="AD60" s="4" t="str">
        <v xml:space="preserve"> Paid </v>
      </c>
      <c r="AG60"/>
      <c r="AH60"/>
    </row>
    <row r="61" spans="27:34" x14ac:dyDescent="0.3">
      <c r="AA61" s="28"/>
      <c r="AC61" s="4" t="str">
        <v>Mar</v>
      </c>
      <c r="AD61" s="4" t="str">
        <v xml:space="preserve"> Paid </v>
      </c>
      <c r="AG61"/>
      <c r="AH61"/>
    </row>
    <row r="62" spans="27:34" x14ac:dyDescent="0.3">
      <c r="AA62" s="28"/>
      <c r="AC62" s="4" t="str">
        <v>Mar</v>
      </c>
      <c r="AD62" s="4" t="str">
        <v xml:space="preserve"> Paid </v>
      </c>
      <c r="AG62"/>
      <c r="AH62"/>
    </row>
    <row r="63" spans="27:34" x14ac:dyDescent="0.3">
      <c r="AA63" s="28"/>
      <c r="AC63" s="4" t="str">
        <v>Mar</v>
      </c>
      <c r="AD63" s="4" t="str">
        <v xml:space="preserve"> Paid </v>
      </c>
      <c r="AG63"/>
      <c r="AH63"/>
    </row>
    <row r="64" spans="27:34" x14ac:dyDescent="0.3">
      <c r="AA64" s="28"/>
      <c r="AC64" s="4" t="str">
        <v>Mar</v>
      </c>
      <c r="AD64" s="4" t="str">
        <v xml:space="preserve"> Paid </v>
      </c>
      <c r="AG64"/>
      <c r="AH64"/>
    </row>
    <row r="65" spans="27:34" x14ac:dyDescent="0.3">
      <c r="AA65" s="28"/>
      <c r="AC65" s="4" t="str">
        <v>Mar</v>
      </c>
      <c r="AD65" s="4" t="str">
        <v xml:space="preserve"> Paid </v>
      </c>
      <c r="AG65"/>
      <c r="AH65"/>
    </row>
    <row r="66" spans="27:34" x14ac:dyDescent="0.3">
      <c r="AA66" s="28"/>
      <c r="AC66" s="4" t="str">
        <v>Mar</v>
      </c>
      <c r="AD66" s="4" t="str">
        <v xml:space="preserve"> Paid </v>
      </c>
      <c r="AG66"/>
      <c r="AH66"/>
    </row>
    <row r="67" spans="27:34" x14ac:dyDescent="0.3">
      <c r="AA67" s="28"/>
      <c r="AC67" s="4" t="str">
        <v>Mar</v>
      </c>
      <c r="AD67" s="4" t="str">
        <v xml:space="preserve"> Paid </v>
      </c>
      <c r="AG67"/>
      <c r="AH67"/>
    </row>
    <row r="68" spans="27:34" x14ac:dyDescent="0.3">
      <c r="AA68" s="28"/>
      <c r="AC68" s="4" t="str">
        <v>Mar</v>
      </c>
      <c r="AD68" s="4" t="str">
        <v xml:space="preserve"> Paid </v>
      </c>
      <c r="AG68"/>
      <c r="AH68"/>
    </row>
    <row r="69" spans="27:34" x14ac:dyDescent="0.3">
      <c r="AA69" s="28"/>
      <c r="AC69" s="4" t="str">
        <v>Mar</v>
      </c>
      <c r="AD69" s="4" t="str">
        <v xml:space="preserve"> Paid </v>
      </c>
      <c r="AG69"/>
      <c r="AH69"/>
    </row>
    <row r="70" spans="27:34" x14ac:dyDescent="0.3">
      <c r="AA70" s="28"/>
      <c r="AC70" s="4" t="str">
        <v>Mar</v>
      </c>
      <c r="AD70" s="4" t="str">
        <v xml:space="preserve"> Paid </v>
      </c>
      <c r="AG70"/>
      <c r="AH70"/>
    </row>
    <row r="71" spans="27:34" x14ac:dyDescent="0.3">
      <c r="AA71" s="28"/>
      <c r="AC71" s="4" t="str">
        <v>Mar</v>
      </c>
      <c r="AD71" s="4" t="str">
        <v xml:space="preserve"> Paid </v>
      </c>
      <c r="AG71"/>
      <c r="AH71"/>
    </row>
    <row r="72" spans="27:34" x14ac:dyDescent="0.3">
      <c r="AA72" s="28"/>
      <c r="AC72" s="4" t="str">
        <v>Mar</v>
      </c>
      <c r="AD72" s="4" t="str">
        <v xml:space="preserve"> Paid </v>
      </c>
      <c r="AG72"/>
      <c r="AH72"/>
    </row>
    <row r="73" spans="27:34" x14ac:dyDescent="0.3">
      <c r="AA73" s="28"/>
      <c r="AC73" s="4" t="str">
        <v>Mar</v>
      </c>
      <c r="AD73" s="4" t="str">
        <v xml:space="preserve"> Paid </v>
      </c>
      <c r="AG73"/>
      <c r="AH73"/>
    </row>
    <row r="74" spans="27:34" x14ac:dyDescent="0.3">
      <c r="AC74" s="4" t="str">
        <v>Mar</v>
      </c>
      <c r="AD74" s="4" t="str">
        <v xml:space="preserve"> Paid </v>
      </c>
      <c r="AG74"/>
      <c r="AH74"/>
    </row>
    <row r="75" spans="27:34" x14ac:dyDescent="0.3">
      <c r="AC75" s="4" t="str">
        <v>Mar</v>
      </c>
      <c r="AD75" s="4" t="str">
        <v xml:space="preserve"> Paid </v>
      </c>
      <c r="AG75"/>
      <c r="AH75"/>
    </row>
    <row r="76" spans="27:34" x14ac:dyDescent="0.3">
      <c r="AC76" s="4" t="str">
        <v>Mar</v>
      </c>
      <c r="AD76" s="4" t="str">
        <v xml:space="preserve"> Paid </v>
      </c>
    </row>
    <row r="77" spans="27:34" x14ac:dyDescent="0.3">
      <c r="AC77" s="4" t="str">
        <v>Apr</v>
      </c>
      <c r="AD77" s="4" t="str">
        <v xml:space="preserve"> Paid </v>
      </c>
    </row>
    <row r="78" spans="27:34" x14ac:dyDescent="0.3">
      <c r="AC78" s="4" t="str">
        <v>Apr</v>
      </c>
      <c r="AD78" s="4" t="str">
        <v xml:space="preserve"> Paid </v>
      </c>
    </row>
    <row r="79" spans="27:34" x14ac:dyDescent="0.3">
      <c r="AC79" s="4" t="str">
        <v>Apr</v>
      </c>
      <c r="AD79" s="4" t="str">
        <v xml:space="preserve"> Paid </v>
      </c>
    </row>
    <row r="80" spans="27:34" x14ac:dyDescent="0.3">
      <c r="AC80" s="4" t="str">
        <v>Apr</v>
      </c>
      <c r="AD80" s="4" t="str">
        <v xml:space="preserve"> Paid </v>
      </c>
    </row>
    <row r="81" spans="29:30" x14ac:dyDescent="0.3">
      <c r="AC81" s="4" t="str">
        <v>Apr</v>
      </c>
      <c r="AD81" s="4" t="str">
        <v xml:space="preserve"> Paid </v>
      </c>
    </row>
    <row r="82" spans="29:30" x14ac:dyDescent="0.3">
      <c r="AC82" s="4" t="str">
        <v>Apr</v>
      </c>
      <c r="AD82" s="4" t="str">
        <v xml:space="preserve"> Paid </v>
      </c>
    </row>
    <row r="83" spans="29:30" x14ac:dyDescent="0.3">
      <c r="AC83" s="4" t="str">
        <v>Apr</v>
      </c>
      <c r="AD83" s="4" t="str">
        <v xml:space="preserve"> Paid </v>
      </c>
    </row>
    <row r="84" spans="29:30" x14ac:dyDescent="0.3">
      <c r="AC84" s="4" t="str">
        <v>Apr</v>
      </c>
      <c r="AD84" s="4" t="str">
        <v xml:space="preserve"> Paid </v>
      </c>
    </row>
    <row r="85" spans="29:30" x14ac:dyDescent="0.3">
      <c r="AC85" s="4" t="str">
        <v>Apr</v>
      </c>
      <c r="AD85" s="4" t="str">
        <v xml:space="preserve"> Paid </v>
      </c>
    </row>
    <row r="86" spans="29:30" x14ac:dyDescent="0.3">
      <c r="AC86" s="4" t="str">
        <v>Apr</v>
      </c>
      <c r="AD86" s="4" t="str">
        <v xml:space="preserve"> Paid </v>
      </c>
    </row>
    <row r="87" spans="29:30" x14ac:dyDescent="0.3">
      <c r="AC87" s="4" t="str">
        <v>Apr</v>
      </c>
      <c r="AD87" s="4" t="str">
        <v xml:space="preserve"> Paid </v>
      </c>
    </row>
    <row r="88" spans="29:30" x14ac:dyDescent="0.3">
      <c r="AC88" s="4" t="str">
        <v>Apr</v>
      </c>
      <c r="AD88" s="4" t="str">
        <v xml:space="preserve"> Paid </v>
      </c>
    </row>
    <row r="89" spans="29:30" x14ac:dyDescent="0.3">
      <c r="AC89" s="4" t="str">
        <v>Apr</v>
      </c>
      <c r="AD89" s="4" t="str">
        <v xml:space="preserve"> Paid </v>
      </c>
    </row>
    <row r="90" spans="29:30" x14ac:dyDescent="0.3">
      <c r="AC90" s="4" t="str">
        <v>Apr</v>
      </c>
      <c r="AD90" s="4" t="str">
        <v xml:space="preserve"> Paid </v>
      </c>
    </row>
    <row r="91" spans="29:30" x14ac:dyDescent="0.3">
      <c r="AC91" s="4" t="str">
        <v>Apr</v>
      </c>
      <c r="AD91" s="4" t="str">
        <v xml:space="preserve"> Paid </v>
      </c>
    </row>
    <row r="92" spans="29:30" x14ac:dyDescent="0.3">
      <c r="AC92" s="4" t="str">
        <v>Apr</v>
      </c>
      <c r="AD92" s="4" t="str">
        <v xml:space="preserve"> Paid </v>
      </c>
    </row>
    <row r="93" spans="29:30" x14ac:dyDescent="0.3">
      <c r="AC93" s="4" t="str">
        <v>Apr</v>
      </c>
      <c r="AD93" s="4" t="str">
        <v xml:space="preserve"> Paid </v>
      </c>
    </row>
    <row r="94" spans="29:30" x14ac:dyDescent="0.3">
      <c r="AC94" s="4" t="str">
        <v>Apr</v>
      </c>
      <c r="AD94" s="4" t="str">
        <v xml:space="preserve"> Paid </v>
      </c>
    </row>
    <row r="95" spans="29:30" x14ac:dyDescent="0.3">
      <c r="AC95" s="4" t="str">
        <v>Apr</v>
      </c>
      <c r="AD95" s="4" t="str">
        <v xml:space="preserve"> Paid </v>
      </c>
    </row>
    <row r="96" spans="29:30" x14ac:dyDescent="0.3">
      <c r="AC96" s="4" t="str">
        <v>Apr</v>
      </c>
      <c r="AD96" s="4" t="str">
        <v xml:space="preserve"> Paid </v>
      </c>
    </row>
    <row r="97" spans="29:30" x14ac:dyDescent="0.3">
      <c r="AC97" s="4" t="str">
        <v>Apr</v>
      </c>
      <c r="AD97" s="4" t="str">
        <v xml:space="preserve"> Paid </v>
      </c>
    </row>
    <row r="98" spans="29:30" x14ac:dyDescent="0.3">
      <c r="AC98" s="4" t="str">
        <v>Apr</v>
      </c>
      <c r="AD98" s="4" t="str">
        <v xml:space="preserve"> Paid </v>
      </c>
    </row>
    <row r="99" spans="29:30" x14ac:dyDescent="0.3">
      <c r="AC99" s="4" t="str">
        <v>Apr</v>
      </c>
      <c r="AD99" s="4" t="str">
        <v xml:space="preserve"> Paid </v>
      </c>
    </row>
    <row r="100" spans="29:30" x14ac:dyDescent="0.3">
      <c r="AC100" s="4" t="str">
        <v>Apr</v>
      </c>
      <c r="AD100" s="4" t="str">
        <v xml:space="preserve"> Paid </v>
      </c>
    </row>
    <row r="101" spans="29:30" x14ac:dyDescent="0.3">
      <c r="AC101" s="4" t="str">
        <v>Apr</v>
      </c>
      <c r="AD101" s="4" t="str">
        <v xml:space="preserve"> Paid </v>
      </c>
    </row>
    <row r="102" spans="29:30" x14ac:dyDescent="0.3">
      <c r="AC102" s="4" t="str">
        <v>May</v>
      </c>
      <c r="AD102" s="4" t="str">
        <v xml:space="preserve"> Paid </v>
      </c>
    </row>
    <row r="103" spans="29:30" x14ac:dyDescent="0.3">
      <c r="AC103" s="4" t="str">
        <v>May</v>
      </c>
      <c r="AD103" s="4" t="str">
        <v xml:space="preserve"> Paid </v>
      </c>
    </row>
    <row r="104" spans="29:30" x14ac:dyDescent="0.3">
      <c r="AC104" s="4" t="str">
        <v>May</v>
      </c>
      <c r="AD104" s="4" t="str">
        <v xml:space="preserve"> Paid </v>
      </c>
    </row>
    <row r="105" spans="29:30" x14ac:dyDescent="0.3">
      <c r="AC105" s="4" t="str">
        <v>May</v>
      </c>
      <c r="AD105" s="4" t="str">
        <v xml:space="preserve"> Paid </v>
      </c>
    </row>
    <row r="106" spans="29:30" x14ac:dyDescent="0.3">
      <c r="AC106" s="4" t="str">
        <v>May</v>
      </c>
      <c r="AD106" s="4" t="str">
        <v xml:space="preserve"> Paid </v>
      </c>
    </row>
    <row r="107" spans="29:30" x14ac:dyDescent="0.3">
      <c r="AC107" s="4" t="str">
        <v>May</v>
      </c>
      <c r="AD107" s="4" t="str">
        <v xml:space="preserve"> Paid </v>
      </c>
    </row>
    <row r="108" spans="29:30" x14ac:dyDescent="0.3">
      <c r="AC108" s="4" t="str">
        <v>May</v>
      </c>
      <c r="AD108" s="4" t="str">
        <v xml:space="preserve"> Paid </v>
      </c>
    </row>
    <row r="109" spans="29:30" x14ac:dyDescent="0.3">
      <c r="AC109" s="4" t="str">
        <v>May</v>
      </c>
      <c r="AD109" s="4" t="str">
        <v xml:space="preserve"> Paid </v>
      </c>
    </row>
    <row r="110" spans="29:30" x14ac:dyDescent="0.3">
      <c r="AC110" s="4" t="str">
        <v>May</v>
      </c>
      <c r="AD110" s="4" t="str">
        <v xml:space="preserve"> Paid </v>
      </c>
    </row>
    <row r="111" spans="29:30" x14ac:dyDescent="0.3">
      <c r="AC111" s="4" t="str">
        <v>May</v>
      </c>
      <c r="AD111" s="4" t="str">
        <v xml:space="preserve"> Paid </v>
      </c>
    </row>
    <row r="112" spans="29:30" x14ac:dyDescent="0.3">
      <c r="AC112" s="4" t="str">
        <v>May</v>
      </c>
      <c r="AD112" s="4" t="str">
        <v xml:space="preserve"> Paid </v>
      </c>
    </row>
    <row r="113" spans="29:30" x14ac:dyDescent="0.3">
      <c r="AC113" s="4" t="str">
        <v>May</v>
      </c>
      <c r="AD113" s="4" t="str">
        <v xml:space="preserve"> Paid </v>
      </c>
    </row>
    <row r="114" spans="29:30" x14ac:dyDescent="0.3">
      <c r="AC114" s="4" t="str">
        <v>May</v>
      </c>
      <c r="AD114" s="4" t="str">
        <v xml:space="preserve"> Paid </v>
      </c>
    </row>
    <row r="115" spans="29:30" x14ac:dyDescent="0.3">
      <c r="AC115" s="4" t="str">
        <v>May</v>
      </c>
      <c r="AD115" s="4" t="str">
        <v xml:space="preserve"> Paid </v>
      </c>
    </row>
    <row r="116" spans="29:30" x14ac:dyDescent="0.3">
      <c r="AC116" s="4" t="str">
        <v>May</v>
      </c>
      <c r="AD116" s="4" t="str">
        <v xml:space="preserve"> Paid </v>
      </c>
    </row>
    <row r="117" spans="29:30" x14ac:dyDescent="0.3">
      <c r="AC117" s="4" t="str">
        <v>May</v>
      </c>
      <c r="AD117" s="4" t="str">
        <v xml:space="preserve"> Paid </v>
      </c>
    </row>
    <row r="118" spans="29:30" x14ac:dyDescent="0.3">
      <c r="AC118" s="4" t="str">
        <v>May</v>
      </c>
      <c r="AD118" s="4" t="str">
        <v xml:space="preserve"> Paid </v>
      </c>
    </row>
    <row r="119" spans="29:30" x14ac:dyDescent="0.3">
      <c r="AC119" s="4" t="str">
        <v>May</v>
      </c>
      <c r="AD119" s="4" t="str">
        <v xml:space="preserve"> Paid </v>
      </c>
    </row>
    <row r="120" spans="29:30" x14ac:dyDescent="0.3">
      <c r="AC120" s="4" t="str">
        <v>May</v>
      </c>
      <c r="AD120" s="4" t="str">
        <v xml:space="preserve"> Paid </v>
      </c>
    </row>
    <row r="121" spans="29:30" x14ac:dyDescent="0.3">
      <c r="AC121" s="4" t="str">
        <v>May</v>
      </c>
      <c r="AD121" s="4" t="str">
        <v xml:space="preserve"> Paid </v>
      </c>
    </row>
    <row r="122" spans="29:30" x14ac:dyDescent="0.3">
      <c r="AC122" s="4" t="str">
        <v>May</v>
      </c>
      <c r="AD122" s="4" t="str">
        <v xml:space="preserve"> Paid </v>
      </c>
    </row>
    <row r="123" spans="29:30" x14ac:dyDescent="0.3">
      <c r="AC123" s="4" t="str">
        <v>May</v>
      </c>
      <c r="AD123" s="4" t="str">
        <v xml:space="preserve"> Paid </v>
      </c>
    </row>
    <row r="124" spans="29:30" x14ac:dyDescent="0.3">
      <c r="AC124" s="4" t="str">
        <v>May</v>
      </c>
      <c r="AD124" s="4" t="str">
        <v xml:space="preserve"> Paid </v>
      </c>
    </row>
    <row r="125" spans="29:30" x14ac:dyDescent="0.3">
      <c r="AC125" s="4" t="str">
        <v>May</v>
      </c>
      <c r="AD125" s="4" t="str">
        <v xml:space="preserve"> Paid </v>
      </c>
    </row>
    <row r="126" spans="29:30" x14ac:dyDescent="0.3">
      <c r="AC126" s="4" t="str">
        <v>May</v>
      </c>
      <c r="AD126" s="4" t="str">
        <v xml:space="preserve"> Paid </v>
      </c>
    </row>
    <row r="127" spans="29:30" x14ac:dyDescent="0.3">
      <c r="AC127" s="4" t="str">
        <v>Jun</v>
      </c>
      <c r="AD127" s="4" t="str">
        <v xml:space="preserve"> Paid </v>
      </c>
    </row>
    <row r="128" spans="29:30" x14ac:dyDescent="0.3">
      <c r="AC128" s="4" t="str">
        <v>Jun</v>
      </c>
      <c r="AD128" s="4" t="str">
        <v xml:space="preserve"> Paid </v>
      </c>
    </row>
    <row r="129" spans="29:30" x14ac:dyDescent="0.3">
      <c r="AC129" s="4" t="str">
        <v>Jun</v>
      </c>
      <c r="AD129" s="4" t="str">
        <v xml:space="preserve"> Paid </v>
      </c>
    </row>
    <row r="130" spans="29:30" x14ac:dyDescent="0.3">
      <c r="AC130" s="4" t="str">
        <v>Jun</v>
      </c>
      <c r="AD130" s="4" t="str">
        <v xml:space="preserve"> Paid </v>
      </c>
    </row>
    <row r="131" spans="29:30" x14ac:dyDescent="0.3">
      <c r="AC131" s="4" t="str">
        <v>Jun</v>
      </c>
      <c r="AD131" s="4" t="str">
        <v xml:space="preserve"> Paid </v>
      </c>
    </row>
    <row r="132" spans="29:30" x14ac:dyDescent="0.3">
      <c r="AC132" s="4" t="str">
        <v>Jun</v>
      </c>
      <c r="AD132" s="4" t="str">
        <v xml:space="preserve"> Paid </v>
      </c>
    </row>
    <row r="133" spans="29:30" x14ac:dyDescent="0.3">
      <c r="AC133" s="4" t="str">
        <v>Jun</v>
      </c>
      <c r="AD133" s="4" t="str">
        <v xml:space="preserve"> Paid </v>
      </c>
    </row>
    <row r="134" spans="29:30" x14ac:dyDescent="0.3">
      <c r="AC134" s="4" t="str">
        <v>Jun</v>
      </c>
      <c r="AD134" s="4" t="str">
        <v xml:space="preserve"> Paid </v>
      </c>
    </row>
    <row r="135" spans="29:30" x14ac:dyDescent="0.3">
      <c r="AC135" s="4" t="str">
        <v>Jun</v>
      </c>
      <c r="AD135" s="4" t="str">
        <v xml:space="preserve"> Paid </v>
      </c>
    </row>
    <row r="136" spans="29:30" x14ac:dyDescent="0.3">
      <c r="AC136" s="4" t="str">
        <v>Jun</v>
      </c>
      <c r="AD136" s="4" t="str">
        <v xml:space="preserve"> Paid </v>
      </c>
    </row>
    <row r="137" spans="29:30" x14ac:dyDescent="0.3">
      <c r="AC137" s="4" t="str">
        <v>Jun</v>
      </c>
      <c r="AD137" s="4" t="str">
        <v xml:space="preserve"> Paid </v>
      </c>
    </row>
    <row r="138" spans="29:30" x14ac:dyDescent="0.3">
      <c r="AC138" s="4" t="str">
        <v>Jun</v>
      </c>
      <c r="AD138" s="4" t="str">
        <v xml:space="preserve"> Paid </v>
      </c>
    </row>
    <row r="139" spans="29:30" x14ac:dyDescent="0.3">
      <c r="AC139" s="4" t="str">
        <v>Jun</v>
      </c>
      <c r="AD139" s="4" t="str">
        <v xml:space="preserve"> Paid </v>
      </c>
    </row>
    <row r="140" spans="29:30" x14ac:dyDescent="0.3">
      <c r="AC140" s="4" t="str">
        <v>Jun</v>
      </c>
      <c r="AD140" s="4" t="str">
        <v xml:space="preserve"> Paid </v>
      </c>
    </row>
    <row r="141" spans="29:30" x14ac:dyDescent="0.3">
      <c r="AC141" s="4" t="str">
        <v>Jun</v>
      </c>
      <c r="AD141" s="4" t="str">
        <v xml:space="preserve"> Paid </v>
      </c>
    </row>
    <row r="142" spans="29:30" x14ac:dyDescent="0.3">
      <c r="AC142" s="4" t="str">
        <v>Jun</v>
      </c>
      <c r="AD142" s="4" t="str">
        <v xml:space="preserve"> Paid </v>
      </c>
    </row>
    <row r="143" spans="29:30" x14ac:dyDescent="0.3">
      <c r="AC143" s="4" t="str">
        <v>Jun</v>
      </c>
      <c r="AD143" s="4" t="str">
        <v xml:space="preserve"> Paid </v>
      </c>
    </row>
    <row r="144" spans="29:30" x14ac:dyDescent="0.3">
      <c r="AC144" s="4" t="str">
        <v>Jun</v>
      </c>
      <c r="AD144" s="4" t="str">
        <v xml:space="preserve"> Paid </v>
      </c>
    </row>
    <row r="145" spans="29:30" x14ac:dyDescent="0.3">
      <c r="AC145" s="4" t="str">
        <v>Jun</v>
      </c>
      <c r="AD145" s="4" t="str">
        <v xml:space="preserve"> Paid </v>
      </c>
    </row>
    <row r="146" spans="29:30" x14ac:dyDescent="0.3">
      <c r="AC146" s="4" t="str">
        <v>Jun</v>
      </c>
      <c r="AD146" s="4" t="str">
        <v xml:space="preserve"> Paid </v>
      </c>
    </row>
    <row r="147" spans="29:30" x14ac:dyDescent="0.3">
      <c r="AC147" s="4" t="str">
        <v>Jun</v>
      </c>
      <c r="AD147" s="4" t="str">
        <v xml:space="preserve"> Paid </v>
      </c>
    </row>
    <row r="148" spans="29:30" x14ac:dyDescent="0.3">
      <c r="AC148" s="4" t="str">
        <v>Jun</v>
      </c>
      <c r="AD148" s="4" t="str">
        <v xml:space="preserve"> Paid </v>
      </c>
    </row>
    <row r="149" spans="29:30" x14ac:dyDescent="0.3">
      <c r="AC149" s="4" t="str">
        <v>Jun</v>
      </c>
      <c r="AD149" s="4" t="str">
        <v xml:space="preserve"> Paid </v>
      </c>
    </row>
    <row r="150" spans="29:30" x14ac:dyDescent="0.3">
      <c r="AC150" s="4" t="str">
        <v>Jun</v>
      </c>
      <c r="AD150" s="4" t="str">
        <v xml:space="preserve"> Paid </v>
      </c>
    </row>
    <row r="151" spans="29:30" x14ac:dyDescent="0.3">
      <c r="AC151" s="4" t="str">
        <v>Jun</v>
      </c>
      <c r="AD151" s="4" t="str">
        <v xml:space="preserve"> Paid </v>
      </c>
    </row>
    <row r="152" spans="29:30" x14ac:dyDescent="0.3">
      <c r="AC152" s="4" t="str">
        <v>Jul</v>
      </c>
      <c r="AD152" s="4" t="str">
        <v xml:space="preserve"> Paid </v>
      </c>
    </row>
    <row r="153" spans="29:30" x14ac:dyDescent="0.3">
      <c r="AC153" s="4" t="str">
        <v>Jul</v>
      </c>
      <c r="AD153" s="4" t="str">
        <v xml:space="preserve"> Paid </v>
      </c>
    </row>
    <row r="154" spans="29:30" x14ac:dyDescent="0.3">
      <c r="AC154" s="4" t="str">
        <v>Jul</v>
      </c>
      <c r="AD154" s="4" t="str">
        <v xml:space="preserve"> Paid </v>
      </c>
    </row>
    <row r="155" spans="29:30" x14ac:dyDescent="0.3">
      <c r="AC155" s="4" t="str">
        <v>Jul</v>
      </c>
      <c r="AD155" s="4" t="str">
        <v xml:space="preserve"> Paid </v>
      </c>
    </row>
    <row r="156" spans="29:30" x14ac:dyDescent="0.3">
      <c r="AC156" s="4" t="str">
        <v>Jul</v>
      </c>
      <c r="AD156" s="4" t="str">
        <v xml:space="preserve"> Paid </v>
      </c>
    </row>
    <row r="157" spans="29:30" x14ac:dyDescent="0.3">
      <c r="AC157" s="4" t="str">
        <v>Jul</v>
      </c>
      <c r="AD157" s="4" t="str">
        <v xml:space="preserve"> Paid </v>
      </c>
    </row>
    <row r="158" spans="29:30" x14ac:dyDescent="0.3">
      <c r="AC158" s="4" t="str">
        <v>Jul</v>
      </c>
      <c r="AD158" s="4" t="str">
        <v xml:space="preserve"> Paid </v>
      </c>
    </row>
    <row r="159" spans="29:30" x14ac:dyDescent="0.3">
      <c r="AC159" s="4" t="str">
        <v>Jul</v>
      </c>
      <c r="AD159" s="4" t="str">
        <v xml:space="preserve"> Paid </v>
      </c>
    </row>
    <row r="160" spans="29:30" x14ac:dyDescent="0.3">
      <c r="AC160" s="4" t="str">
        <v>Jul</v>
      </c>
      <c r="AD160" s="4" t="str">
        <v xml:space="preserve"> Paid </v>
      </c>
    </row>
    <row r="161" spans="29:30" x14ac:dyDescent="0.3">
      <c r="AC161" s="4" t="str">
        <v>Jul</v>
      </c>
      <c r="AD161" s="4" t="str">
        <v xml:space="preserve"> Paid </v>
      </c>
    </row>
    <row r="162" spans="29:30" x14ac:dyDescent="0.3">
      <c r="AC162" s="4" t="str">
        <v>Jul</v>
      </c>
      <c r="AD162" s="4" t="str">
        <v xml:space="preserve"> Paid </v>
      </c>
    </row>
    <row r="163" spans="29:30" x14ac:dyDescent="0.3">
      <c r="AC163" s="4" t="str">
        <v>Jul</v>
      </c>
      <c r="AD163" s="4" t="str">
        <v xml:space="preserve"> Paid </v>
      </c>
    </row>
    <row r="164" spans="29:30" x14ac:dyDescent="0.3">
      <c r="AC164" s="4" t="str">
        <v>Jul</v>
      </c>
      <c r="AD164" s="4" t="str">
        <v xml:space="preserve"> Paid </v>
      </c>
    </row>
    <row r="165" spans="29:30" x14ac:dyDescent="0.3">
      <c r="AC165" s="4" t="str">
        <v>Jul</v>
      </c>
      <c r="AD165" s="4" t="str">
        <v xml:space="preserve"> Paid </v>
      </c>
    </row>
    <row r="166" spans="29:30" x14ac:dyDescent="0.3">
      <c r="AC166" s="4" t="str">
        <v>Jul</v>
      </c>
      <c r="AD166" s="4" t="str">
        <v xml:space="preserve"> Paid </v>
      </c>
    </row>
    <row r="167" spans="29:30" x14ac:dyDescent="0.3">
      <c r="AC167" s="4" t="str">
        <v>Jul</v>
      </c>
      <c r="AD167" s="4" t="str">
        <v xml:space="preserve"> Paid </v>
      </c>
    </row>
    <row r="168" spans="29:30" x14ac:dyDescent="0.3">
      <c r="AC168" s="4" t="str">
        <v>Jul</v>
      </c>
      <c r="AD168" s="4" t="str">
        <v xml:space="preserve"> Paid </v>
      </c>
    </row>
    <row r="169" spans="29:30" x14ac:dyDescent="0.3">
      <c r="AC169" s="4" t="str">
        <v>Jul</v>
      </c>
      <c r="AD169" s="4" t="str">
        <v xml:space="preserve"> Paid </v>
      </c>
    </row>
    <row r="170" spans="29:30" x14ac:dyDescent="0.3">
      <c r="AC170" s="4" t="str">
        <v>Jul</v>
      </c>
      <c r="AD170" s="4" t="str">
        <v xml:space="preserve"> Paid </v>
      </c>
    </row>
    <row r="171" spans="29:30" x14ac:dyDescent="0.3">
      <c r="AC171" s="4" t="str">
        <v>Jul</v>
      </c>
      <c r="AD171" s="4" t="str">
        <v xml:space="preserve"> Paid </v>
      </c>
    </row>
    <row r="172" spans="29:30" x14ac:dyDescent="0.3">
      <c r="AC172" s="4" t="str">
        <v>Jul</v>
      </c>
      <c r="AD172" s="4" t="str">
        <v xml:space="preserve"> Paid </v>
      </c>
    </row>
    <row r="173" spans="29:30" x14ac:dyDescent="0.3">
      <c r="AC173" s="4" t="str">
        <v>Jul</v>
      </c>
      <c r="AD173" s="4" t="str">
        <v xml:space="preserve"> Paid </v>
      </c>
    </row>
    <row r="174" spans="29:30" x14ac:dyDescent="0.3">
      <c r="AC174" s="4" t="str">
        <v>Jul</v>
      </c>
      <c r="AD174" s="4" t="str">
        <v xml:space="preserve"> Paid </v>
      </c>
    </row>
    <row r="175" spans="29:30" x14ac:dyDescent="0.3">
      <c r="AC175" s="4" t="str">
        <v>Jul</v>
      </c>
      <c r="AD175" s="4" t="str">
        <v xml:space="preserve"> Paid </v>
      </c>
    </row>
    <row r="176" spans="29:30" x14ac:dyDescent="0.3">
      <c r="AC176" s="4" t="str">
        <v>Jul</v>
      </c>
      <c r="AD176" s="4" t="str">
        <v xml:space="preserve"> Paid </v>
      </c>
    </row>
    <row r="177" spans="29:30" x14ac:dyDescent="0.3">
      <c r="AC177" s="4" t="str">
        <v>Sep</v>
      </c>
      <c r="AD177" s="4" t="str">
        <v xml:space="preserve"> Paid </v>
      </c>
    </row>
    <row r="178" spans="29:30" x14ac:dyDescent="0.3">
      <c r="AC178" s="4" t="str">
        <v>Sep</v>
      </c>
      <c r="AD178" s="4" t="str">
        <v xml:space="preserve"> Paid </v>
      </c>
    </row>
    <row r="179" spans="29:30" x14ac:dyDescent="0.3">
      <c r="AC179" s="4" t="str">
        <v>Sep</v>
      </c>
      <c r="AD179" s="4" t="str">
        <v xml:space="preserve"> Paid </v>
      </c>
    </row>
    <row r="180" spans="29:30" x14ac:dyDescent="0.3">
      <c r="AC180" s="4" t="str">
        <v>Sep</v>
      </c>
      <c r="AD180" s="4" t="str">
        <v xml:space="preserve"> Paid </v>
      </c>
    </row>
    <row r="181" spans="29:30" x14ac:dyDescent="0.3">
      <c r="AC181" s="4" t="str">
        <v>Sep</v>
      </c>
      <c r="AD181" s="4" t="str">
        <v xml:space="preserve"> Paid </v>
      </c>
    </row>
    <row r="182" spans="29:30" x14ac:dyDescent="0.3">
      <c r="AC182" s="4" t="str">
        <v>Sep</v>
      </c>
      <c r="AD182" s="4" t="str">
        <v xml:space="preserve"> Paid </v>
      </c>
    </row>
    <row r="183" spans="29:30" x14ac:dyDescent="0.3">
      <c r="AC183" s="4" t="str">
        <v>Sep</v>
      </c>
      <c r="AD183" s="4" t="str">
        <v xml:space="preserve"> Paid </v>
      </c>
    </row>
    <row r="184" spans="29:30" x14ac:dyDescent="0.3">
      <c r="AC184" s="4" t="str">
        <v>Sep</v>
      </c>
      <c r="AD184" s="4" t="str">
        <v xml:space="preserve"> Paid </v>
      </c>
    </row>
    <row r="185" spans="29:30" x14ac:dyDescent="0.3">
      <c r="AC185" s="4" t="str">
        <v>Sep</v>
      </c>
      <c r="AD185" s="4" t="str">
        <v xml:space="preserve"> Paid </v>
      </c>
    </row>
    <row r="186" spans="29:30" x14ac:dyDescent="0.3">
      <c r="AC186" s="4" t="str">
        <v>Sep</v>
      </c>
      <c r="AD186" s="4" t="str">
        <v xml:space="preserve"> Paid </v>
      </c>
    </row>
    <row r="187" spans="29:30" x14ac:dyDescent="0.3">
      <c r="AC187" s="4" t="str">
        <v>Sep</v>
      </c>
      <c r="AD187" s="4" t="str">
        <v xml:space="preserve"> Paid </v>
      </c>
    </row>
    <row r="188" spans="29:30" x14ac:dyDescent="0.3">
      <c r="AC188" s="4" t="str">
        <v>Sep</v>
      </c>
      <c r="AD188" s="4" t="str">
        <v xml:space="preserve"> Paid </v>
      </c>
    </row>
    <row r="189" spans="29:30" x14ac:dyDescent="0.3">
      <c r="AC189" s="4" t="str">
        <v>Sep</v>
      </c>
      <c r="AD189" s="4" t="str">
        <v xml:space="preserve"> Paid </v>
      </c>
    </row>
    <row r="190" spans="29:30" x14ac:dyDescent="0.3">
      <c r="AC190" s="4" t="str">
        <v>Sep</v>
      </c>
      <c r="AD190" s="4" t="str">
        <v xml:space="preserve"> Paid </v>
      </c>
    </row>
    <row r="191" spans="29:30" x14ac:dyDescent="0.3">
      <c r="AC191" s="4" t="str">
        <v>Sep</v>
      </c>
      <c r="AD191" s="4" t="str">
        <v xml:space="preserve"> Paid </v>
      </c>
    </row>
    <row r="192" spans="29:30" x14ac:dyDescent="0.3">
      <c r="AC192" s="4" t="str">
        <v>Sep</v>
      </c>
      <c r="AD192" s="4" t="str">
        <v xml:space="preserve"> Paid </v>
      </c>
    </row>
    <row r="193" spans="29:30" x14ac:dyDescent="0.3">
      <c r="AC193" s="4" t="str">
        <v>Sep</v>
      </c>
      <c r="AD193" s="4" t="str">
        <v xml:space="preserve"> Paid </v>
      </c>
    </row>
    <row r="194" spans="29:30" x14ac:dyDescent="0.3">
      <c r="AC194" s="4" t="str">
        <v>Sep</v>
      </c>
      <c r="AD194" s="4" t="str">
        <v xml:space="preserve"> Paid </v>
      </c>
    </row>
    <row r="195" spans="29:30" x14ac:dyDescent="0.3">
      <c r="AC195" s="4" t="str">
        <v>Sep</v>
      </c>
      <c r="AD195" s="4" t="str">
        <v xml:space="preserve"> Paid </v>
      </c>
    </row>
    <row r="196" spans="29:30" x14ac:dyDescent="0.3">
      <c r="AC196" s="4" t="str">
        <v>Sep</v>
      </c>
      <c r="AD196" s="4" t="str">
        <v xml:space="preserve"> Paid </v>
      </c>
    </row>
    <row r="197" spans="29:30" x14ac:dyDescent="0.3">
      <c r="AC197" s="4" t="str">
        <v>Sep</v>
      </c>
      <c r="AD197" s="4" t="str">
        <v xml:space="preserve"> Paid </v>
      </c>
    </row>
    <row r="198" spans="29:30" x14ac:dyDescent="0.3">
      <c r="AC198" s="4" t="str">
        <v>Sep</v>
      </c>
      <c r="AD198" s="4" t="str">
        <v xml:space="preserve"> Paid </v>
      </c>
    </row>
    <row r="199" spans="29:30" x14ac:dyDescent="0.3">
      <c r="AC199" s="4" t="str">
        <v>Sep</v>
      </c>
      <c r="AD199" s="4" t="str">
        <v xml:space="preserve"> Paid </v>
      </c>
    </row>
    <row r="200" spans="29:30" x14ac:dyDescent="0.3">
      <c r="AC200" s="4" t="str">
        <v>Sep</v>
      </c>
      <c r="AD200" s="4" t="str">
        <v xml:space="preserve"> Paid </v>
      </c>
    </row>
    <row r="201" spans="29:30" x14ac:dyDescent="0.3">
      <c r="AC201" s="4" t="str">
        <v>Sep</v>
      </c>
      <c r="AD201" s="4" t="str">
        <v xml:space="preserve"> Paid </v>
      </c>
    </row>
    <row r="202" spans="29:30" x14ac:dyDescent="0.3">
      <c r="AC202" s="4" t="str">
        <v>Oct</v>
      </c>
      <c r="AD202" s="4" t="str">
        <v xml:space="preserve"> Paid </v>
      </c>
    </row>
    <row r="203" spans="29:30" x14ac:dyDescent="0.3">
      <c r="AC203" s="4" t="str">
        <v>Oct</v>
      </c>
      <c r="AD203" s="4" t="str">
        <v xml:space="preserve"> Paid </v>
      </c>
    </row>
    <row r="204" spans="29:30" x14ac:dyDescent="0.3">
      <c r="AC204" s="4" t="str">
        <v>Oct</v>
      </c>
      <c r="AD204" s="4" t="str">
        <v xml:space="preserve"> Paid </v>
      </c>
    </row>
    <row r="205" spans="29:30" x14ac:dyDescent="0.3">
      <c r="AC205" s="4" t="str">
        <v>Oct</v>
      </c>
      <c r="AD205" s="4" t="str">
        <v xml:space="preserve"> Paid </v>
      </c>
    </row>
    <row r="206" spans="29:30" x14ac:dyDescent="0.3">
      <c r="AC206" s="4" t="str">
        <v>Oct</v>
      </c>
      <c r="AD206" s="4" t="str">
        <v xml:space="preserve"> Paid </v>
      </c>
    </row>
    <row r="207" spans="29:30" x14ac:dyDescent="0.3">
      <c r="AC207" s="4" t="str">
        <v>Oct</v>
      </c>
      <c r="AD207" s="4" t="str">
        <v xml:space="preserve"> Paid </v>
      </c>
    </row>
    <row r="208" spans="29:30" x14ac:dyDescent="0.3">
      <c r="AC208" s="4" t="str">
        <v>Oct</v>
      </c>
      <c r="AD208" s="4" t="str">
        <v xml:space="preserve"> Paid </v>
      </c>
    </row>
    <row r="209" spans="29:30" x14ac:dyDescent="0.3">
      <c r="AC209" s="4" t="str">
        <v>Oct</v>
      </c>
      <c r="AD209" s="4" t="str">
        <v xml:space="preserve"> Paid </v>
      </c>
    </row>
    <row r="210" spans="29:30" x14ac:dyDescent="0.3">
      <c r="AC210" s="4" t="str">
        <v>Oct</v>
      </c>
      <c r="AD210" s="4" t="str">
        <v xml:space="preserve"> Paid </v>
      </c>
    </row>
    <row r="211" spans="29:30" x14ac:dyDescent="0.3">
      <c r="AC211" s="4" t="str">
        <v>Oct</v>
      </c>
      <c r="AD211" s="4" t="str">
        <v xml:space="preserve"> Paid </v>
      </c>
    </row>
    <row r="212" spans="29:30" x14ac:dyDescent="0.3">
      <c r="AC212" s="4" t="str">
        <v>Oct</v>
      </c>
      <c r="AD212" s="4" t="str">
        <v xml:space="preserve"> Paid </v>
      </c>
    </row>
    <row r="213" spans="29:30" x14ac:dyDescent="0.3">
      <c r="AC213" s="4" t="str">
        <v>Oct</v>
      </c>
      <c r="AD213" s="4" t="str">
        <v xml:space="preserve"> Paid </v>
      </c>
    </row>
    <row r="214" spans="29:30" x14ac:dyDescent="0.3">
      <c r="AC214" s="4" t="str">
        <v>Oct</v>
      </c>
      <c r="AD214" s="4" t="str">
        <v xml:space="preserve"> Paid </v>
      </c>
    </row>
    <row r="215" spans="29:30" x14ac:dyDescent="0.3">
      <c r="AC215" s="4" t="str">
        <v>Oct</v>
      </c>
      <c r="AD215" s="4" t="str">
        <v xml:space="preserve"> Paid </v>
      </c>
    </row>
    <row r="216" spans="29:30" x14ac:dyDescent="0.3">
      <c r="AC216" s="4" t="str">
        <v>Oct</v>
      </c>
      <c r="AD216" s="4" t="str">
        <v xml:space="preserve"> Paid </v>
      </c>
    </row>
    <row r="217" spans="29:30" x14ac:dyDescent="0.3">
      <c r="AC217" s="4" t="str">
        <v>Oct</v>
      </c>
      <c r="AD217" s="4" t="str">
        <v>Paid</v>
      </c>
    </row>
    <row r="218" spans="29:30" x14ac:dyDescent="0.3">
      <c r="AC218" s="4" t="str">
        <v>Oct</v>
      </c>
      <c r="AD218" s="4" t="str">
        <v xml:space="preserve"> Paid </v>
      </c>
    </row>
    <row r="219" spans="29:30" x14ac:dyDescent="0.3">
      <c r="AC219" s="4" t="str">
        <v>Oct</v>
      </c>
      <c r="AD219" s="4" t="str">
        <v xml:space="preserve"> Paid </v>
      </c>
    </row>
    <row r="220" spans="29:30" x14ac:dyDescent="0.3">
      <c r="AC220" s="4" t="str">
        <v>Oct</v>
      </c>
      <c r="AD220" s="4" t="str">
        <v>Paid</v>
      </c>
    </row>
    <row r="221" spans="29:30" x14ac:dyDescent="0.3">
      <c r="AC221" s="4" t="str">
        <v>Oct</v>
      </c>
      <c r="AD221" s="4" t="str">
        <v xml:space="preserve"> Paid </v>
      </c>
    </row>
    <row r="222" spans="29:30" x14ac:dyDescent="0.3">
      <c r="AC222" s="4" t="str">
        <v>Oct</v>
      </c>
      <c r="AD222" s="4" t="str">
        <v xml:space="preserve"> Paid </v>
      </c>
    </row>
    <row r="223" spans="29:30" x14ac:dyDescent="0.3">
      <c r="AC223" s="4" t="str">
        <v>Oct</v>
      </c>
      <c r="AD223" s="4" t="str">
        <v>Paid</v>
      </c>
    </row>
    <row r="224" spans="29:30" x14ac:dyDescent="0.3">
      <c r="AC224" s="4" t="str">
        <v>Oct</v>
      </c>
      <c r="AD224" s="4" t="str">
        <v xml:space="preserve"> Paid </v>
      </c>
    </row>
    <row r="225" spans="29:30" x14ac:dyDescent="0.3">
      <c r="AC225" s="4" t="str">
        <v>Oct</v>
      </c>
      <c r="AD225" s="4" t="str">
        <v xml:space="preserve"> Paid </v>
      </c>
    </row>
    <row r="226" spans="29:30" x14ac:dyDescent="0.3">
      <c r="AC226" s="4" t="str">
        <v>Oct</v>
      </c>
      <c r="AD226" s="4" t="str">
        <v>Paid</v>
      </c>
    </row>
    <row r="227" spans="29:30" x14ac:dyDescent="0.3">
      <c r="AC227" s="4" t="str">
        <v>Nov</v>
      </c>
      <c r="AD227" s="4" t="str">
        <v xml:space="preserve"> Paid </v>
      </c>
    </row>
    <row r="228" spans="29:30" x14ac:dyDescent="0.3">
      <c r="AC228" s="4" t="str">
        <v>Nov</v>
      </c>
      <c r="AD228" s="4" t="str">
        <v xml:space="preserve"> Paid </v>
      </c>
    </row>
    <row r="229" spans="29:30" x14ac:dyDescent="0.3">
      <c r="AC229" s="4" t="str">
        <v>Nov</v>
      </c>
      <c r="AD229" s="4" t="str">
        <v>Paid</v>
      </c>
    </row>
    <row r="230" spans="29:30" x14ac:dyDescent="0.3">
      <c r="AC230" s="4" t="str">
        <v>Nov</v>
      </c>
      <c r="AD230" s="4" t="str">
        <v xml:space="preserve"> Paid </v>
      </c>
    </row>
    <row r="231" spans="29:30" x14ac:dyDescent="0.3">
      <c r="AC231" s="4" t="str">
        <v>Nov</v>
      </c>
      <c r="AD231" s="4" t="str">
        <v xml:space="preserve"> Paid </v>
      </c>
    </row>
    <row r="232" spans="29:30" x14ac:dyDescent="0.3">
      <c r="AC232" s="4" t="str">
        <v>Nov</v>
      </c>
      <c r="AD232" s="4" t="str">
        <v xml:space="preserve"> Paid </v>
      </c>
    </row>
    <row r="233" spans="29:30" x14ac:dyDescent="0.3">
      <c r="AC233" s="4" t="str">
        <v>Nov</v>
      </c>
      <c r="AD233" s="4" t="str">
        <v>Late</v>
      </c>
    </row>
    <row r="234" spans="29:30" x14ac:dyDescent="0.3">
      <c r="AC234" s="4" t="str">
        <v>Nov</v>
      </c>
      <c r="AD234" s="4" t="str">
        <v>Paid</v>
      </c>
    </row>
    <row r="235" spans="29:30" x14ac:dyDescent="0.3">
      <c r="AC235" s="4" t="str">
        <v>Nov</v>
      </c>
      <c r="AD235" s="4" t="str">
        <v>Late</v>
      </c>
    </row>
    <row r="236" spans="29:30" x14ac:dyDescent="0.3">
      <c r="AC236" s="4" t="str">
        <v>Nov</v>
      </c>
      <c r="AD236" s="4" t="str">
        <v xml:space="preserve"> Paid </v>
      </c>
    </row>
    <row r="237" spans="29:30" x14ac:dyDescent="0.3">
      <c r="AC237" s="4" t="str">
        <v>Nov</v>
      </c>
      <c r="AD237" s="4" t="str">
        <v>Late</v>
      </c>
    </row>
    <row r="238" spans="29:30" x14ac:dyDescent="0.3">
      <c r="AC238" s="4" t="str">
        <v>Nov</v>
      </c>
      <c r="AD238" s="4" t="str">
        <v xml:space="preserve"> Paid </v>
      </c>
    </row>
    <row r="239" spans="29:30" x14ac:dyDescent="0.3">
      <c r="AC239" s="4" t="str">
        <v>Nov</v>
      </c>
      <c r="AD239" s="4" t="str">
        <v>Late</v>
      </c>
    </row>
    <row r="240" spans="29:30" x14ac:dyDescent="0.3">
      <c r="AC240" s="4" t="str">
        <v>Nov</v>
      </c>
      <c r="AD240" s="4" t="str">
        <v>Paid</v>
      </c>
    </row>
    <row r="241" spans="29:30" x14ac:dyDescent="0.3">
      <c r="AC241" s="4" t="str">
        <v>Nov</v>
      </c>
      <c r="AD241" s="4" t="str">
        <v xml:space="preserve"> Paid </v>
      </c>
    </row>
    <row r="242" spans="29:30" x14ac:dyDescent="0.3">
      <c r="AC242" s="4" t="str">
        <v>Nov</v>
      </c>
      <c r="AD242" s="4" t="str">
        <v xml:space="preserve"> Paid </v>
      </c>
    </row>
    <row r="243" spans="29:30" x14ac:dyDescent="0.3">
      <c r="AC243" s="4" t="str">
        <v>Nov</v>
      </c>
      <c r="AD243" s="4" t="str">
        <v xml:space="preserve"> Paid </v>
      </c>
    </row>
    <row r="244" spans="29:30" x14ac:dyDescent="0.3">
      <c r="AC244" s="4" t="str">
        <v>Nov</v>
      </c>
      <c r="AD244" s="4" t="str">
        <v xml:space="preserve"> Paid </v>
      </c>
    </row>
    <row r="245" spans="29:30" x14ac:dyDescent="0.3">
      <c r="AC245" s="4" t="str">
        <v>Nov</v>
      </c>
      <c r="AD245" s="4" t="str">
        <v xml:space="preserve"> Paid </v>
      </c>
    </row>
    <row r="246" spans="29:30" x14ac:dyDescent="0.3">
      <c r="AC246" s="4" t="str">
        <v>Nov</v>
      </c>
      <c r="AD246" s="4" t="str">
        <v xml:space="preserve"> Paid </v>
      </c>
    </row>
    <row r="247" spans="29:30" x14ac:dyDescent="0.3">
      <c r="AC247" s="4" t="str">
        <v>Nov</v>
      </c>
      <c r="AD247" s="4" t="str">
        <v xml:space="preserve"> Paid </v>
      </c>
    </row>
    <row r="248" spans="29:30" x14ac:dyDescent="0.3">
      <c r="AC248" s="4" t="str">
        <v>Nov</v>
      </c>
      <c r="AD248" s="4" t="str">
        <v xml:space="preserve"> Paid </v>
      </c>
    </row>
    <row r="249" spans="29:30" x14ac:dyDescent="0.3">
      <c r="AC249" s="4" t="str">
        <v>Nov</v>
      </c>
      <c r="AD249" s="4" t="str">
        <v xml:space="preserve"> Paid </v>
      </c>
    </row>
    <row r="250" spans="29:30" x14ac:dyDescent="0.3">
      <c r="AC250" s="4" t="str">
        <v>Nov</v>
      </c>
      <c r="AD250" s="4" t="str">
        <v xml:space="preserve"> Paid </v>
      </c>
    </row>
    <row r="251" spans="29:30" x14ac:dyDescent="0.3">
      <c r="AC251" s="4" t="str">
        <v>Nov</v>
      </c>
      <c r="AD251" s="4" t="str">
        <v xml:space="preserve"> Paid </v>
      </c>
    </row>
    <row r="252" spans="29:30" x14ac:dyDescent="0.3">
      <c r="AC252" s="4" t="str">
        <v>Aug</v>
      </c>
      <c r="AD252" s="4" t="str">
        <v xml:space="preserve"> Paid </v>
      </c>
    </row>
    <row r="253" spans="29:30" x14ac:dyDescent="0.3">
      <c r="AC253" s="4" t="str">
        <v>Aug</v>
      </c>
      <c r="AD253" s="4" t="str">
        <v xml:space="preserve"> Paid </v>
      </c>
    </row>
    <row r="254" spans="29:30" x14ac:dyDescent="0.3">
      <c r="AC254" s="4" t="str">
        <v>Aug</v>
      </c>
    </row>
    <row r="255" spans="29:30" x14ac:dyDescent="0.3">
      <c r="AC255" s="4" t="str">
        <v>Aug</v>
      </c>
    </row>
    <row r="256" spans="29:30" x14ac:dyDescent="0.3">
      <c r="AC256" s="4" t="str">
        <v>Aug</v>
      </c>
    </row>
    <row r="257" spans="29:29" x14ac:dyDescent="0.3">
      <c r="AC257" s="4" t="str">
        <v>Aug</v>
      </c>
    </row>
    <row r="258" spans="29:29" x14ac:dyDescent="0.3">
      <c r="AC258" s="4" t="str">
        <v>Aug</v>
      </c>
    </row>
    <row r="259" spans="29:29" x14ac:dyDescent="0.3">
      <c r="AC259" s="4" t="str">
        <v>Aug</v>
      </c>
    </row>
    <row r="260" spans="29:29" x14ac:dyDescent="0.3">
      <c r="AC260" s="4" t="str">
        <v>Aug</v>
      </c>
    </row>
    <row r="261" spans="29:29" x14ac:dyDescent="0.3">
      <c r="AC261" s="4" t="str">
        <v>Aug</v>
      </c>
    </row>
    <row r="262" spans="29:29" x14ac:dyDescent="0.3">
      <c r="AC262" s="4" t="str">
        <v>Aug</v>
      </c>
    </row>
    <row r="263" spans="29:29" x14ac:dyDescent="0.3">
      <c r="AC263" s="4" t="str">
        <v>Aug</v>
      </c>
    </row>
    <row r="264" spans="29:29" x14ac:dyDescent="0.3">
      <c r="AC264" s="4" t="str">
        <v>Aug</v>
      </c>
    </row>
    <row r="265" spans="29:29" x14ac:dyDescent="0.3">
      <c r="AC265" s="4" t="str">
        <v>Aug</v>
      </c>
    </row>
    <row r="266" spans="29:29" x14ac:dyDescent="0.3">
      <c r="AC266" s="4" t="str">
        <v>Aug</v>
      </c>
    </row>
    <row r="267" spans="29:29" x14ac:dyDescent="0.3">
      <c r="AC267" s="4" t="str">
        <v>Aug</v>
      </c>
    </row>
    <row r="268" spans="29:29" x14ac:dyDescent="0.3">
      <c r="AC268" s="4" t="str">
        <v>Aug</v>
      </c>
    </row>
    <row r="269" spans="29:29" x14ac:dyDescent="0.3">
      <c r="AC269" s="4" t="str">
        <v>Aug</v>
      </c>
    </row>
    <row r="270" spans="29:29" x14ac:dyDescent="0.3">
      <c r="AC270" s="4" t="str">
        <v>Aug</v>
      </c>
    </row>
    <row r="271" spans="29:29" x14ac:dyDescent="0.3">
      <c r="AC271" s="4" t="str">
        <v>Aug</v>
      </c>
    </row>
    <row r="272" spans="29:29" x14ac:dyDescent="0.3">
      <c r="AC272" s="4" t="str">
        <v>Aug</v>
      </c>
    </row>
    <row r="273" spans="29:29" x14ac:dyDescent="0.3">
      <c r="AC273" s="4" t="str">
        <v>Aug</v>
      </c>
    </row>
    <row r="274" spans="29:29" x14ac:dyDescent="0.3">
      <c r="AC274" s="4" t="str">
        <v>Aug</v>
      </c>
    </row>
    <row r="275" spans="29:29" x14ac:dyDescent="0.3">
      <c r="AC275" s="4" t="str">
        <v>Aug</v>
      </c>
    </row>
    <row r="276" spans="29:29" x14ac:dyDescent="0.3">
      <c r="AC276" s="4" t="str">
        <v>Aug</v>
      </c>
    </row>
    <row r="277" spans="29:29" x14ac:dyDescent="0.3">
      <c r="AC277" s="4" t="str">
        <v>Dec</v>
      </c>
    </row>
    <row r="278" spans="29:29" x14ac:dyDescent="0.3">
      <c r="AC278" s="4" t="str">
        <v>Dec</v>
      </c>
    </row>
    <row r="279" spans="29:29" x14ac:dyDescent="0.3">
      <c r="AC279" s="4" t="str">
        <v>Dec</v>
      </c>
    </row>
    <row r="280" spans="29:29" x14ac:dyDescent="0.3">
      <c r="AC280" s="4" t="str">
        <v>Dec</v>
      </c>
    </row>
    <row r="281" spans="29:29" x14ac:dyDescent="0.3">
      <c r="AC281" s="4" t="str">
        <v>Dec</v>
      </c>
    </row>
    <row r="282" spans="29:29" x14ac:dyDescent="0.3">
      <c r="AC282" s="4" t="str">
        <v>Dec</v>
      </c>
    </row>
    <row r="283" spans="29:29" x14ac:dyDescent="0.3">
      <c r="AC283" s="4" t="str">
        <v>Dec</v>
      </c>
    </row>
    <row r="284" spans="29:29" x14ac:dyDescent="0.3">
      <c r="AC284" s="4" t="str">
        <v>Dec</v>
      </c>
    </row>
    <row r="285" spans="29:29" x14ac:dyDescent="0.3">
      <c r="AC285" s="4" t="str">
        <v>Dec</v>
      </c>
    </row>
    <row r="286" spans="29:29" x14ac:dyDescent="0.3">
      <c r="AC286" s="4" t="str">
        <v>Dec</v>
      </c>
    </row>
    <row r="287" spans="29:29" x14ac:dyDescent="0.3">
      <c r="AC287" s="4" t="str">
        <v>Dec</v>
      </c>
    </row>
    <row r="288" spans="29:29" x14ac:dyDescent="0.3">
      <c r="AC288" s="4" t="str">
        <v>Dec</v>
      </c>
    </row>
    <row r="289" spans="29:29" x14ac:dyDescent="0.3">
      <c r="AC289" s="4" t="str">
        <v>Dec</v>
      </c>
    </row>
    <row r="290" spans="29:29" x14ac:dyDescent="0.3">
      <c r="AC290" s="4" t="str">
        <v>Dec</v>
      </c>
    </row>
    <row r="291" spans="29:29" x14ac:dyDescent="0.3">
      <c r="AC291" s="4" t="str">
        <v>Dec</v>
      </c>
    </row>
    <row r="292" spans="29:29" x14ac:dyDescent="0.3">
      <c r="AC292" s="4" t="str">
        <v>Dec</v>
      </c>
    </row>
    <row r="293" spans="29:29" x14ac:dyDescent="0.3">
      <c r="AC293" s="4" t="str">
        <v>Dec</v>
      </c>
    </row>
    <row r="294" spans="29:29" x14ac:dyDescent="0.3">
      <c r="AC294" s="4" t="str">
        <v>Dec</v>
      </c>
    </row>
    <row r="295" spans="29:29" x14ac:dyDescent="0.3">
      <c r="AC295" s="4" t="str">
        <v>Dec</v>
      </c>
    </row>
    <row r="296" spans="29:29" x14ac:dyDescent="0.3">
      <c r="AC296" s="4" t="str">
        <v>Dec</v>
      </c>
    </row>
    <row r="297" spans="29:29" x14ac:dyDescent="0.3">
      <c r="AC297" s="4" t="str">
        <v>Dec</v>
      </c>
    </row>
    <row r="298" spans="29:29" x14ac:dyDescent="0.3">
      <c r="AC298" s="4" t="str">
        <v>Dec</v>
      </c>
    </row>
    <row r="299" spans="29:29" x14ac:dyDescent="0.3">
      <c r="AC299" s="4" t="str">
        <v>Dec</v>
      </c>
    </row>
    <row r="300" spans="29:29" x14ac:dyDescent="0.3">
      <c r="AC300" s="4" t="str">
        <v>Dec</v>
      </c>
    </row>
    <row r="301" spans="29:29" x14ac:dyDescent="0.3">
      <c r="AC301" s="4" t="str">
        <v>Dec</v>
      </c>
    </row>
  </sheetData>
  <mergeCells count="2">
    <mergeCell ref="AH3:AI3"/>
    <mergeCell ref="AQ3:AR3"/>
  </mergeCells>
  <phoneticPr fontId="1" type="noConversion"/>
  <conditionalFormatting sqref="AB6 AC7">
    <cfRule type="containsText" dxfId="18" priority="1" operator="containsText" text="paid">
      <formula>NOT(ISERROR(SEARCH("paid",AB6)))</formula>
    </cfRule>
    <cfRule type="containsText" dxfId="17" priority="2" operator="containsText" text="due">
      <formula>NOT(ISERROR(SEARCH("due",AB6)))</formula>
    </cfRule>
  </conditionalFormatting>
  <pageMargins left="0.7" right="0.7" top="0.75" bottom="0.75" header="0.3" footer="0.3"/>
  <pageSetup orientation="portrait" r:id="rId10"/>
  <tableParts count="3">
    <tablePart r:id="rId11"/>
    <tablePart r:id="rId12"/>
    <tablePart r:id="rId1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CBA41-8DD9-4C77-8444-EECD6E3994AA}">
  <dimension ref="L4:AI303"/>
  <sheetViews>
    <sheetView showGridLines="0" showRowColHeaders="0" zoomScale="70" zoomScaleNormal="70" workbookViewId="0">
      <selection activeCell="U7" sqref="U7"/>
    </sheetView>
  </sheetViews>
  <sheetFormatPr defaultColWidth="9" defaultRowHeight="21.9" customHeight="1" x14ac:dyDescent="0.35"/>
  <cols>
    <col min="1" max="15" width="9" style="69"/>
    <col min="16" max="16" width="8" style="75" customWidth="1"/>
    <col min="17" max="17" width="10.59765625" style="75" customWidth="1"/>
    <col min="18" max="18" width="14.09765625" style="75" customWidth="1"/>
    <col min="19" max="19" width="22.09765625" style="76" customWidth="1"/>
    <col min="20" max="20" width="16.3984375" style="69" customWidth="1"/>
    <col min="21" max="21" width="17.5" style="69" customWidth="1"/>
    <col min="22" max="22" width="10.8984375" style="77" customWidth="1"/>
    <col min="23" max="26" width="9" style="69"/>
    <col min="27" max="35" width="9" style="70"/>
    <col min="36" max="16384" width="9" style="69"/>
  </cols>
  <sheetData>
    <row r="4" spans="17:28" s="69" customFormat="1" ht="21.9" customHeight="1" x14ac:dyDescent="0.35">
      <c r="T4" s="70"/>
      <c r="U4" s="70"/>
      <c r="V4" s="70"/>
      <c r="W4" s="70"/>
      <c r="X4" s="70"/>
      <c r="Y4" s="70"/>
      <c r="Z4" s="70"/>
      <c r="AA4" s="70"/>
      <c r="AB4" s="70"/>
    </row>
    <row r="5" spans="17:28" s="69" customFormat="1" ht="21.9" customHeight="1" x14ac:dyDescent="0.35">
      <c r="T5" s="70"/>
      <c r="U5" s="70"/>
      <c r="V5" s="70"/>
      <c r="W5" s="70"/>
      <c r="X5" s="70"/>
      <c r="Y5" s="70"/>
      <c r="Z5" s="70"/>
      <c r="AA5" s="70"/>
      <c r="AB5" s="70"/>
    </row>
    <row r="6" spans="17:28" s="69" customFormat="1" ht="21.9" customHeight="1" x14ac:dyDescent="0.35">
      <c r="T6" s="70"/>
      <c r="U6" s="70"/>
      <c r="V6" s="70"/>
      <c r="W6" s="70"/>
      <c r="X6" s="70"/>
      <c r="Y6" s="70"/>
      <c r="Z6" s="70"/>
      <c r="AA6" s="70"/>
      <c r="AB6" s="70"/>
    </row>
    <row r="7" spans="17:28" s="69" customFormat="1" ht="21.9" customHeight="1" x14ac:dyDescent="0.35">
      <c r="T7" s="70"/>
      <c r="U7" s="70"/>
      <c r="V7" s="70"/>
      <c r="W7" s="70"/>
      <c r="X7" s="70"/>
      <c r="Y7" s="70"/>
      <c r="Z7" s="70"/>
      <c r="AA7" s="70"/>
      <c r="AB7" s="70"/>
    </row>
    <row r="8" spans="17:28" s="69" customFormat="1" ht="21.9" customHeight="1" x14ac:dyDescent="0.35">
      <c r="T8" s="70"/>
      <c r="U8" s="70"/>
      <c r="V8" s="70"/>
      <c r="W8" s="70"/>
      <c r="X8" s="70"/>
      <c r="Y8" s="70"/>
      <c r="Z8" s="70"/>
      <c r="AA8" s="70"/>
      <c r="AB8" s="70"/>
    </row>
    <row r="9" spans="17:28" s="69" customFormat="1" ht="21.9" customHeight="1" x14ac:dyDescent="0.35">
      <c r="T9" s="70"/>
      <c r="U9" s="70"/>
      <c r="V9" s="70"/>
      <c r="W9" s="70"/>
      <c r="X9" s="70"/>
      <c r="Y9" s="70"/>
      <c r="Z9" s="70"/>
      <c r="AA9" s="70"/>
      <c r="AB9" s="70"/>
    </row>
    <row r="10" spans="17:28" s="69" customFormat="1" ht="21.9" customHeight="1" x14ac:dyDescent="0.35">
      <c r="T10" s="70"/>
      <c r="U10" s="70"/>
      <c r="V10" s="70"/>
      <c r="W10" s="70"/>
      <c r="X10" s="70"/>
      <c r="Y10" s="70"/>
      <c r="Z10" s="70"/>
      <c r="AA10" s="70"/>
      <c r="AB10" s="70"/>
    </row>
    <row r="11" spans="17:28" s="69" customFormat="1" ht="21.9" customHeight="1" x14ac:dyDescent="0.35">
      <c r="T11" s="70"/>
      <c r="U11" s="70"/>
      <c r="V11" s="70"/>
      <c r="W11" s="70"/>
      <c r="X11" s="70"/>
      <c r="Y11" s="70"/>
      <c r="Z11" s="70"/>
      <c r="AA11" s="70"/>
      <c r="AB11" s="70"/>
    </row>
    <row r="12" spans="17:28" s="69" customFormat="1" ht="21.9" customHeight="1" x14ac:dyDescent="0.35">
      <c r="Q12" s="71"/>
      <c r="R12" s="72"/>
      <c r="T12" s="70"/>
      <c r="U12" s="70"/>
      <c r="V12" s="70"/>
      <c r="W12" s="70"/>
      <c r="X12" s="70"/>
      <c r="Y12" s="70"/>
      <c r="Z12" s="70"/>
      <c r="AA12" s="70"/>
      <c r="AB12" s="70"/>
    </row>
    <row r="13" spans="17:28" s="69" customFormat="1" ht="21.9" customHeight="1" x14ac:dyDescent="0.35">
      <c r="Q13" s="71"/>
      <c r="R13" s="72"/>
      <c r="T13" s="70"/>
      <c r="U13" s="70"/>
      <c r="V13" s="70"/>
      <c r="W13" s="70"/>
      <c r="X13" s="70"/>
      <c r="Y13" s="70"/>
      <c r="Z13" s="70"/>
      <c r="AA13" s="70"/>
      <c r="AB13" s="70"/>
    </row>
    <row r="14" spans="17:28" s="69" customFormat="1" ht="21.9" customHeight="1" x14ac:dyDescent="0.35">
      <c r="Q14" s="71"/>
      <c r="R14" s="72"/>
      <c r="T14" s="70"/>
      <c r="U14" s="70"/>
      <c r="V14" s="70"/>
      <c r="W14" s="70"/>
      <c r="X14" s="70"/>
      <c r="Y14" s="70"/>
      <c r="Z14" s="70"/>
      <c r="AA14" s="70"/>
      <c r="AB14" s="70"/>
    </row>
    <row r="15" spans="17:28" s="69" customFormat="1" ht="21.9" customHeight="1" x14ac:dyDescent="0.35">
      <c r="Q15" s="71"/>
      <c r="R15" s="72"/>
      <c r="T15" s="70"/>
      <c r="U15" s="70"/>
      <c r="V15" s="70"/>
      <c r="W15" s="70"/>
      <c r="X15" s="70"/>
      <c r="Y15" s="70"/>
      <c r="Z15" s="70"/>
      <c r="AA15" s="70"/>
      <c r="AB15" s="70"/>
    </row>
    <row r="16" spans="17:28" s="69" customFormat="1" ht="21.9" customHeight="1" x14ac:dyDescent="0.35">
      <c r="Q16" s="71"/>
      <c r="R16" s="72"/>
      <c r="T16" s="70"/>
      <c r="U16" s="70"/>
      <c r="V16" s="70"/>
      <c r="W16" s="70"/>
      <c r="X16" s="70"/>
      <c r="Y16" s="70"/>
      <c r="Z16" s="70"/>
      <c r="AA16" s="70"/>
      <c r="AB16" s="70"/>
    </row>
    <row r="17" spans="12:28" s="69" customFormat="1" ht="21.9" customHeight="1" x14ac:dyDescent="0.35">
      <c r="Q17" s="71"/>
      <c r="R17" s="72"/>
      <c r="T17" s="70"/>
      <c r="U17" s="70"/>
      <c r="V17" s="70"/>
      <c r="W17" s="70"/>
      <c r="X17" s="70"/>
      <c r="Y17" s="70"/>
      <c r="Z17" s="70"/>
      <c r="AA17" s="70"/>
      <c r="AB17" s="70"/>
    </row>
    <row r="18" spans="12:28" s="69" customFormat="1" ht="21.9" customHeight="1" x14ac:dyDescent="0.35">
      <c r="Q18" s="71"/>
      <c r="R18" s="72"/>
      <c r="T18" s="70"/>
      <c r="U18" s="70"/>
      <c r="V18" s="70"/>
      <c r="W18" s="70"/>
      <c r="X18" s="70"/>
      <c r="Y18" s="70"/>
      <c r="Z18" s="70"/>
      <c r="AA18" s="70"/>
      <c r="AB18" s="70"/>
    </row>
    <row r="19" spans="12:28" s="69" customFormat="1" ht="21.9" customHeight="1" x14ac:dyDescent="0.35">
      <c r="Q19" s="71"/>
      <c r="R19" s="72"/>
      <c r="T19" s="70"/>
      <c r="U19" s="70"/>
      <c r="V19" s="70"/>
      <c r="W19" s="70"/>
      <c r="X19" s="70"/>
      <c r="Y19" s="70"/>
      <c r="Z19" s="70"/>
      <c r="AA19" s="70"/>
      <c r="AB19" s="70"/>
    </row>
    <row r="20" spans="12:28" s="69" customFormat="1" ht="21.9" customHeight="1" x14ac:dyDescent="0.35">
      <c r="T20" s="70"/>
      <c r="U20" s="70"/>
      <c r="V20" s="70"/>
      <c r="W20" s="70"/>
      <c r="X20" s="70"/>
      <c r="Y20" s="70"/>
      <c r="Z20" s="70"/>
      <c r="AA20" s="70"/>
      <c r="AB20" s="70"/>
    </row>
    <row r="21" spans="12:28" s="69" customFormat="1" ht="21.9" customHeight="1" x14ac:dyDescent="0.35">
      <c r="T21" s="70"/>
      <c r="U21" s="70"/>
      <c r="V21" s="70"/>
      <c r="W21" s="70"/>
      <c r="X21" s="70"/>
      <c r="Y21" s="70"/>
      <c r="Z21" s="70"/>
      <c r="AA21" s="70"/>
      <c r="AB21" s="70"/>
    </row>
    <row r="22" spans="12:28" s="69" customFormat="1" ht="21.9" customHeight="1" x14ac:dyDescent="0.35">
      <c r="T22" s="70"/>
      <c r="U22" s="70"/>
      <c r="V22" s="70"/>
      <c r="W22" s="70"/>
      <c r="X22" s="70"/>
      <c r="Y22" s="70"/>
      <c r="Z22" s="70"/>
      <c r="AA22" s="70"/>
      <c r="AB22" s="70"/>
    </row>
    <row r="23" spans="12:28" s="69" customFormat="1" ht="21.9" customHeight="1" x14ac:dyDescent="0.35">
      <c r="L23" s="73"/>
      <c r="N23" s="74"/>
      <c r="T23" s="70"/>
      <c r="U23" s="70"/>
      <c r="V23" s="70"/>
      <c r="W23" s="70"/>
      <c r="X23" s="70"/>
      <c r="Y23" s="70"/>
      <c r="Z23" s="70"/>
      <c r="AA23" s="70"/>
      <c r="AB23" s="70"/>
    </row>
    <row r="24" spans="12:28" s="69" customFormat="1" ht="21.9" customHeight="1" x14ac:dyDescent="0.35">
      <c r="T24" s="70"/>
      <c r="U24" s="70"/>
      <c r="V24" s="70"/>
      <c r="W24" s="70"/>
      <c r="X24" s="70"/>
      <c r="Y24" s="70"/>
      <c r="Z24" s="70"/>
      <c r="AA24" s="70"/>
      <c r="AB24" s="70"/>
    </row>
    <row r="25" spans="12:28" s="69" customFormat="1" ht="21.9" customHeight="1" x14ac:dyDescent="0.35">
      <c r="T25" s="70"/>
      <c r="U25" s="70"/>
      <c r="V25" s="70"/>
      <c r="W25" s="70"/>
      <c r="X25" s="70"/>
      <c r="Y25" s="70"/>
      <c r="Z25" s="70"/>
      <c r="AA25" s="70"/>
      <c r="AB25" s="70"/>
    </row>
    <row r="26" spans="12:28" s="69" customFormat="1" ht="21.9" customHeight="1" x14ac:dyDescent="0.35">
      <c r="T26" s="70"/>
      <c r="U26" s="70"/>
      <c r="V26" s="70"/>
      <c r="W26" s="70"/>
      <c r="X26" s="70"/>
      <c r="Y26" s="70"/>
      <c r="Z26" s="70"/>
      <c r="AA26" s="70"/>
      <c r="AB26" s="70"/>
    </row>
    <row r="27" spans="12:28" s="69" customFormat="1" ht="21.9" customHeight="1" x14ac:dyDescent="0.35">
      <c r="T27" s="70"/>
      <c r="U27" s="70"/>
      <c r="V27" s="70"/>
      <c r="W27" s="70"/>
      <c r="X27" s="70"/>
      <c r="Y27" s="70"/>
      <c r="Z27" s="70"/>
      <c r="AA27" s="70"/>
      <c r="AB27" s="70"/>
    </row>
    <row r="28" spans="12:28" s="69" customFormat="1" ht="21.9" customHeight="1" x14ac:dyDescent="0.35">
      <c r="T28" s="70"/>
      <c r="U28" s="70"/>
      <c r="V28" s="70"/>
      <c r="W28" s="70"/>
      <c r="X28" s="70"/>
      <c r="Y28" s="70"/>
      <c r="Z28" s="70"/>
      <c r="AA28" s="70"/>
      <c r="AB28" s="70"/>
    </row>
    <row r="29" spans="12:28" s="69" customFormat="1" ht="21.9" customHeight="1" x14ac:dyDescent="0.35">
      <c r="T29" s="70"/>
      <c r="U29" s="70"/>
      <c r="V29" s="70"/>
      <c r="W29" s="70"/>
      <c r="X29" s="70"/>
      <c r="Y29" s="70"/>
      <c r="Z29" s="70"/>
      <c r="AA29" s="70"/>
      <c r="AB29" s="70"/>
    </row>
    <row r="30" spans="12:28" s="69" customFormat="1" ht="21.9" customHeight="1" x14ac:dyDescent="0.35">
      <c r="T30" s="70"/>
      <c r="U30" s="70"/>
      <c r="V30" s="70"/>
      <c r="W30" s="70"/>
      <c r="X30" s="70"/>
      <c r="Y30" s="70"/>
      <c r="Z30" s="70"/>
      <c r="AA30" s="70"/>
      <c r="AB30" s="70"/>
    </row>
    <row r="31" spans="12:28" s="69" customFormat="1" ht="21.9" customHeight="1" x14ac:dyDescent="0.35">
      <c r="T31" s="70"/>
      <c r="U31" s="70"/>
      <c r="V31" s="70"/>
      <c r="W31" s="70"/>
      <c r="X31" s="70"/>
      <c r="Y31" s="70"/>
      <c r="Z31" s="70"/>
      <c r="AA31" s="70"/>
      <c r="AB31" s="70"/>
    </row>
    <row r="32" spans="12:28" s="69" customFormat="1" ht="21.9" customHeight="1" x14ac:dyDescent="0.35">
      <c r="T32" s="70"/>
      <c r="U32" s="70"/>
      <c r="V32" s="70"/>
      <c r="W32" s="70"/>
      <c r="X32" s="70"/>
      <c r="Y32" s="70"/>
      <c r="Z32" s="70"/>
      <c r="AA32" s="70"/>
      <c r="AB32" s="70"/>
    </row>
    <row r="33" spans="20:28" s="69" customFormat="1" ht="21.9" customHeight="1" x14ac:dyDescent="0.35">
      <c r="T33" s="70"/>
      <c r="U33" s="70"/>
      <c r="V33" s="70"/>
      <c r="W33" s="70"/>
      <c r="X33" s="70"/>
      <c r="Y33" s="70"/>
      <c r="Z33" s="70"/>
      <c r="AA33" s="70"/>
      <c r="AB33" s="70"/>
    </row>
    <row r="34" spans="20:28" s="69" customFormat="1" ht="21.9" customHeight="1" x14ac:dyDescent="0.35">
      <c r="T34" s="70"/>
      <c r="U34" s="70"/>
      <c r="V34" s="70"/>
      <c r="W34" s="70"/>
      <c r="X34" s="70"/>
      <c r="Y34" s="70"/>
      <c r="Z34" s="70"/>
      <c r="AA34" s="70"/>
      <c r="AB34" s="70"/>
    </row>
    <row r="35" spans="20:28" s="69" customFormat="1" ht="21.9" customHeight="1" x14ac:dyDescent="0.35">
      <c r="T35" s="70"/>
      <c r="U35" s="70"/>
      <c r="V35" s="70"/>
      <c r="W35" s="70"/>
      <c r="X35" s="70"/>
      <c r="Y35" s="70"/>
      <c r="Z35" s="70"/>
      <c r="AA35" s="70"/>
      <c r="AB35" s="70"/>
    </row>
    <row r="36" spans="20:28" s="69" customFormat="1" ht="21.9" customHeight="1" x14ac:dyDescent="0.35">
      <c r="T36" s="70"/>
      <c r="U36" s="70"/>
      <c r="V36" s="70"/>
      <c r="W36" s="70"/>
      <c r="X36" s="70"/>
      <c r="Y36" s="70"/>
      <c r="Z36" s="70"/>
      <c r="AA36" s="70"/>
      <c r="AB36" s="70"/>
    </row>
    <row r="37" spans="20:28" s="69" customFormat="1" ht="21.9" customHeight="1" x14ac:dyDescent="0.35">
      <c r="T37" s="70"/>
      <c r="U37" s="70"/>
      <c r="V37" s="70"/>
      <c r="W37" s="70"/>
      <c r="X37" s="70"/>
      <c r="Y37" s="70"/>
      <c r="Z37" s="70"/>
      <c r="AA37" s="70"/>
      <c r="AB37" s="70"/>
    </row>
    <row r="38" spans="20:28" s="69" customFormat="1" ht="21.9" customHeight="1" x14ac:dyDescent="0.35">
      <c r="T38" s="70"/>
      <c r="U38" s="70"/>
      <c r="V38" s="70"/>
      <c r="W38" s="70"/>
      <c r="X38" s="70"/>
      <c r="Y38" s="70"/>
      <c r="Z38" s="70"/>
      <c r="AA38" s="70"/>
      <c r="AB38" s="70"/>
    </row>
    <row r="39" spans="20:28" s="69" customFormat="1" ht="21.9" customHeight="1" x14ac:dyDescent="0.35">
      <c r="T39" s="70"/>
      <c r="U39" s="70"/>
      <c r="V39" s="70"/>
      <c r="W39" s="70"/>
      <c r="X39" s="70"/>
      <c r="Y39" s="70"/>
      <c r="Z39" s="70"/>
      <c r="AA39" s="70"/>
      <c r="AB39" s="70"/>
    </row>
    <row r="40" spans="20:28" s="69" customFormat="1" ht="21.9" customHeight="1" x14ac:dyDescent="0.35">
      <c r="T40" s="70"/>
      <c r="U40" s="70"/>
      <c r="V40" s="70"/>
      <c r="W40" s="70"/>
      <c r="X40" s="70"/>
      <c r="Y40" s="70"/>
      <c r="Z40" s="70"/>
      <c r="AA40" s="70"/>
      <c r="AB40" s="70"/>
    </row>
    <row r="41" spans="20:28" s="69" customFormat="1" ht="21.9" customHeight="1" x14ac:dyDescent="0.35">
      <c r="T41" s="70"/>
      <c r="U41" s="70"/>
      <c r="V41" s="70"/>
      <c r="W41" s="70"/>
      <c r="X41" s="70"/>
      <c r="Y41" s="70"/>
      <c r="Z41" s="70"/>
      <c r="AA41" s="70"/>
      <c r="AB41" s="70"/>
    </row>
    <row r="42" spans="20:28" s="69" customFormat="1" ht="21.9" customHeight="1" x14ac:dyDescent="0.35">
      <c r="T42" s="70"/>
      <c r="U42" s="70"/>
      <c r="V42" s="70"/>
      <c r="W42" s="70"/>
      <c r="X42" s="70"/>
      <c r="Y42" s="70"/>
      <c r="Z42" s="70"/>
      <c r="AA42" s="70"/>
      <c r="AB42" s="70"/>
    </row>
    <row r="43" spans="20:28" s="69" customFormat="1" ht="21.9" customHeight="1" x14ac:dyDescent="0.35">
      <c r="T43" s="70"/>
      <c r="U43" s="70"/>
      <c r="V43" s="70"/>
      <c r="W43" s="70"/>
      <c r="X43" s="70"/>
      <c r="Y43" s="70"/>
      <c r="Z43" s="70"/>
      <c r="AA43" s="70"/>
      <c r="AB43" s="70"/>
    </row>
    <row r="44" spans="20:28" s="69" customFormat="1" ht="21.9" customHeight="1" x14ac:dyDescent="0.35">
      <c r="T44" s="70"/>
      <c r="U44" s="70"/>
      <c r="V44" s="70"/>
      <c r="W44" s="70"/>
      <c r="X44" s="70"/>
      <c r="Y44" s="70"/>
      <c r="Z44" s="70"/>
      <c r="AA44" s="70"/>
      <c r="AB44" s="70"/>
    </row>
    <row r="45" spans="20:28" s="69" customFormat="1" ht="21.9" customHeight="1" x14ac:dyDescent="0.35">
      <c r="T45" s="70"/>
      <c r="U45" s="70"/>
      <c r="V45" s="70"/>
      <c r="W45" s="70"/>
      <c r="X45" s="70"/>
      <c r="Y45" s="70"/>
      <c r="Z45" s="70"/>
      <c r="AA45" s="70"/>
      <c r="AB45" s="70"/>
    </row>
    <row r="46" spans="20:28" s="69" customFormat="1" ht="21.9" customHeight="1" x14ac:dyDescent="0.35">
      <c r="T46" s="70"/>
      <c r="U46" s="70"/>
      <c r="V46" s="70"/>
      <c r="W46" s="70"/>
      <c r="X46" s="70"/>
      <c r="Y46" s="70"/>
      <c r="Z46" s="70"/>
      <c r="AA46" s="70"/>
      <c r="AB46" s="70"/>
    </row>
    <row r="47" spans="20:28" s="69" customFormat="1" ht="21.9" customHeight="1" x14ac:dyDescent="0.35">
      <c r="T47" s="70"/>
      <c r="U47" s="70"/>
      <c r="V47" s="70"/>
      <c r="W47" s="70"/>
      <c r="X47" s="70"/>
      <c r="Y47" s="70"/>
      <c r="Z47" s="70"/>
      <c r="AA47" s="70"/>
      <c r="AB47" s="70"/>
    </row>
    <row r="48" spans="20:28" s="69" customFormat="1" ht="21.9" customHeight="1" x14ac:dyDescent="0.35">
      <c r="T48" s="70"/>
      <c r="U48" s="70"/>
      <c r="V48" s="70"/>
      <c r="W48" s="70"/>
      <c r="X48" s="70"/>
      <c r="Y48" s="70"/>
      <c r="Z48" s="70"/>
      <c r="AA48" s="70"/>
      <c r="AB48" s="70"/>
    </row>
    <row r="49" spans="20:28" s="69" customFormat="1" ht="21.9" customHeight="1" x14ac:dyDescent="0.35">
      <c r="T49" s="70"/>
      <c r="U49" s="70"/>
      <c r="V49" s="70"/>
      <c r="W49" s="70"/>
      <c r="X49" s="70"/>
      <c r="Y49" s="70"/>
      <c r="Z49" s="70"/>
      <c r="AA49" s="70"/>
      <c r="AB49" s="70"/>
    </row>
    <row r="50" spans="20:28" s="69" customFormat="1" ht="21.9" customHeight="1" x14ac:dyDescent="0.35">
      <c r="T50" s="70"/>
      <c r="U50" s="70"/>
      <c r="V50" s="70"/>
      <c r="W50" s="70"/>
      <c r="X50" s="70"/>
      <c r="Y50" s="70"/>
      <c r="Z50" s="70"/>
      <c r="AA50" s="70"/>
      <c r="AB50" s="70"/>
    </row>
    <row r="51" spans="20:28" s="69" customFormat="1" ht="21.9" customHeight="1" x14ac:dyDescent="0.35">
      <c r="T51" s="70"/>
      <c r="U51" s="70"/>
      <c r="V51" s="70"/>
      <c r="W51" s="70"/>
      <c r="X51" s="70"/>
      <c r="Y51" s="70"/>
      <c r="Z51" s="70"/>
      <c r="AA51" s="70"/>
      <c r="AB51" s="70"/>
    </row>
    <row r="52" spans="20:28" s="69" customFormat="1" ht="21.9" customHeight="1" x14ac:dyDescent="0.35">
      <c r="T52" s="70"/>
      <c r="U52" s="70"/>
      <c r="V52" s="70"/>
      <c r="W52" s="70"/>
      <c r="X52" s="70"/>
      <c r="Y52" s="70"/>
      <c r="Z52" s="70"/>
      <c r="AA52" s="70"/>
      <c r="AB52" s="70"/>
    </row>
    <row r="53" spans="20:28" s="69" customFormat="1" ht="21.9" customHeight="1" x14ac:dyDescent="0.35">
      <c r="T53" s="70"/>
      <c r="U53" s="70"/>
      <c r="V53" s="70"/>
      <c r="W53" s="70"/>
      <c r="X53" s="70"/>
      <c r="Y53" s="70"/>
      <c r="Z53" s="70"/>
      <c r="AA53" s="70"/>
      <c r="AB53" s="70"/>
    </row>
    <row r="54" spans="20:28" s="69" customFormat="1" ht="21.9" customHeight="1" x14ac:dyDescent="0.35">
      <c r="T54" s="70"/>
      <c r="U54" s="70"/>
      <c r="V54" s="70"/>
      <c r="W54" s="70"/>
      <c r="X54" s="70"/>
      <c r="Y54" s="70"/>
      <c r="Z54" s="70"/>
      <c r="AA54" s="70"/>
      <c r="AB54" s="70"/>
    </row>
    <row r="55" spans="20:28" s="69" customFormat="1" ht="21.9" customHeight="1" x14ac:dyDescent="0.35">
      <c r="T55" s="70"/>
      <c r="U55" s="70"/>
      <c r="V55" s="70"/>
      <c r="W55" s="70"/>
      <c r="X55" s="70"/>
      <c r="Y55" s="70"/>
      <c r="Z55" s="70"/>
      <c r="AA55" s="70"/>
      <c r="AB55" s="70"/>
    </row>
    <row r="56" spans="20:28" s="69" customFormat="1" ht="21.9" customHeight="1" x14ac:dyDescent="0.35">
      <c r="T56" s="70"/>
      <c r="U56" s="70"/>
      <c r="V56" s="70"/>
      <c r="W56" s="70"/>
      <c r="X56" s="70"/>
      <c r="Y56" s="70"/>
      <c r="Z56" s="70"/>
      <c r="AA56" s="70"/>
      <c r="AB56" s="70"/>
    </row>
    <row r="57" spans="20:28" s="69" customFormat="1" ht="21.9" customHeight="1" x14ac:dyDescent="0.35">
      <c r="T57" s="70"/>
      <c r="U57" s="70"/>
      <c r="V57" s="70"/>
      <c r="W57" s="70"/>
      <c r="X57" s="70"/>
      <c r="Y57" s="70"/>
      <c r="Z57" s="70"/>
      <c r="AA57" s="70"/>
      <c r="AB57" s="70"/>
    </row>
    <row r="58" spans="20:28" s="69" customFormat="1" ht="21.9" customHeight="1" x14ac:dyDescent="0.35">
      <c r="T58" s="70"/>
      <c r="U58" s="70"/>
      <c r="V58" s="70"/>
      <c r="W58" s="70"/>
      <c r="X58" s="70"/>
      <c r="Y58" s="70"/>
      <c r="Z58" s="70"/>
      <c r="AA58" s="70"/>
      <c r="AB58" s="70"/>
    </row>
    <row r="59" spans="20:28" s="69" customFormat="1" ht="21.9" customHeight="1" x14ac:dyDescent="0.35">
      <c r="T59" s="70"/>
      <c r="U59" s="70"/>
      <c r="V59" s="70"/>
      <c r="W59" s="70"/>
      <c r="X59" s="70"/>
      <c r="Y59" s="70"/>
      <c r="Z59" s="70"/>
      <c r="AA59" s="70"/>
      <c r="AB59" s="70"/>
    </row>
    <row r="60" spans="20:28" s="69" customFormat="1" ht="21.9" customHeight="1" x14ac:dyDescent="0.35">
      <c r="T60" s="70"/>
      <c r="U60" s="70"/>
      <c r="V60" s="70"/>
      <c r="W60" s="70"/>
      <c r="X60" s="70"/>
      <c r="Y60" s="70"/>
      <c r="Z60" s="70"/>
      <c r="AA60" s="70"/>
      <c r="AB60" s="70"/>
    </row>
    <row r="61" spans="20:28" s="69" customFormat="1" ht="21.9" customHeight="1" x14ac:dyDescent="0.35">
      <c r="T61" s="70"/>
      <c r="U61" s="70"/>
      <c r="V61" s="70"/>
      <c r="W61" s="70"/>
      <c r="X61" s="70"/>
      <c r="Y61" s="70"/>
      <c r="Z61" s="70"/>
      <c r="AA61" s="70"/>
      <c r="AB61" s="70"/>
    </row>
    <row r="62" spans="20:28" s="69" customFormat="1" ht="21.9" customHeight="1" x14ac:dyDescent="0.35">
      <c r="T62" s="70"/>
      <c r="U62" s="70"/>
      <c r="V62" s="70"/>
      <c r="W62" s="70"/>
      <c r="X62" s="70"/>
      <c r="Y62" s="70"/>
      <c r="Z62" s="70"/>
      <c r="AA62" s="70"/>
      <c r="AB62" s="70"/>
    </row>
    <row r="63" spans="20:28" s="69" customFormat="1" ht="21.9" customHeight="1" x14ac:dyDescent="0.35">
      <c r="T63" s="70"/>
      <c r="U63" s="70"/>
      <c r="V63" s="70"/>
      <c r="W63" s="70"/>
      <c r="X63" s="70"/>
      <c r="Y63" s="70"/>
      <c r="Z63" s="70"/>
      <c r="AA63" s="70"/>
      <c r="AB63" s="70"/>
    </row>
    <row r="64" spans="20:28" s="69" customFormat="1" ht="21.9" customHeight="1" x14ac:dyDescent="0.35">
      <c r="T64" s="70"/>
      <c r="U64" s="70"/>
      <c r="V64" s="70"/>
      <c r="W64" s="70"/>
      <c r="X64" s="70"/>
      <c r="Y64" s="70"/>
      <c r="Z64" s="70"/>
      <c r="AA64" s="70"/>
      <c r="AB64" s="70"/>
    </row>
    <row r="65" spans="20:28" s="69" customFormat="1" ht="21.9" customHeight="1" x14ac:dyDescent="0.35">
      <c r="T65" s="70"/>
      <c r="U65" s="70"/>
      <c r="V65" s="70"/>
      <c r="W65" s="70"/>
      <c r="X65" s="70"/>
      <c r="Y65" s="70"/>
      <c r="Z65" s="70"/>
      <c r="AA65" s="70"/>
      <c r="AB65" s="70"/>
    </row>
    <row r="66" spans="20:28" s="69" customFormat="1" ht="21.9" customHeight="1" x14ac:dyDescent="0.35">
      <c r="T66" s="70"/>
      <c r="U66" s="70"/>
      <c r="V66" s="70"/>
      <c r="W66" s="70"/>
      <c r="X66" s="70"/>
      <c r="Y66" s="70"/>
      <c r="Z66" s="70"/>
      <c r="AA66" s="70"/>
      <c r="AB66" s="70"/>
    </row>
    <row r="67" spans="20:28" s="69" customFormat="1" ht="21.9" customHeight="1" x14ac:dyDescent="0.35">
      <c r="T67" s="70"/>
      <c r="U67" s="70"/>
      <c r="V67" s="70"/>
      <c r="W67" s="70"/>
      <c r="X67" s="70"/>
      <c r="Y67" s="70"/>
      <c r="Z67" s="70"/>
      <c r="AA67" s="70"/>
      <c r="AB67" s="70"/>
    </row>
    <row r="68" spans="20:28" s="69" customFormat="1" ht="21.9" customHeight="1" x14ac:dyDescent="0.35">
      <c r="T68" s="70"/>
      <c r="U68" s="70"/>
      <c r="V68" s="70"/>
      <c r="W68" s="70"/>
      <c r="X68" s="70"/>
      <c r="Y68" s="70"/>
      <c r="Z68" s="70"/>
      <c r="AA68" s="70"/>
      <c r="AB68" s="70"/>
    </row>
    <row r="69" spans="20:28" s="69" customFormat="1" ht="21.9" customHeight="1" x14ac:dyDescent="0.35">
      <c r="T69" s="70"/>
      <c r="U69" s="70"/>
      <c r="V69" s="70"/>
      <c r="W69" s="70"/>
      <c r="X69" s="70"/>
      <c r="Y69" s="70"/>
      <c r="Z69" s="70"/>
      <c r="AA69" s="70"/>
      <c r="AB69" s="70"/>
    </row>
    <row r="70" spans="20:28" s="69" customFormat="1" ht="21.9" customHeight="1" x14ac:dyDescent="0.35">
      <c r="T70" s="70"/>
      <c r="U70" s="70"/>
      <c r="V70" s="70"/>
      <c r="W70" s="70"/>
      <c r="X70" s="70"/>
      <c r="Y70" s="70"/>
      <c r="Z70" s="70"/>
      <c r="AA70" s="70"/>
      <c r="AB70" s="70"/>
    </row>
    <row r="71" spans="20:28" s="69" customFormat="1" ht="21.9" customHeight="1" x14ac:dyDescent="0.35">
      <c r="T71" s="70"/>
      <c r="U71" s="70"/>
      <c r="V71" s="70"/>
      <c r="W71" s="70"/>
      <c r="X71" s="70"/>
      <c r="Y71" s="70"/>
      <c r="Z71" s="70"/>
      <c r="AA71" s="70"/>
      <c r="AB71" s="70"/>
    </row>
    <row r="72" spans="20:28" s="69" customFormat="1" ht="21.9" customHeight="1" x14ac:dyDescent="0.35">
      <c r="T72" s="70"/>
      <c r="U72" s="70"/>
      <c r="V72" s="70"/>
      <c r="W72" s="70"/>
      <c r="X72" s="70"/>
      <c r="Y72" s="70"/>
      <c r="Z72" s="70"/>
      <c r="AA72" s="70"/>
      <c r="AB72" s="70"/>
    </row>
    <row r="73" spans="20:28" s="69" customFormat="1" ht="21.9" customHeight="1" x14ac:dyDescent="0.35">
      <c r="T73" s="70"/>
      <c r="U73" s="70"/>
      <c r="V73" s="70"/>
      <c r="W73" s="70"/>
      <c r="X73" s="70"/>
      <c r="Y73" s="70"/>
      <c r="Z73" s="70"/>
      <c r="AA73" s="70"/>
      <c r="AB73" s="70"/>
    </row>
    <row r="74" spans="20:28" s="69" customFormat="1" ht="21.9" customHeight="1" x14ac:dyDescent="0.35">
      <c r="T74" s="70"/>
      <c r="U74" s="70"/>
      <c r="V74" s="70"/>
      <c r="W74" s="70"/>
      <c r="X74" s="70"/>
      <c r="Y74" s="70"/>
      <c r="Z74" s="70"/>
      <c r="AA74" s="70"/>
      <c r="AB74" s="70"/>
    </row>
    <row r="75" spans="20:28" s="69" customFormat="1" ht="21.9" customHeight="1" x14ac:dyDescent="0.35">
      <c r="T75" s="70"/>
      <c r="U75" s="70"/>
      <c r="V75" s="70"/>
      <c r="W75" s="70"/>
      <c r="X75" s="70"/>
      <c r="Y75" s="70"/>
      <c r="Z75" s="70"/>
      <c r="AA75" s="70"/>
      <c r="AB75" s="70"/>
    </row>
    <row r="76" spans="20:28" s="69" customFormat="1" ht="21.9" customHeight="1" x14ac:dyDescent="0.35">
      <c r="T76" s="70"/>
      <c r="U76" s="70"/>
      <c r="V76" s="70"/>
      <c r="W76" s="70"/>
      <c r="X76" s="70"/>
      <c r="Y76" s="70"/>
      <c r="Z76" s="70"/>
      <c r="AA76" s="70"/>
      <c r="AB76" s="70"/>
    </row>
    <row r="77" spans="20:28" s="69" customFormat="1" ht="21.9" customHeight="1" x14ac:dyDescent="0.35">
      <c r="T77" s="70"/>
      <c r="U77" s="70"/>
      <c r="V77" s="70"/>
      <c r="W77" s="70"/>
      <c r="X77" s="70"/>
      <c r="Y77" s="70"/>
      <c r="Z77" s="70"/>
      <c r="AA77" s="70"/>
      <c r="AB77" s="70"/>
    </row>
    <row r="78" spans="20:28" s="69" customFormat="1" ht="21.9" customHeight="1" x14ac:dyDescent="0.35">
      <c r="T78" s="70"/>
      <c r="U78" s="70"/>
      <c r="V78" s="70"/>
      <c r="W78" s="70"/>
      <c r="X78" s="70"/>
      <c r="Y78" s="70"/>
      <c r="Z78" s="70"/>
      <c r="AA78" s="70"/>
      <c r="AB78" s="70"/>
    </row>
    <row r="79" spans="20:28" s="69" customFormat="1" ht="21.9" customHeight="1" x14ac:dyDescent="0.35">
      <c r="T79" s="70"/>
      <c r="U79" s="70"/>
      <c r="V79" s="70"/>
      <c r="W79" s="70"/>
      <c r="X79" s="70"/>
      <c r="Y79" s="70"/>
      <c r="Z79" s="70"/>
      <c r="AA79" s="70"/>
      <c r="AB79" s="70"/>
    </row>
    <row r="80" spans="20:28" s="69" customFormat="1" ht="21.9" customHeight="1" x14ac:dyDescent="0.35">
      <c r="T80" s="70"/>
      <c r="U80" s="70"/>
      <c r="V80" s="70"/>
      <c r="W80" s="70"/>
      <c r="X80" s="70"/>
      <c r="Y80" s="70"/>
      <c r="Z80" s="70"/>
      <c r="AA80" s="70"/>
      <c r="AB80" s="70"/>
    </row>
    <row r="81" spans="20:28" s="69" customFormat="1" ht="21.9" customHeight="1" x14ac:dyDescent="0.35">
      <c r="T81" s="70"/>
      <c r="U81" s="70"/>
      <c r="V81" s="70"/>
      <c r="W81" s="70"/>
      <c r="X81" s="70"/>
      <c r="Y81" s="70"/>
      <c r="Z81" s="70"/>
      <c r="AA81" s="70"/>
      <c r="AB81" s="70"/>
    </row>
    <row r="82" spans="20:28" s="69" customFormat="1" ht="21.9" customHeight="1" x14ac:dyDescent="0.35">
      <c r="T82" s="70"/>
      <c r="U82" s="70"/>
      <c r="V82" s="70"/>
      <c r="W82" s="70"/>
      <c r="X82" s="70"/>
      <c r="Y82" s="70"/>
      <c r="Z82" s="70"/>
      <c r="AA82" s="70"/>
      <c r="AB82" s="70"/>
    </row>
    <row r="83" spans="20:28" s="69" customFormat="1" ht="21.9" customHeight="1" x14ac:dyDescent="0.35">
      <c r="T83" s="70"/>
      <c r="U83" s="70"/>
      <c r="V83" s="70"/>
      <c r="W83" s="70"/>
      <c r="X83" s="70"/>
      <c r="Y83" s="70"/>
      <c r="Z83" s="70"/>
      <c r="AA83" s="70"/>
      <c r="AB83" s="70"/>
    </row>
    <row r="84" spans="20:28" s="69" customFormat="1" ht="21.9" customHeight="1" x14ac:dyDescent="0.35">
      <c r="T84" s="70"/>
      <c r="U84" s="70"/>
      <c r="V84" s="70"/>
      <c r="W84" s="70"/>
      <c r="X84" s="70"/>
      <c r="Y84" s="70"/>
      <c r="Z84" s="70"/>
      <c r="AA84" s="70"/>
      <c r="AB84" s="70"/>
    </row>
    <row r="85" spans="20:28" s="69" customFormat="1" ht="21.9" customHeight="1" x14ac:dyDescent="0.35">
      <c r="T85" s="70"/>
      <c r="U85" s="70"/>
      <c r="V85" s="70"/>
      <c r="W85" s="70"/>
      <c r="X85" s="70"/>
      <c r="Y85" s="70"/>
      <c r="Z85" s="70"/>
      <c r="AA85" s="70"/>
      <c r="AB85" s="70"/>
    </row>
    <row r="86" spans="20:28" s="69" customFormat="1" ht="21.9" customHeight="1" x14ac:dyDescent="0.35">
      <c r="T86" s="70"/>
      <c r="U86" s="70"/>
      <c r="V86" s="70"/>
      <c r="W86" s="70"/>
      <c r="X86" s="70"/>
      <c r="Y86" s="70"/>
      <c r="Z86" s="70"/>
      <c r="AA86" s="70"/>
      <c r="AB86" s="70"/>
    </row>
    <row r="87" spans="20:28" s="69" customFormat="1" ht="21.9" customHeight="1" x14ac:dyDescent="0.35">
      <c r="T87" s="70"/>
      <c r="U87" s="70"/>
      <c r="V87" s="70"/>
      <c r="W87" s="70"/>
      <c r="X87" s="70"/>
      <c r="Y87" s="70"/>
      <c r="Z87" s="70"/>
      <c r="AA87" s="70"/>
      <c r="AB87" s="70"/>
    </row>
    <row r="88" spans="20:28" s="69" customFormat="1" ht="21.9" customHeight="1" x14ac:dyDescent="0.35">
      <c r="T88" s="70"/>
      <c r="U88" s="70"/>
      <c r="V88" s="70"/>
      <c r="W88" s="70"/>
      <c r="X88" s="70"/>
      <c r="Y88" s="70"/>
      <c r="Z88" s="70"/>
      <c r="AA88" s="70"/>
      <c r="AB88" s="70"/>
    </row>
    <row r="89" spans="20:28" s="69" customFormat="1" ht="21.9" customHeight="1" x14ac:dyDescent="0.35">
      <c r="T89" s="70"/>
      <c r="U89" s="70"/>
      <c r="V89" s="70"/>
      <c r="W89" s="70"/>
      <c r="X89" s="70"/>
      <c r="Y89" s="70"/>
      <c r="Z89" s="70"/>
      <c r="AA89" s="70"/>
      <c r="AB89" s="70"/>
    </row>
    <row r="90" spans="20:28" s="69" customFormat="1" ht="21.9" customHeight="1" x14ac:dyDescent="0.35">
      <c r="T90" s="70"/>
      <c r="U90" s="70"/>
      <c r="V90" s="70"/>
      <c r="W90" s="70"/>
      <c r="X90" s="70"/>
      <c r="Y90" s="70"/>
      <c r="Z90" s="70"/>
      <c r="AA90" s="70"/>
      <c r="AB90" s="70"/>
    </row>
    <row r="91" spans="20:28" s="69" customFormat="1" ht="21.9" customHeight="1" x14ac:dyDescent="0.35">
      <c r="T91" s="70"/>
      <c r="U91" s="70"/>
      <c r="V91" s="70"/>
      <c r="W91" s="70"/>
      <c r="X91" s="70"/>
      <c r="Y91" s="70"/>
      <c r="Z91" s="70"/>
      <c r="AA91" s="70"/>
      <c r="AB91" s="70"/>
    </row>
    <row r="92" spans="20:28" s="69" customFormat="1" ht="21.9" customHeight="1" x14ac:dyDescent="0.35">
      <c r="T92" s="70"/>
      <c r="U92" s="70"/>
      <c r="V92" s="70"/>
      <c r="W92" s="70"/>
      <c r="X92" s="70"/>
      <c r="Y92" s="70"/>
      <c r="Z92" s="70"/>
      <c r="AA92" s="70"/>
      <c r="AB92" s="70"/>
    </row>
    <row r="93" spans="20:28" s="69" customFormat="1" ht="21.9" customHeight="1" x14ac:dyDescent="0.35">
      <c r="T93" s="70"/>
      <c r="U93" s="70"/>
      <c r="V93" s="70"/>
      <c r="W93" s="70"/>
      <c r="X93" s="70"/>
      <c r="Y93" s="70"/>
      <c r="Z93" s="70"/>
      <c r="AA93" s="70"/>
      <c r="AB93" s="70"/>
    </row>
    <row r="94" spans="20:28" s="69" customFormat="1" ht="21.9" customHeight="1" x14ac:dyDescent="0.35">
      <c r="T94" s="70"/>
      <c r="U94" s="70"/>
      <c r="V94" s="70"/>
      <c r="W94" s="70"/>
      <c r="X94" s="70"/>
      <c r="Y94" s="70"/>
      <c r="Z94" s="70"/>
      <c r="AA94" s="70"/>
      <c r="AB94" s="70"/>
    </row>
    <row r="95" spans="20:28" s="69" customFormat="1" ht="21.9" customHeight="1" x14ac:dyDescent="0.35">
      <c r="T95" s="70"/>
      <c r="U95" s="70"/>
      <c r="V95" s="70"/>
      <c r="W95" s="70"/>
      <c r="X95" s="70"/>
      <c r="Y95" s="70"/>
      <c r="Z95" s="70"/>
      <c r="AA95" s="70"/>
      <c r="AB95" s="70"/>
    </row>
    <row r="96" spans="20:28" s="69" customFormat="1" ht="21.9" customHeight="1" x14ac:dyDescent="0.35">
      <c r="T96" s="70"/>
      <c r="U96" s="70"/>
      <c r="V96" s="70"/>
      <c r="W96" s="70"/>
      <c r="X96" s="70"/>
      <c r="Y96" s="70"/>
      <c r="Z96" s="70"/>
      <c r="AA96" s="70"/>
      <c r="AB96" s="70"/>
    </row>
    <row r="97" spans="20:28" s="69" customFormat="1" ht="21.9" customHeight="1" x14ac:dyDescent="0.35">
      <c r="T97" s="70"/>
      <c r="U97" s="70"/>
      <c r="V97" s="70"/>
      <c r="W97" s="70"/>
      <c r="X97" s="70"/>
      <c r="Y97" s="70"/>
      <c r="Z97" s="70"/>
      <c r="AA97" s="70"/>
      <c r="AB97" s="70"/>
    </row>
    <row r="98" spans="20:28" s="69" customFormat="1" ht="21.9" customHeight="1" x14ac:dyDescent="0.35">
      <c r="T98" s="70"/>
      <c r="U98" s="70"/>
      <c r="V98" s="70"/>
      <c r="W98" s="70"/>
      <c r="X98" s="70"/>
      <c r="Y98" s="70"/>
      <c r="Z98" s="70"/>
      <c r="AA98" s="70"/>
      <c r="AB98" s="70"/>
    </row>
    <row r="99" spans="20:28" s="69" customFormat="1" ht="21.9" customHeight="1" x14ac:dyDescent="0.35">
      <c r="T99" s="70"/>
      <c r="U99" s="70"/>
      <c r="V99" s="70"/>
      <c r="W99" s="70"/>
      <c r="X99" s="70"/>
      <c r="Y99" s="70"/>
      <c r="Z99" s="70"/>
      <c r="AA99" s="70"/>
      <c r="AB99" s="70"/>
    </row>
    <row r="100" spans="20:28" s="69" customFormat="1" ht="21.9" customHeight="1" x14ac:dyDescent="0.35">
      <c r="T100" s="70"/>
      <c r="U100" s="70"/>
      <c r="V100" s="70"/>
      <c r="W100" s="70"/>
      <c r="X100" s="70"/>
      <c r="Y100" s="70"/>
      <c r="Z100" s="70"/>
      <c r="AA100" s="70"/>
      <c r="AB100" s="70"/>
    </row>
    <row r="101" spans="20:28" s="69" customFormat="1" ht="21.9" customHeight="1" x14ac:dyDescent="0.35">
      <c r="T101" s="70"/>
      <c r="U101" s="70"/>
      <c r="V101" s="70"/>
      <c r="W101" s="70"/>
      <c r="X101" s="70"/>
      <c r="Y101" s="70"/>
      <c r="Z101" s="70"/>
      <c r="AA101" s="70"/>
      <c r="AB101" s="70"/>
    </row>
    <row r="102" spans="20:28" s="69" customFormat="1" ht="21.9" customHeight="1" x14ac:dyDescent="0.35">
      <c r="T102" s="70"/>
      <c r="U102" s="70"/>
      <c r="V102" s="70"/>
      <c r="W102" s="70"/>
      <c r="X102" s="70"/>
      <c r="Y102" s="70"/>
      <c r="Z102" s="70"/>
      <c r="AA102" s="70"/>
      <c r="AB102" s="70"/>
    </row>
    <row r="103" spans="20:28" s="69" customFormat="1" ht="21.9" customHeight="1" x14ac:dyDescent="0.35">
      <c r="T103" s="70"/>
      <c r="U103" s="70"/>
      <c r="V103" s="70"/>
      <c r="W103" s="70"/>
      <c r="X103" s="70"/>
      <c r="Y103" s="70"/>
      <c r="Z103" s="70"/>
      <c r="AA103" s="70"/>
      <c r="AB103" s="70"/>
    </row>
    <row r="104" spans="20:28" s="69" customFormat="1" ht="21.9" customHeight="1" x14ac:dyDescent="0.35">
      <c r="T104" s="70"/>
      <c r="U104" s="70"/>
      <c r="V104" s="70"/>
      <c r="W104" s="70"/>
      <c r="X104" s="70"/>
      <c r="Y104" s="70"/>
      <c r="Z104" s="70"/>
      <c r="AA104" s="70"/>
      <c r="AB104" s="70"/>
    </row>
    <row r="105" spans="20:28" s="69" customFormat="1" ht="21.9" customHeight="1" x14ac:dyDescent="0.35">
      <c r="T105" s="70"/>
      <c r="U105" s="70"/>
      <c r="V105" s="70"/>
      <c r="W105" s="70"/>
      <c r="X105" s="70"/>
      <c r="Y105" s="70"/>
      <c r="Z105" s="70"/>
      <c r="AA105" s="70"/>
      <c r="AB105" s="70"/>
    </row>
    <row r="106" spans="20:28" s="69" customFormat="1" ht="21.9" customHeight="1" x14ac:dyDescent="0.35">
      <c r="T106" s="70"/>
      <c r="U106" s="70"/>
      <c r="V106" s="70"/>
      <c r="W106" s="70"/>
      <c r="X106" s="70"/>
      <c r="Y106" s="70"/>
      <c r="Z106" s="70"/>
      <c r="AA106" s="70"/>
      <c r="AB106" s="70"/>
    </row>
    <row r="107" spans="20:28" s="69" customFormat="1" ht="21.9" customHeight="1" x14ac:dyDescent="0.35">
      <c r="T107" s="70"/>
      <c r="U107" s="70"/>
      <c r="V107" s="70"/>
      <c r="W107" s="70"/>
      <c r="X107" s="70"/>
      <c r="Y107" s="70"/>
      <c r="Z107" s="70"/>
      <c r="AA107" s="70"/>
      <c r="AB107" s="70"/>
    </row>
    <row r="108" spans="20:28" s="69" customFormat="1" ht="21.9" customHeight="1" x14ac:dyDescent="0.35">
      <c r="T108" s="70"/>
      <c r="U108" s="70"/>
      <c r="V108" s="70"/>
      <c r="W108" s="70"/>
      <c r="X108" s="70"/>
      <c r="Y108" s="70"/>
      <c r="Z108" s="70"/>
      <c r="AA108" s="70"/>
      <c r="AB108" s="70"/>
    </row>
    <row r="109" spans="20:28" s="69" customFormat="1" ht="21.9" customHeight="1" x14ac:dyDescent="0.35">
      <c r="T109" s="70"/>
      <c r="U109" s="70"/>
      <c r="V109" s="70"/>
      <c r="W109" s="70"/>
      <c r="X109" s="70"/>
      <c r="Y109" s="70"/>
      <c r="Z109" s="70"/>
      <c r="AA109" s="70"/>
      <c r="AB109" s="70"/>
    </row>
    <row r="110" spans="20:28" s="69" customFormat="1" ht="21.9" customHeight="1" x14ac:dyDescent="0.35">
      <c r="T110" s="70"/>
      <c r="U110" s="70"/>
      <c r="V110" s="70"/>
      <c r="W110" s="70"/>
      <c r="X110" s="70"/>
      <c r="Y110" s="70"/>
      <c r="Z110" s="70"/>
      <c r="AA110" s="70"/>
      <c r="AB110" s="70"/>
    </row>
    <row r="111" spans="20:28" s="69" customFormat="1" ht="21.9" customHeight="1" x14ac:dyDescent="0.35">
      <c r="T111" s="70"/>
      <c r="U111" s="70"/>
      <c r="V111" s="70"/>
      <c r="W111" s="70"/>
      <c r="X111" s="70"/>
      <c r="Y111" s="70"/>
      <c r="Z111" s="70"/>
      <c r="AA111" s="70"/>
      <c r="AB111" s="70"/>
    </row>
    <row r="112" spans="20:28" s="69" customFormat="1" ht="21.9" customHeight="1" x14ac:dyDescent="0.35">
      <c r="T112" s="70"/>
      <c r="U112" s="70"/>
      <c r="V112" s="70"/>
      <c r="W112" s="70"/>
      <c r="X112" s="70"/>
      <c r="Y112" s="70"/>
      <c r="Z112" s="70"/>
      <c r="AA112" s="70"/>
      <c r="AB112" s="70"/>
    </row>
    <row r="113" spans="20:28" s="69" customFormat="1" ht="21.9" customHeight="1" x14ac:dyDescent="0.35">
      <c r="T113" s="70"/>
      <c r="U113" s="70"/>
      <c r="V113" s="70"/>
      <c r="W113" s="70"/>
      <c r="X113" s="70"/>
      <c r="Y113" s="70"/>
      <c r="Z113" s="70"/>
      <c r="AA113" s="70"/>
      <c r="AB113" s="70"/>
    </row>
    <row r="114" spans="20:28" s="69" customFormat="1" ht="21.9" customHeight="1" x14ac:dyDescent="0.35">
      <c r="T114" s="70"/>
      <c r="U114" s="70"/>
      <c r="V114" s="70"/>
      <c r="W114" s="70"/>
      <c r="X114" s="70"/>
      <c r="Y114" s="70"/>
      <c r="Z114" s="70"/>
      <c r="AA114" s="70"/>
      <c r="AB114" s="70"/>
    </row>
    <row r="115" spans="20:28" s="69" customFormat="1" ht="21.9" customHeight="1" x14ac:dyDescent="0.35">
      <c r="T115" s="70"/>
      <c r="U115" s="70"/>
      <c r="V115" s="70"/>
      <c r="W115" s="70"/>
      <c r="X115" s="70"/>
      <c r="Y115" s="70"/>
      <c r="Z115" s="70"/>
      <c r="AA115" s="70"/>
      <c r="AB115" s="70"/>
    </row>
    <row r="116" spans="20:28" s="69" customFormat="1" ht="21.9" customHeight="1" x14ac:dyDescent="0.35">
      <c r="T116" s="70"/>
      <c r="U116" s="70"/>
      <c r="V116" s="70"/>
      <c r="W116" s="70"/>
      <c r="X116" s="70"/>
      <c r="Y116" s="70"/>
      <c r="Z116" s="70"/>
      <c r="AA116" s="70"/>
      <c r="AB116" s="70"/>
    </row>
    <row r="117" spans="20:28" s="69" customFormat="1" ht="21.9" customHeight="1" x14ac:dyDescent="0.35">
      <c r="T117" s="70"/>
      <c r="U117" s="70"/>
      <c r="V117" s="70"/>
      <c r="W117" s="70"/>
      <c r="X117" s="70"/>
      <c r="Y117" s="70"/>
      <c r="Z117" s="70"/>
      <c r="AA117" s="70"/>
      <c r="AB117" s="70"/>
    </row>
    <row r="118" spans="20:28" s="69" customFormat="1" ht="21.9" customHeight="1" x14ac:dyDescent="0.35">
      <c r="T118" s="70"/>
      <c r="U118" s="70"/>
      <c r="V118" s="70"/>
      <c r="W118" s="70"/>
      <c r="X118" s="70"/>
      <c r="Y118" s="70"/>
      <c r="Z118" s="70"/>
      <c r="AA118" s="70"/>
      <c r="AB118" s="70"/>
    </row>
    <row r="119" spans="20:28" s="69" customFormat="1" ht="21.9" customHeight="1" x14ac:dyDescent="0.35">
      <c r="T119" s="70"/>
      <c r="U119" s="70"/>
      <c r="V119" s="70"/>
      <c r="W119" s="70"/>
      <c r="X119" s="70"/>
      <c r="Y119" s="70"/>
      <c r="Z119" s="70"/>
      <c r="AA119" s="70"/>
      <c r="AB119" s="70"/>
    </row>
    <row r="120" spans="20:28" s="69" customFormat="1" ht="21.9" customHeight="1" x14ac:dyDescent="0.35">
      <c r="T120" s="70"/>
      <c r="U120" s="70"/>
      <c r="V120" s="70"/>
      <c r="W120" s="70"/>
      <c r="X120" s="70"/>
      <c r="Y120" s="70"/>
      <c r="Z120" s="70"/>
      <c r="AA120" s="70"/>
      <c r="AB120" s="70"/>
    </row>
    <row r="121" spans="20:28" s="69" customFormat="1" ht="21.9" customHeight="1" x14ac:dyDescent="0.35">
      <c r="T121" s="70"/>
      <c r="U121" s="70"/>
      <c r="V121" s="70"/>
      <c r="W121" s="70"/>
      <c r="X121" s="70"/>
      <c r="Y121" s="70"/>
      <c r="Z121" s="70"/>
      <c r="AA121" s="70"/>
      <c r="AB121" s="70"/>
    </row>
    <row r="122" spans="20:28" s="69" customFormat="1" ht="21.9" customHeight="1" x14ac:dyDescent="0.35">
      <c r="T122" s="70"/>
      <c r="U122" s="70"/>
      <c r="V122" s="70"/>
      <c r="W122" s="70"/>
      <c r="X122" s="70"/>
      <c r="Y122" s="70"/>
      <c r="Z122" s="70"/>
      <c r="AA122" s="70"/>
      <c r="AB122" s="70"/>
    </row>
    <row r="123" spans="20:28" s="69" customFormat="1" ht="21.9" customHeight="1" x14ac:dyDescent="0.35">
      <c r="T123" s="70"/>
      <c r="U123" s="70"/>
      <c r="V123" s="70"/>
      <c r="W123" s="70"/>
      <c r="X123" s="70"/>
      <c r="Y123" s="70"/>
      <c r="Z123" s="70"/>
      <c r="AA123" s="70"/>
      <c r="AB123" s="70"/>
    </row>
    <row r="124" spans="20:28" s="69" customFormat="1" ht="21.9" customHeight="1" x14ac:dyDescent="0.35">
      <c r="T124" s="70"/>
      <c r="U124" s="70"/>
      <c r="V124" s="70"/>
      <c r="W124" s="70"/>
      <c r="X124" s="70"/>
      <c r="Y124" s="70"/>
      <c r="Z124" s="70"/>
      <c r="AA124" s="70"/>
      <c r="AB124" s="70"/>
    </row>
    <row r="125" spans="20:28" s="69" customFormat="1" ht="21.9" customHeight="1" x14ac:dyDescent="0.35">
      <c r="T125" s="70"/>
      <c r="U125" s="70"/>
      <c r="V125" s="70"/>
      <c r="W125" s="70"/>
      <c r="X125" s="70"/>
      <c r="Y125" s="70"/>
      <c r="Z125" s="70"/>
      <c r="AA125" s="70"/>
      <c r="AB125" s="70"/>
    </row>
    <row r="126" spans="20:28" s="69" customFormat="1" ht="21.9" customHeight="1" x14ac:dyDescent="0.35">
      <c r="T126" s="70"/>
      <c r="U126" s="70"/>
      <c r="V126" s="70"/>
      <c r="W126" s="70"/>
      <c r="X126" s="70"/>
      <c r="Y126" s="70"/>
      <c r="Z126" s="70"/>
      <c r="AA126" s="70"/>
      <c r="AB126" s="70"/>
    </row>
    <row r="127" spans="20:28" s="69" customFormat="1" ht="21.9" customHeight="1" x14ac:dyDescent="0.35">
      <c r="T127" s="70"/>
      <c r="U127" s="70"/>
      <c r="V127" s="70"/>
      <c r="W127" s="70"/>
      <c r="X127" s="70"/>
      <c r="Y127" s="70"/>
      <c r="Z127" s="70"/>
      <c r="AA127" s="70"/>
      <c r="AB127" s="70"/>
    </row>
    <row r="128" spans="20:28" s="69" customFormat="1" ht="21.9" customHeight="1" x14ac:dyDescent="0.35">
      <c r="T128" s="70"/>
      <c r="U128" s="70"/>
      <c r="V128" s="70"/>
      <c r="W128" s="70"/>
      <c r="X128" s="70"/>
      <c r="Y128" s="70"/>
      <c r="Z128" s="70"/>
      <c r="AA128" s="70"/>
      <c r="AB128" s="70"/>
    </row>
    <row r="129" spans="20:28" s="69" customFormat="1" ht="21.9" customHeight="1" x14ac:dyDescent="0.35">
      <c r="T129" s="70"/>
      <c r="U129" s="70"/>
      <c r="V129" s="70"/>
      <c r="W129" s="70"/>
      <c r="X129" s="70"/>
      <c r="Y129" s="70"/>
      <c r="Z129" s="70"/>
      <c r="AA129" s="70"/>
      <c r="AB129" s="70"/>
    </row>
    <row r="130" spans="20:28" s="69" customFormat="1" ht="21.9" customHeight="1" x14ac:dyDescent="0.35">
      <c r="T130" s="70"/>
      <c r="U130" s="70"/>
      <c r="V130" s="70"/>
      <c r="W130" s="70"/>
      <c r="X130" s="70"/>
      <c r="Y130" s="70"/>
      <c r="Z130" s="70"/>
      <c r="AA130" s="70"/>
      <c r="AB130" s="70"/>
    </row>
    <row r="131" spans="20:28" s="69" customFormat="1" ht="21.9" customHeight="1" x14ac:dyDescent="0.35">
      <c r="T131" s="70"/>
      <c r="U131" s="70"/>
      <c r="V131" s="70"/>
      <c r="W131" s="70"/>
      <c r="X131" s="70"/>
      <c r="Y131" s="70"/>
      <c r="Z131" s="70"/>
      <c r="AA131" s="70"/>
      <c r="AB131" s="70"/>
    </row>
    <row r="132" spans="20:28" s="69" customFormat="1" ht="21.9" customHeight="1" x14ac:dyDescent="0.35">
      <c r="T132" s="70"/>
      <c r="U132" s="70"/>
      <c r="V132" s="70"/>
      <c r="W132" s="70"/>
      <c r="X132" s="70"/>
      <c r="Y132" s="70"/>
      <c r="Z132" s="70"/>
      <c r="AA132" s="70"/>
      <c r="AB132" s="70"/>
    </row>
    <row r="133" spans="20:28" s="69" customFormat="1" ht="21.9" customHeight="1" x14ac:dyDescent="0.35">
      <c r="T133" s="70"/>
      <c r="U133" s="70"/>
      <c r="V133" s="70"/>
      <c r="W133" s="70"/>
      <c r="X133" s="70"/>
      <c r="Y133" s="70"/>
      <c r="Z133" s="70"/>
      <c r="AA133" s="70"/>
      <c r="AB133" s="70"/>
    </row>
    <row r="134" spans="20:28" s="69" customFormat="1" ht="21.9" customHeight="1" x14ac:dyDescent="0.35">
      <c r="T134" s="70"/>
      <c r="U134" s="70"/>
      <c r="V134" s="70"/>
      <c r="W134" s="70"/>
      <c r="X134" s="70"/>
      <c r="Y134" s="70"/>
      <c r="Z134" s="70"/>
      <c r="AA134" s="70"/>
      <c r="AB134" s="70"/>
    </row>
    <row r="135" spans="20:28" s="69" customFormat="1" ht="21.9" customHeight="1" x14ac:dyDescent="0.35">
      <c r="T135" s="70"/>
      <c r="U135" s="70"/>
      <c r="V135" s="70"/>
      <c r="W135" s="70"/>
      <c r="X135" s="70"/>
      <c r="Y135" s="70"/>
      <c r="Z135" s="70"/>
      <c r="AA135" s="70"/>
      <c r="AB135" s="70"/>
    </row>
    <row r="136" spans="20:28" s="69" customFormat="1" ht="21.9" customHeight="1" x14ac:dyDescent="0.35">
      <c r="T136" s="70"/>
      <c r="U136" s="70"/>
      <c r="V136" s="70"/>
      <c r="W136" s="70"/>
      <c r="X136" s="70"/>
      <c r="Y136" s="70"/>
      <c r="Z136" s="70"/>
      <c r="AA136" s="70"/>
      <c r="AB136" s="70"/>
    </row>
    <row r="137" spans="20:28" s="69" customFormat="1" ht="21.9" customHeight="1" x14ac:dyDescent="0.35">
      <c r="T137" s="70"/>
      <c r="U137" s="70"/>
      <c r="V137" s="70"/>
      <c r="W137" s="70"/>
      <c r="X137" s="70"/>
      <c r="Y137" s="70"/>
      <c r="Z137" s="70"/>
      <c r="AA137" s="70"/>
      <c r="AB137" s="70"/>
    </row>
    <row r="138" spans="20:28" s="69" customFormat="1" ht="21.9" customHeight="1" x14ac:dyDescent="0.35">
      <c r="T138" s="70"/>
      <c r="U138" s="70"/>
      <c r="V138" s="70"/>
      <c r="W138" s="70"/>
      <c r="X138" s="70"/>
      <c r="Y138" s="70"/>
      <c r="Z138" s="70"/>
      <c r="AA138" s="70"/>
      <c r="AB138" s="70"/>
    </row>
    <row r="139" spans="20:28" s="69" customFormat="1" ht="21.9" customHeight="1" x14ac:dyDescent="0.35">
      <c r="T139" s="70"/>
      <c r="U139" s="70"/>
      <c r="V139" s="70"/>
      <c r="W139" s="70"/>
      <c r="X139" s="70"/>
      <c r="Y139" s="70"/>
      <c r="Z139" s="70"/>
      <c r="AA139" s="70"/>
      <c r="AB139" s="70"/>
    </row>
    <row r="140" spans="20:28" s="69" customFormat="1" ht="21.9" customHeight="1" x14ac:dyDescent="0.35">
      <c r="T140" s="70"/>
      <c r="U140" s="70"/>
      <c r="V140" s="70"/>
      <c r="W140" s="70"/>
      <c r="X140" s="70"/>
      <c r="Y140" s="70"/>
      <c r="Z140" s="70"/>
      <c r="AA140" s="70"/>
      <c r="AB140" s="70"/>
    </row>
    <row r="141" spans="20:28" s="69" customFormat="1" ht="21.9" customHeight="1" x14ac:dyDescent="0.35">
      <c r="T141" s="70"/>
      <c r="U141" s="70"/>
      <c r="V141" s="70"/>
      <c r="W141" s="70"/>
      <c r="X141" s="70"/>
      <c r="Y141" s="70"/>
      <c r="Z141" s="70"/>
      <c r="AA141" s="70"/>
      <c r="AB141" s="70"/>
    </row>
    <row r="142" spans="20:28" s="69" customFormat="1" ht="21.9" customHeight="1" x14ac:dyDescent="0.35">
      <c r="T142" s="70"/>
      <c r="U142" s="70"/>
      <c r="V142" s="70"/>
      <c r="W142" s="70"/>
      <c r="X142" s="70"/>
      <c r="Y142" s="70"/>
      <c r="Z142" s="70"/>
      <c r="AA142" s="70"/>
      <c r="AB142" s="70"/>
    </row>
    <row r="143" spans="20:28" s="69" customFormat="1" ht="21.9" customHeight="1" x14ac:dyDescent="0.35">
      <c r="T143" s="70"/>
      <c r="U143" s="70"/>
      <c r="V143" s="70"/>
      <c r="W143" s="70"/>
      <c r="X143" s="70"/>
      <c r="Y143" s="70"/>
      <c r="Z143" s="70"/>
      <c r="AA143" s="70"/>
      <c r="AB143" s="70"/>
    </row>
    <row r="144" spans="20:28" s="69" customFormat="1" ht="21.9" customHeight="1" x14ac:dyDescent="0.35">
      <c r="T144" s="70"/>
      <c r="U144" s="70"/>
      <c r="V144" s="70"/>
      <c r="W144" s="70"/>
      <c r="X144" s="70"/>
      <c r="Y144" s="70"/>
      <c r="Z144" s="70"/>
      <c r="AA144" s="70"/>
      <c r="AB144" s="70"/>
    </row>
    <row r="145" spans="20:28" s="69" customFormat="1" ht="21.9" customHeight="1" x14ac:dyDescent="0.35">
      <c r="T145" s="70"/>
      <c r="U145" s="70"/>
      <c r="V145" s="70"/>
      <c r="W145" s="70"/>
      <c r="X145" s="70"/>
      <c r="Y145" s="70"/>
      <c r="Z145" s="70"/>
      <c r="AA145" s="70"/>
      <c r="AB145" s="70"/>
    </row>
    <row r="146" spans="20:28" s="69" customFormat="1" ht="21.9" customHeight="1" x14ac:dyDescent="0.35">
      <c r="T146" s="70"/>
      <c r="U146" s="70"/>
      <c r="V146" s="70"/>
      <c r="W146" s="70"/>
      <c r="X146" s="70"/>
      <c r="Y146" s="70"/>
      <c r="Z146" s="70"/>
      <c r="AA146" s="70"/>
      <c r="AB146" s="70"/>
    </row>
    <row r="147" spans="20:28" s="69" customFormat="1" ht="21.9" customHeight="1" x14ac:dyDescent="0.35">
      <c r="T147" s="70"/>
      <c r="U147" s="70"/>
      <c r="V147" s="70"/>
      <c r="W147" s="70"/>
      <c r="X147" s="70"/>
      <c r="Y147" s="70"/>
      <c r="Z147" s="70"/>
      <c r="AA147" s="70"/>
      <c r="AB147" s="70"/>
    </row>
    <row r="148" spans="20:28" s="69" customFormat="1" ht="21.9" customHeight="1" x14ac:dyDescent="0.35">
      <c r="T148" s="70"/>
      <c r="U148" s="70"/>
      <c r="V148" s="70"/>
      <c r="W148" s="70"/>
      <c r="X148" s="70"/>
      <c r="Y148" s="70"/>
      <c r="Z148" s="70"/>
      <c r="AA148" s="70"/>
      <c r="AB148" s="70"/>
    </row>
    <row r="149" spans="20:28" s="69" customFormat="1" ht="21.9" customHeight="1" x14ac:dyDescent="0.35">
      <c r="T149" s="70"/>
      <c r="U149" s="70"/>
      <c r="V149" s="70"/>
      <c r="W149" s="70"/>
      <c r="X149" s="70"/>
      <c r="Y149" s="70"/>
      <c r="Z149" s="70"/>
      <c r="AA149" s="70"/>
      <c r="AB149" s="70"/>
    </row>
    <row r="150" spans="20:28" s="69" customFormat="1" ht="21.9" customHeight="1" x14ac:dyDescent="0.35">
      <c r="T150" s="70"/>
      <c r="U150" s="70"/>
      <c r="V150" s="70"/>
      <c r="W150" s="70"/>
      <c r="X150" s="70"/>
      <c r="Y150" s="70"/>
      <c r="Z150" s="70"/>
      <c r="AA150" s="70"/>
      <c r="AB150" s="70"/>
    </row>
    <row r="151" spans="20:28" s="69" customFormat="1" ht="21.9" customHeight="1" x14ac:dyDescent="0.35">
      <c r="T151" s="70"/>
      <c r="U151" s="70"/>
      <c r="V151" s="70"/>
      <c r="W151" s="70"/>
      <c r="X151" s="70"/>
      <c r="Y151" s="70"/>
      <c r="Z151" s="70"/>
      <c r="AA151" s="70"/>
      <c r="AB151" s="70"/>
    </row>
    <row r="152" spans="20:28" s="69" customFormat="1" ht="21.9" customHeight="1" x14ac:dyDescent="0.35">
      <c r="T152" s="70"/>
      <c r="U152" s="70"/>
      <c r="V152" s="70"/>
      <c r="W152" s="70"/>
      <c r="X152" s="70"/>
      <c r="Y152" s="70"/>
      <c r="Z152" s="70"/>
      <c r="AA152" s="70"/>
      <c r="AB152" s="70"/>
    </row>
    <row r="153" spans="20:28" s="69" customFormat="1" ht="21.9" customHeight="1" x14ac:dyDescent="0.35">
      <c r="T153" s="70"/>
      <c r="U153" s="70"/>
      <c r="V153" s="70"/>
      <c r="W153" s="70"/>
      <c r="X153" s="70"/>
      <c r="Y153" s="70"/>
      <c r="Z153" s="70"/>
      <c r="AA153" s="70"/>
      <c r="AB153" s="70"/>
    </row>
    <row r="154" spans="20:28" s="69" customFormat="1" ht="21.9" customHeight="1" x14ac:dyDescent="0.35">
      <c r="T154" s="70"/>
      <c r="U154" s="70"/>
      <c r="V154" s="70"/>
      <c r="W154" s="70"/>
      <c r="X154" s="70"/>
      <c r="Y154" s="70"/>
      <c r="Z154" s="70"/>
      <c r="AA154" s="70"/>
      <c r="AB154" s="70"/>
    </row>
    <row r="155" spans="20:28" s="69" customFormat="1" ht="21.9" customHeight="1" x14ac:dyDescent="0.35">
      <c r="T155" s="70"/>
      <c r="U155" s="70"/>
      <c r="V155" s="70"/>
      <c r="W155" s="70"/>
      <c r="X155" s="70"/>
      <c r="Y155" s="70"/>
      <c r="Z155" s="70"/>
      <c r="AA155" s="70"/>
      <c r="AB155" s="70"/>
    </row>
    <row r="156" spans="20:28" s="69" customFormat="1" ht="21.9" customHeight="1" x14ac:dyDescent="0.35">
      <c r="T156" s="70"/>
      <c r="U156" s="70"/>
      <c r="V156" s="70"/>
      <c r="W156" s="70"/>
      <c r="X156" s="70"/>
      <c r="Y156" s="70"/>
      <c r="Z156" s="70"/>
      <c r="AA156" s="70"/>
      <c r="AB156" s="70"/>
    </row>
    <row r="157" spans="20:28" s="69" customFormat="1" ht="21.9" customHeight="1" x14ac:dyDescent="0.35">
      <c r="T157" s="70"/>
      <c r="U157" s="70"/>
      <c r="V157" s="70"/>
      <c r="W157" s="70"/>
      <c r="X157" s="70"/>
      <c r="Y157" s="70"/>
      <c r="Z157" s="70"/>
      <c r="AA157" s="70"/>
      <c r="AB157" s="70"/>
    </row>
    <row r="158" spans="20:28" s="69" customFormat="1" ht="21.9" customHeight="1" x14ac:dyDescent="0.35">
      <c r="T158" s="70"/>
      <c r="U158" s="70"/>
      <c r="V158" s="70"/>
      <c r="W158" s="70"/>
      <c r="X158" s="70"/>
      <c r="Y158" s="70"/>
      <c r="Z158" s="70"/>
      <c r="AA158" s="70"/>
      <c r="AB158" s="70"/>
    </row>
    <row r="159" spans="20:28" s="69" customFormat="1" ht="21.9" customHeight="1" x14ac:dyDescent="0.35">
      <c r="T159" s="70"/>
      <c r="U159" s="70"/>
      <c r="V159" s="70"/>
      <c r="W159" s="70"/>
      <c r="X159" s="70"/>
      <c r="Y159" s="70"/>
      <c r="Z159" s="70"/>
      <c r="AA159" s="70"/>
      <c r="AB159" s="70"/>
    </row>
    <row r="160" spans="20:28" s="69" customFormat="1" ht="21.9" customHeight="1" x14ac:dyDescent="0.35">
      <c r="T160" s="70"/>
      <c r="U160" s="70"/>
      <c r="V160" s="70"/>
      <c r="W160" s="70"/>
      <c r="X160" s="70"/>
      <c r="Y160" s="70"/>
      <c r="Z160" s="70"/>
      <c r="AA160" s="70"/>
      <c r="AB160" s="70"/>
    </row>
    <row r="161" spans="20:28" s="69" customFormat="1" ht="21.9" customHeight="1" x14ac:dyDescent="0.35">
      <c r="T161" s="70"/>
      <c r="U161" s="70"/>
      <c r="V161" s="70"/>
      <c r="W161" s="70"/>
      <c r="X161" s="70"/>
      <c r="Y161" s="70"/>
      <c r="Z161" s="70"/>
      <c r="AA161" s="70"/>
      <c r="AB161" s="70"/>
    </row>
    <row r="162" spans="20:28" s="69" customFormat="1" ht="21.9" customHeight="1" x14ac:dyDescent="0.35">
      <c r="T162" s="70"/>
      <c r="U162" s="70"/>
      <c r="V162" s="70"/>
      <c r="W162" s="70"/>
      <c r="X162" s="70"/>
      <c r="Y162" s="70"/>
      <c r="Z162" s="70"/>
      <c r="AA162" s="70"/>
      <c r="AB162" s="70"/>
    </row>
    <row r="163" spans="20:28" s="69" customFormat="1" ht="21.9" customHeight="1" x14ac:dyDescent="0.35">
      <c r="T163" s="70"/>
      <c r="U163" s="70"/>
      <c r="V163" s="70"/>
      <c r="W163" s="70"/>
      <c r="X163" s="70"/>
      <c r="Y163" s="70"/>
      <c r="Z163" s="70"/>
      <c r="AA163" s="70"/>
      <c r="AB163" s="70"/>
    </row>
    <row r="164" spans="20:28" s="69" customFormat="1" ht="21.9" customHeight="1" x14ac:dyDescent="0.35">
      <c r="T164" s="70"/>
      <c r="U164" s="70"/>
      <c r="V164" s="70"/>
      <c r="W164" s="70"/>
      <c r="X164" s="70"/>
      <c r="Y164" s="70"/>
      <c r="Z164" s="70"/>
      <c r="AA164" s="70"/>
      <c r="AB164" s="70"/>
    </row>
    <row r="165" spans="20:28" s="69" customFormat="1" ht="21.9" customHeight="1" x14ac:dyDescent="0.35">
      <c r="T165" s="70"/>
      <c r="U165" s="70"/>
      <c r="V165" s="70"/>
      <c r="W165" s="70"/>
      <c r="X165" s="70"/>
      <c r="Y165" s="70"/>
      <c r="Z165" s="70"/>
      <c r="AA165" s="70"/>
      <c r="AB165" s="70"/>
    </row>
    <row r="166" spans="20:28" s="69" customFormat="1" ht="21.9" customHeight="1" x14ac:dyDescent="0.35">
      <c r="T166" s="70"/>
      <c r="U166" s="70"/>
      <c r="V166" s="70"/>
      <c r="W166" s="70"/>
      <c r="X166" s="70"/>
      <c r="Y166" s="70"/>
      <c r="Z166" s="70"/>
      <c r="AA166" s="70"/>
      <c r="AB166" s="70"/>
    </row>
    <row r="167" spans="20:28" s="69" customFormat="1" ht="21.9" customHeight="1" x14ac:dyDescent="0.35">
      <c r="T167" s="70"/>
      <c r="U167" s="70"/>
      <c r="V167" s="70"/>
      <c r="W167" s="70"/>
      <c r="X167" s="70"/>
      <c r="Y167" s="70"/>
      <c r="Z167" s="70"/>
      <c r="AA167" s="70"/>
      <c r="AB167" s="70"/>
    </row>
    <row r="168" spans="20:28" s="69" customFormat="1" ht="21.9" customHeight="1" x14ac:dyDescent="0.35">
      <c r="T168" s="70"/>
      <c r="U168" s="70"/>
      <c r="V168" s="70"/>
      <c r="W168" s="70"/>
      <c r="X168" s="70"/>
      <c r="Y168" s="70"/>
      <c r="Z168" s="70"/>
      <c r="AA168" s="70"/>
      <c r="AB168" s="70"/>
    </row>
    <row r="169" spans="20:28" s="69" customFormat="1" ht="21.9" customHeight="1" x14ac:dyDescent="0.35">
      <c r="T169" s="70"/>
      <c r="U169" s="70"/>
      <c r="V169" s="70"/>
      <c r="W169" s="70"/>
      <c r="X169" s="70"/>
      <c r="Y169" s="70"/>
      <c r="Z169" s="70"/>
      <c r="AA169" s="70"/>
      <c r="AB169" s="70"/>
    </row>
    <row r="170" spans="20:28" s="69" customFormat="1" ht="21.9" customHeight="1" x14ac:dyDescent="0.35">
      <c r="T170" s="70"/>
      <c r="U170" s="70"/>
      <c r="V170" s="70"/>
      <c r="W170" s="70"/>
      <c r="X170" s="70"/>
      <c r="Y170" s="70"/>
      <c r="Z170" s="70"/>
      <c r="AA170" s="70"/>
      <c r="AB170" s="70"/>
    </row>
    <row r="171" spans="20:28" s="69" customFormat="1" ht="21.9" customHeight="1" x14ac:dyDescent="0.35">
      <c r="T171" s="70"/>
      <c r="U171" s="70"/>
      <c r="V171" s="70"/>
      <c r="W171" s="70"/>
      <c r="X171" s="70"/>
      <c r="Y171" s="70"/>
      <c r="Z171" s="70"/>
      <c r="AA171" s="70"/>
      <c r="AB171" s="70"/>
    </row>
    <row r="172" spans="20:28" s="69" customFormat="1" ht="21.9" customHeight="1" x14ac:dyDescent="0.35">
      <c r="T172" s="70"/>
      <c r="U172" s="70"/>
      <c r="V172" s="70"/>
      <c r="W172" s="70"/>
      <c r="X172" s="70"/>
      <c r="Y172" s="70"/>
      <c r="Z172" s="70"/>
      <c r="AA172" s="70"/>
      <c r="AB172" s="70"/>
    </row>
    <row r="173" spans="20:28" s="69" customFormat="1" ht="21.9" customHeight="1" x14ac:dyDescent="0.35">
      <c r="T173" s="70"/>
      <c r="U173" s="70"/>
      <c r="V173" s="70"/>
      <c r="W173" s="70"/>
      <c r="X173" s="70"/>
      <c r="Y173" s="70"/>
      <c r="Z173" s="70"/>
      <c r="AA173" s="70"/>
      <c r="AB173" s="70"/>
    </row>
    <row r="174" spans="20:28" s="69" customFormat="1" ht="21.9" customHeight="1" x14ac:dyDescent="0.35">
      <c r="T174" s="70"/>
      <c r="U174" s="70"/>
      <c r="V174" s="70"/>
      <c r="W174" s="70"/>
      <c r="X174" s="70"/>
      <c r="Y174" s="70"/>
      <c r="Z174" s="70"/>
      <c r="AA174" s="70"/>
      <c r="AB174" s="70"/>
    </row>
    <row r="175" spans="20:28" s="69" customFormat="1" ht="21.9" customHeight="1" x14ac:dyDescent="0.35">
      <c r="T175" s="70"/>
      <c r="U175" s="70"/>
      <c r="V175" s="70"/>
      <c r="W175" s="70"/>
      <c r="X175" s="70"/>
      <c r="Y175" s="70"/>
      <c r="Z175" s="70"/>
      <c r="AA175" s="70"/>
      <c r="AB175" s="70"/>
    </row>
    <row r="176" spans="20:28" s="69" customFormat="1" ht="21.9" customHeight="1" x14ac:dyDescent="0.35">
      <c r="T176" s="70"/>
      <c r="U176" s="70"/>
      <c r="V176" s="70"/>
      <c r="W176" s="70"/>
      <c r="X176" s="70"/>
      <c r="Y176" s="70"/>
      <c r="Z176" s="70"/>
      <c r="AA176" s="70"/>
      <c r="AB176" s="70"/>
    </row>
    <row r="177" spans="20:28" s="69" customFormat="1" ht="21.9" customHeight="1" x14ac:dyDescent="0.35">
      <c r="T177" s="70"/>
      <c r="U177" s="70"/>
      <c r="V177" s="70"/>
      <c r="W177" s="70"/>
      <c r="X177" s="70"/>
      <c r="Y177" s="70"/>
      <c r="Z177" s="70"/>
      <c r="AA177" s="70"/>
      <c r="AB177" s="70"/>
    </row>
    <row r="178" spans="20:28" s="69" customFormat="1" ht="21.9" customHeight="1" x14ac:dyDescent="0.35">
      <c r="T178" s="70"/>
      <c r="U178" s="70"/>
      <c r="V178" s="70"/>
      <c r="W178" s="70"/>
      <c r="X178" s="70"/>
      <c r="Y178" s="70"/>
      <c r="Z178" s="70"/>
      <c r="AA178" s="70"/>
      <c r="AB178" s="70"/>
    </row>
    <row r="179" spans="20:28" s="69" customFormat="1" ht="21.9" customHeight="1" x14ac:dyDescent="0.35">
      <c r="T179" s="70"/>
      <c r="U179" s="70"/>
      <c r="V179" s="70"/>
      <c r="W179" s="70"/>
      <c r="X179" s="70"/>
      <c r="Y179" s="70"/>
      <c r="Z179" s="70"/>
      <c r="AA179" s="70"/>
      <c r="AB179" s="70"/>
    </row>
    <row r="180" spans="20:28" s="69" customFormat="1" ht="21.9" customHeight="1" x14ac:dyDescent="0.35">
      <c r="T180" s="70"/>
      <c r="U180" s="70"/>
      <c r="V180" s="70"/>
      <c r="W180" s="70"/>
      <c r="X180" s="70"/>
      <c r="Y180" s="70"/>
      <c r="Z180" s="70"/>
      <c r="AA180" s="70"/>
      <c r="AB180" s="70"/>
    </row>
    <row r="181" spans="20:28" s="69" customFormat="1" ht="21.9" customHeight="1" x14ac:dyDescent="0.35">
      <c r="T181" s="70"/>
      <c r="U181" s="70"/>
      <c r="V181" s="70"/>
      <c r="W181" s="70"/>
      <c r="X181" s="70"/>
      <c r="Y181" s="70"/>
      <c r="Z181" s="70"/>
      <c r="AA181" s="70"/>
      <c r="AB181" s="70"/>
    </row>
    <row r="182" spans="20:28" s="69" customFormat="1" ht="21.9" customHeight="1" x14ac:dyDescent="0.35">
      <c r="T182" s="70"/>
      <c r="U182" s="70"/>
      <c r="V182" s="70"/>
      <c r="W182" s="70"/>
      <c r="X182" s="70"/>
      <c r="Y182" s="70"/>
      <c r="Z182" s="70"/>
      <c r="AA182" s="70"/>
      <c r="AB182" s="70"/>
    </row>
    <row r="183" spans="20:28" s="69" customFormat="1" ht="21.9" customHeight="1" x14ac:dyDescent="0.35">
      <c r="T183" s="70"/>
      <c r="U183" s="70"/>
      <c r="V183" s="70"/>
      <c r="W183" s="70"/>
      <c r="X183" s="70"/>
      <c r="Y183" s="70"/>
      <c r="Z183" s="70"/>
      <c r="AA183" s="70"/>
      <c r="AB183" s="70"/>
    </row>
    <row r="184" spans="20:28" s="69" customFormat="1" ht="21.9" customHeight="1" x14ac:dyDescent="0.35">
      <c r="T184" s="70"/>
      <c r="U184" s="70"/>
      <c r="V184" s="70"/>
      <c r="W184" s="70"/>
      <c r="X184" s="70"/>
      <c r="Y184" s="70"/>
      <c r="Z184" s="70"/>
      <c r="AA184" s="70"/>
      <c r="AB184" s="70"/>
    </row>
    <row r="185" spans="20:28" s="69" customFormat="1" ht="21.9" customHeight="1" x14ac:dyDescent="0.35">
      <c r="T185" s="70"/>
      <c r="U185" s="70"/>
      <c r="V185" s="70"/>
      <c r="W185" s="70"/>
      <c r="X185" s="70"/>
      <c r="Y185" s="70"/>
      <c r="Z185" s="70"/>
      <c r="AA185" s="70"/>
      <c r="AB185" s="70"/>
    </row>
    <row r="186" spans="20:28" s="69" customFormat="1" ht="21.9" customHeight="1" x14ac:dyDescent="0.35">
      <c r="T186" s="70"/>
      <c r="U186" s="70"/>
      <c r="V186" s="70"/>
      <c r="W186" s="70"/>
      <c r="X186" s="70"/>
      <c r="Y186" s="70"/>
      <c r="Z186" s="70"/>
      <c r="AA186" s="70"/>
      <c r="AB186" s="70"/>
    </row>
    <row r="187" spans="20:28" s="69" customFormat="1" ht="21.9" customHeight="1" x14ac:dyDescent="0.35">
      <c r="T187" s="70"/>
      <c r="U187" s="70"/>
      <c r="V187" s="70"/>
      <c r="W187" s="70"/>
      <c r="X187" s="70"/>
      <c r="Y187" s="70"/>
      <c r="Z187" s="70"/>
      <c r="AA187" s="70"/>
      <c r="AB187" s="70"/>
    </row>
    <row r="188" spans="20:28" s="69" customFormat="1" ht="21.9" customHeight="1" x14ac:dyDescent="0.35">
      <c r="T188" s="70"/>
      <c r="U188" s="70"/>
      <c r="V188" s="70"/>
      <c r="W188" s="70"/>
      <c r="X188" s="70"/>
      <c r="Y188" s="70"/>
      <c r="Z188" s="70"/>
      <c r="AA188" s="70"/>
      <c r="AB188" s="70"/>
    </row>
    <row r="189" spans="20:28" s="69" customFormat="1" ht="21.9" customHeight="1" x14ac:dyDescent="0.35">
      <c r="T189" s="70"/>
      <c r="U189" s="70"/>
      <c r="V189" s="70"/>
      <c r="W189" s="70"/>
      <c r="X189" s="70"/>
      <c r="Y189" s="70"/>
      <c r="Z189" s="70"/>
      <c r="AA189" s="70"/>
      <c r="AB189" s="70"/>
    </row>
    <row r="190" spans="20:28" s="69" customFormat="1" ht="21.9" customHeight="1" x14ac:dyDescent="0.35">
      <c r="T190" s="70"/>
      <c r="U190" s="70"/>
      <c r="V190" s="70"/>
      <c r="W190" s="70"/>
      <c r="X190" s="70"/>
      <c r="Y190" s="70"/>
      <c r="Z190" s="70"/>
      <c r="AA190" s="70"/>
      <c r="AB190" s="70"/>
    </row>
    <row r="191" spans="20:28" s="69" customFormat="1" ht="21.9" customHeight="1" x14ac:dyDescent="0.35">
      <c r="T191" s="70"/>
      <c r="U191" s="70"/>
      <c r="V191" s="70"/>
      <c r="W191" s="70"/>
      <c r="X191" s="70"/>
      <c r="Y191" s="70"/>
      <c r="Z191" s="70"/>
      <c r="AA191" s="70"/>
      <c r="AB191" s="70"/>
    </row>
    <row r="192" spans="20:28" s="69" customFormat="1" ht="21.9" customHeight="1" x14ac:dyDescent="0.35">
      <c r="T192" s="70"/>
      <c r="U192" s="70"/>
      <c r="V192" s="70"/>
      <c r="W192" s="70"/>
      <c r="X192" s="70"/>
      <c r="Y192" s="70"/>
      <c r="Z192" s="70"/>
      <c r="AA192" s="70"/>
      <c r="AB192" s="70"/>
    </row>
    <row r="193" spans="20:28" s="69" customFormat="1" ht="21.9" customHeight="1" x14ac:dyDescent="0.35">
      <c r="T193" s="70"/>
      <c r="U193" s="70"/>
      <c r="V193" s="70"/>
      <c r="W193" s="70"/>
      <c r="X193" s="70"/>
      <c r="Y193" s="70"/>
      <c r="Z193" s="70"/>
      <c r="AA193" s="70"/>
      <c r="AB193" s="70"/>
    </row>
    <row r="194" spans="20:28" s="69" customFormat="1" ht="21.9" customHeight="1" x14ac:dyDescent="0.35">
      <c r="T194" s="70"/>
      <c r="U194" s="70"/>
      <c r="V194" s="70"/>
      <c r="W194" s="70"/>
      <c r="X194" s="70"/>
      <c r="Y194" s="70"/>
      <c r="Z194" s="70"/>
      <c r="AA194" s="70"/>
      <c r="AB194" s="70"/>
    </row>
    <row r="195" spans="20:28" s="69" customFormat="1" ht="21.9" customHeight="1" x14ac:dyDescent="0.35">
      <c r="T195" s="70"/>
      <c r="U195" s="70"/>
      <c r="V195" s="70"/>
      <c r="W195" s="70"/>
      <c r="X195" s="70"/>
      <c r="Y195" s="70"/>
      <c r="Z195" s="70"/>
      <c r="AA195" s="70"/>
      <c r="AB195" s="70"/>
    </row>
    <row r="196" spans="20:28" s="69" customFormat="1" ht="21.9" customHeight="1" x14ac:dyDescent="0.35">
      <c r="T196" s="70"/>
      <c r="U196" s="70"/>
      <c r="V196" s="70"/>
      <c r="W196" s="70"/>
      <c r="X196" s="70"/>
      <c r="Y196" s="70"/>
      <c r="Z196" s="70"/>
      <c r="AA196" s="70"/>
      <c r="AB196" s="70"/>
    </row>
    <row r="197" spans="20:28" s="69" customFormat="1" ht="21.9" customHeight="1" x14ac:dyDescent="0.35">
      <c r="T197" s="70"/>
      <c r="U197" s="70"/>
      <c r="V197" s="70"/>
      <c r="W197" s="70"/>
      <c r="X197" s="70"/>
      <c r="Y197" s="70"/>
      <c r="Z197" s="70"/>
      <c r="AA197" s="70"/>
      <c r="AB197" s="70"/>
    </row>
    <row r="198" spans="20:28" s="69" customFormat="1" ht="21.9" customHeight="1" x14ac:dyDescent="0.35">
      <c r="T198" s="70"/>
      <c r="U198" s="70"/>
      <c r="V198" s="70"/>
      <c r="W198" s="70"/>
      <c r="X198" s="70"/>
      <c r="Y198" s="70"/>
      <c r="Z198" s="70"/>
      <c r="AA198" s="70"/>
      <c r="AB198" s="70"/>
    </row>
    <row r="199" spans="20:28" s="69" customFormat="1" ht="21.9" customHeight="1" x14ac:dyDescent="0.35">
      <c r="T199" s="70"/>
      <c r="U199" s="70"/>
      <c r="V199" s="70"/>
      <c r="W199" s="70"/>
      <c r="X199" s="70"/>
      <c r="Y199" s="70"/>
      <c r="Z199" s="70"/>
      <c r="AA199" s="70"/>
      <c r="AB199" s="70"/>
    </row>
    <row r="200" spans="20:28" s="69" customFormat="1" ht="21.9" customHeight="1" x14ac:dyDescent="0.35">
      <c r="T200" s="70"/>
      <c r="U200" s="70"/>
      <c r="V200" s="70"/>
      <c r="W200" s="70"/>
      <c r="X200" s="70"/>
      <c r="Y200" s="70"/>
      <c r="Z200" s="70"/>
      <c r="AA200" s="70"/>
      <c r="AB200" s="70"/>
    </row>
    <row r="201" spans="20:28" s="69" customFormat="1" ht="21.9" customHeight="1" x14ac:dyDescent="0.35">
      <c r="T201" s="70"/>
      <c r="U201" s="70"/>
      <c r="V201" s="70"/>
      <c r="W201" s="70"/>
      <c r="X201" s="70"/>
      <c r="Y201" s="70"/>
      <c r="Z201" s="70"/>
      <c r="AA201" s="70"/>
      <c r="AB201" s="70"/>
    </row>
    <row r="202" spans="20:28" s="69" customFormat="1" ht="21.9" customHeight="1" x14ac:dyDescent="0.35">
      <c r="T202" s="70"/>
      <c r="U202" s="70"/>
      <c r="V202" s="70"/>
      <c r="W202" s="70"/>
      <c r="X202" s="70"/>
      <c r="Y202" s="70"/>
      <c r="Z202" s="70"/>
      <c r="AA202" s="70"/>
      <c r="AB202" s="70"/>
    </row>
    <row r="203" spans="20:28" s="69" customFormat="1" ht="21.9" customHeight="1" x14ac:dyDescent="0.35">
      <c r="T203" s="70"/>
      <c r="U203" s="70"/>
      <c r="V203" s="70"/>
      <c r="W203" s="70"/>
      <c r="X203" s="70"/>
      <c r="Y203" s="70"/>
      <c r="Z203" s="70"/>
      <c r="AA203" s="70"/>
      <c r="AB203" s="70"/>
    </row>
    <row r="204" spans="20:28" s="69" customFormat="1" ht="21.9" customHeight="1" x14ac:dyDescent="0.35">
      <c r="T204" s="70"/>
      <c r="U204" s="70"/>
      <c r="V204" s="70"/>
      <c r="W204" s="70"/>
      <c r="X204" s="70"/>
      <c r="Y204" s="70"/>
      <c r="Z204" s="70"/>
      <c r="AA204" s="70"/>
      <c r="AB204" s="70"/>
    </row>
    <row r="205" spans="20:28" s="69" customFormat="1" ht="21.9" customHeight="1" x14ac:dyDescent="0.35">
      <c r="T205" s="70"/>
      <c r="U205" s="70"/>
      <c r="V205" s="70"/>
      <c r="W205" s="70"/>
      <c r="X205" s="70"/>
      <c r="Y205" s="70"/>
      <c r="Z205" s="70"/>
      <c r="AA205" s="70"/>
      <c r="AB205" s="70"/>
    </row>
    <row r="206" spans="20:28" s="69" customFormat="1" ht="21.9" customHeight="1" x14ac:dyDescent="0.35">
      <c r="T206" s="70"/>
      <c r="U206" s="70"/>
      <c r="V206" s="70"/>
      <c r="W206" s="70"/>
      <c r="X206" s="70"/>
      <c r="Y206" s="70"/>
      <c r="Z206" s="70"/>
      <c r="AA206" s="70"/>
      <c r="AB206" s="70"/>
    </row>
    <row r="207" spans="20:28" s="69" customFormat="1" ht="21.9" customHeight="1" x14ac:dyDescent="0.35">
      <c r="T207" s="70"/>
      <c r="U207" s="70"/>
      <c r="V207" s="70"/>
      <c r="W207" s="70"/>
      <c r="X207" s="70"/>
      <c r="Y207" s="70"/>
      <c r="Z207" s="70"/>
      <c r="AA207" s="70"/>
      <c r="AB207" s="70"/>
    </row>
    <row r="208" spans="20:28" s="69" customFormat="1" ht="21.9" customHeight="1" x14ac:dyDescent="0.35">
      <c r="T208" s="70"/>
      <c r="U208" s="70"/>
      <c r="V208" s="70"/>
      <c r="W208" s="70"/>
      <c r="X208" s="70"/>
      <c r="Y208" s="70"/>
      <c r="Z208" s="70"/>
      <c r="AA208" s="70"/>
      <c r="AB208" s="70"/>
    </row>
    <row r="209" spans="20:28" s="69" customFormat="1" ht="21.9" customHeight="1" x14ac:dyDescent="0.35">
      <c r="T209" s="70"/>
      <c r="U209" s="70"/>
      <c r="V209" s="70"/>
      <c r="W209" s="70"/>
      <c r="X209" s="70"/>
      <c r="Y209" s="70"/>
      <c r="Z209" s="70"/>
      <c r="AA209" s="70"/>
      <c r="AB209" s="70"/>
    </row>
    <row r="210" spans="20:28" s="69" customFormat="1" ht="21.9" customHeight="1" x14ac:dyDescent="0.35">
      <c r="T210" s="70"/>
      <c r="U210" s="70"/>
      <c r="V210" s="70"/>
      <c r="W210" s="70"/>
      <c r="X210" s="70"/>
      <c r="Y210" s="70"/>
      <c r="Z210" s="70"/>
      <c r="AA210" s="70"/>
      <c r="AB210" s="70"/>
    </row>
    <row r="211" spans="20:28" s="69" customFormat="1" ht="21.9" customHeight="1" x14ac:dyDescent="0.35">
      <c r="T211" s="70"/>
      <c r="U211" s="70"/>
      <c r="V211" s="70"/>
      <c r="W211" s="70"/>
      <c r="X211" s="70"/>
      <c r="Y211" s="70"/>
      <c r="Z211" s="70"/>
      <c r="AA211" s="70"/>
      <c r="AB211" s="70"/>
    </row>
    <row r="212" spans="20:28" s="69" customFormat="1" ht="21.9" customHeight="1" x14ac:dyDescent="0.35">
      <c r="T212" s="70"/>
      <c r="U212" s="70"/>
      <c r="V212" s="70"/>
      <c r="W212" s="70"/>
      <c r="X212" s="70"/>
      <c r="Y212" s="70"/>
      <c r="Z212" s="70"/>
      <c r="AA212" s="70"/>
      <c r="AB212" s="70"/>
    </row>
    <row r="213" spans="20:28" s="69" customFormat="1" ht="21.9" customHeight="1" x14ac:dyDescent="0.35">
      <c r="T213" s="70"/>
      <c r="U213" s="70"/>
      <c r="V213" s="70"/>
      <c r="W213" s="70"/>
      <c r="X213" s="70"/>
      <c r="Y213" s="70"/>
      <c r="Z213" s="70"/>
      <c r="AA213" s="70"/>
      <c r="AB213" s="70"/>
    </row>
    <row r="214" spans="20:28" s="69" customFormat="1" ht="21.9" customHeight="1" x14ac:dyDescent="0.35">
      <c r="T214" s="70"/>
      <c r="U214" s="70"/>
      <c r="V214" s="70"/>
      <c r="W214" s="70"/>
      <c r="X214" s="70"/>
      <c r="Y214" s="70"/>
      <c r="Z214" s="70"/>
      <c r="AA214" s="70"/>
      <c r="AB214" s="70"/>
    </row>
    <row r="215" spans="20:28" s="69" customFormat="1" ht="21.9" customHeight="1" x14ac:dyDescent="0.35">
      <c r="T215" s="70"/>
      <c r="U215" s="70"/>
      <c r="V215" s="70"/>
      <c r="W215" s="70"/>
      <c r="X215" s="70"/>
      <c r="Y215" s="70"/>
      <c r="Z215" s="70"/>
      <c r="AA215" s="70"/>
      <c r="AB215" s="70"/>
    </row>
    <row r="216" spans="20:28" s="69" customFormat="1" ht="21.9" customHeight="1" x14ac:dyDescent="0.35">
      <c r="T216" s="70"/>
      <c r="U216" s="70"/>
      <c r="V216" s="70"/>
      <c r="W216" s="70"/>
      <c r="X216" s="70"/>
      <c r="Y216" s="70"/>
      <c r="Z216" s="70"/>
      <c r="AA216" s="70"/>
      <c r="AB216" s="70"/>
    </row>
    <row r="217" spans="20:28" s="69" customFormat="1" ht="21.9" customHeight="1" x14ac:dyDescent="0.35">
      <c r="T217" s="70"/>
      <c r="U217" s="70"/>
      <c r="V217" s="70"/>
      <c r="W217" s="70"/>
      <c r="X217" s="70"/>
      <c r="Y217" s="70"/>
      <c r="Z217" s="70"/>
      <c r="AA217" s="70"/>
      <c r="AB217" s="70"/>
    </row>
    <row r="218" spans="20:28" s="69" customFormat="1" ht="21.9" customHeight="1" x14ac:dyDescent="0.35">
      <c r="T218" s="70"/>
      <c r="U218" s="70"/>
      <c r="V218" s="70"/>
      <c r="W218" s="70"/>
      <c r="X218" s="70"/>
      <c r="Y218" s="70"/>
      <c r="Z218" s="70"/>
      <c r="AA218" s="70"/>
      <c r="AB218" s="70"/>
    </row>
    <row r="219" spans="20:28" s="69" customFormat="1" ht="21.9" customHeight="1" x14ac:dyDescent="0.35">
      <c r="T219" s="70"/>
      <c r="U219" s="70"/>
      <c r="V219" s="70"/>
      <c r="W219" s="70"/>
      <c r="X219" s="70"/>
      <c r="Y219" s="70"/>
      <c r="Z219" s="70"/>
      <c r="AA219" s="70"/>
      <c r="AB219" s="70"/>
    </row>
    <row r="220" spans="20:28" s="69" customFormat="1" ht="21.9" customHeight="1" x14ac:dyDescent="0.35">
      <c r="T220" s="70"/>
      <c r="U220" s="70"/>
      <c r="V220" s="70"/>
      <c r="W220" s="70"/>
      <c r="X220" s="70"/>
      <c r="Y220" s="70"/>
      <c r="Z220" s="70"/>
      <c r="AA220" s="70"/>
      <c r="AB220" s="70"/>
    </row>
    <row r="221" spans="20:28" s="69" customFormat="1" ht="21.9" customHeight="1" x14ac:dyDescent="0.35">
      <c r="T221" s="70"/>
      <c r="U221" s="70"/>
      <c r="V221" s="70"/>
      <c r="W221" s="70"/>
      <c r="X221" s="70"/>
      <c r="Y221" s="70"/>
      <c r="Z221" s="70"/>
      <c r="AA221" s="70"/>
      <c r="AB221" s="70"/>
    </row>
    <row r="222" spans="20:28" s="69" customFormat="1" ht="21.9" customHeight="1" x14ac:dyDescent="0.35">
      <c r="T222" s="70"/>
      <c r="U222" s="70"/>
      <c r="V222" s="70"/>
      <c r="W222" s="70"/>
      <c r="X222" s="70"/>
      <c r="Y222" s="70"/>
      <c r="Z222" s="70"/>
      <c r="AA222" s="70"/>
      <c r="AB222" s="70"/>
    </row>
    <row r="223" spans="20:28" s="69" customFormat="1" ht="21.9" customHeight="1" x14ac:dyDescent="0.35">
      <c r="T223" s="70"/>
      <c r="U223" s="70"/>
      <c r="V223" s="70"/>
      <c r="W223" s="70"/>
      <c r="X223" s="70"/>
      <c r="Y223" s="70"/>
      <c r="Z223" s="70"/>
      <c r="AA223" s="70"/>
      <c r="AB223" s="70"/>
    </row>
    <row r="224" spans="20:28" s="69" customFormat="1" ht="21.9" customHeight="1" x14ac:dyDescent="0.35">
      <c r="T224" s="70"/>
      <c r="U224" s="70"/>
      <c r="V224" s="70"/>
      <c r="W224" s="70"/>
      <c r="X224" s="70"/>
      <c r="Y224" s="70"/>
      <c r="Z224" s="70"/>
      <c r="AA224" s="70"/>
      <c r="AB224" s="70"/>
    </row>
    <row r="225" spans="20:28" s="69" customFormat="1" ht="21.9" customHeight="1" x14ac:dyDescent="0.35">
      <c r="T225" s="70"/>
      <c r="U225" s="70"/>
      <c r="V225" s="70"/>
      <c r="W225" s="70"/>
      <c r="X225" s="70"/>
      <c r="Y225" s="70"/>
      <c r="Z225" s="70"/>
      <c r="AA225" s="70"/>
      <c r="AB225" s="70"/>
    </row>
    <row r="226" spans="20:28" s="69" customFormat="1" ht="21.9" customHeight="1" x14ac:dyDescent="0.35">
      <c r="T226" s="70"/>
      <c r="U226" s="70"/>
      <c r="V226" s="70"/>
      <c r="W226" s="70"/>
      <c r="X226" s="70"/>
      <c r="Y226" s="70"/>
      <c r="Z226" s="70"/>
      <c r="AA226" s="70"/>
      <c r="AB226" s="70"/>
    </row>
    <row r="227" spans="20:28" s="69" customFormat="1" ht="21.9" customHeight="1" x14ac:dyDescent="0.35">
      <c r="T227" s="70"/>
      <c r="U227" s="70"/>
      <c r="V227" s="70"/>
      <c r="W227" s="70"/>
      <c r="X227" s="70"/>
      <c r="Y227" s="70"/>
      <c r="Z227" s="70"/>
      <c r="AA227" s="70"/>
      <c r="AB227" s="70"/>
    </row>
    <row r="228" spans="20:28" s="69" customFormat="1" ht="21.9" customHeight="1" x14ac:dyDescent="0.35">
      <c r="T228" s="70"/>
      <c r="U228" s="70"/>
      <c r="V228" s="70"/>
      <c r="W228" s="70"/>
      <c r="X228" s="70"/>
      <c r="Y228" s="70"/>
      <c r="Z228" s="70"/>
      <c r="AA228" s="70"/>
      <c r="AB228" s="70"/>
    </row>
    <row r="229" spans="20:28" s="69" customFormat="1" ht="21.9" customHeight="1" x14ac:dyDescent="0.35">
      <c r="T229" s="70"/>
      <c r="U229" s="70"/>
      <c r="V229" s="70"/>
      <c r="W229" s="70"/>
      <c r="X229" s="70"/>
      <c r="Y229" s="70"/>
      <c r="Z229" s="70"/>
      <c r="AA229" s="70"/>
      <c r="AB229" s="70"/>
    </row>
    <row r="230" spans="20:28" s="69" customFormat="1" ht="21.9" customHeight="1" x14ac:dyDescent="0.35">
      <c r="T230" s="70"/>
      <c r="U230" s="70"/>
      <c r="V230" s="70"/>
      <c r="W230" s="70"/>
      <c r="X230" s="70"/>
      <c r="Y230" s="70"/>
      <c r="Z230" s="70"/>
      <c r="AA230" s="70"/>
      <c r="AB230" s="70"/>
    </row>
    <row r="231" spans="20:28" s="69" customFormat="1" ht="21.9" customHeight="1" x14ac:dyDescent="0.35">
      <c r="T231" s="70"/>
      <c r="U231" s="70"/>
      <c r="V231" s="70"/>
      <c r="W231" s="70"/>
      <c r="X231" s="70"/>
      <c r="Y231" s="70"/>
      <c r="Z231" s="70"/>
      <c r="AA231" s="70"/>
      <c r="AB231" s="70"/>
    </row>
    <row r="232" spans="20:28" s="69" customFormat="1" ht="21.9" customHeight="1" x14ac:dyDescent="0.35">
      <c r="T232" s="70"/>
      <c r="U232" s="70"/>
      <c r="V232" s="70"/>
      <c r="W232" s="70"/>
      <c r="X232" s="70"/>
      <c r="Y232" s="70"/>
      <c r="Z232" s="70"/>
      <c r="AA232" s="70"/>
      <c r="AB232" s="70"/>
    </row>
    <row r="233" spans="20:28" s="69" customFormat="1" ht="21.9" customHeight="1" x14ac:dyDescent="0.35">
      <c r="T233" s="70"/>
      <c r="U233" s="70"/>
      <c r="V233" s="70"/>
      <c r="W233" s="70"/>
      <c r="X233" s="70"/>
      <c r="Y233" s="70"/>
      <c r="Z233" s="70"/>
      <c r="AA233" s="70"/>
      <c r="AB233" s="70"/>
    </row>
    <row r="234" spans="20:28" s="69" customFormat="1" ht="21.9" customHeight="1" x14ac:dyDescent="0.35">
      <c r="T234" s="70"/>
      <c r="U234" s="70"/>
      <c r="V234" s="70"/>
      <c r="W234" s="70"/>
      <c r="X234" s="70"/>
      <c r="Y234" s="70"/>
      <c r="Z234" s="70"/>
      <c r="AA234" s="70"/>
      <c r="AB234" s="70"/>
    </row>
    <row r="235" spans="20:28" s="69" customFormat="1" ht="21.9" customHeight="1" x14ac:dyDescent="0.35">
      <c r="T235" s="70"/>
      <c r="U235" s="70"/>
      <c r="V235" s="70"/>
      <c r="W235" s="70"/>
      <c r="X235" s="70"/>
      <c r="Y235" s="70"/>
      <c r="Z235" s="70"/>
      <c r="AA235" s="70"/>
      <c r="AB235" s="70"/>
    </row>
    <row r="236" spans="20:28" s="69" customFormat="1" ht="21.9" customHeight="1" x14ac:dyDescent="0.35">
      <c r="T236" s="70"/>
      <c r="U236" s="70"/>
      <c r="V236" s="70"/>
      <c r="W236" s="70"/>
      <c r="X236" s="70"/>
      <c r="Y236" s="70"/>
      <c r="Z236" s="70"/>
      <c r="AA236" s="70"/>
      <c r="AB236" s="70"/>
    </row>
    <row r="237" spans="20:28" s="69" customFormat="1" ht="21.9" customHeight="1" x14ac:dyDescent="0.35">
      <c r="T237" s="70"/>
      <c r="U237" s="70"/>
      <c r="V237" s="70"/>
      <c r="W237" s="70"/>
      <c r="X237" s="70"/>
      <c r="Y237" s="70"/>
      <c r="Z237" s="70"/>
      <c r="AA237" s="70"/>
      <c r="AB237" s="70"/>
    </row>
    <row r="238" spans="20:28" s="69" customFormat="1" ht="21.9" customHeight="1" x14ac:dyDescent="0.35">
      <c r="T238" s="70"/>
      <c r="U238" s="70"/>
      <c r="V238" s="70"/>
      <c r="W238" s="70"/>
      <c r="X238" s="70"/>
      <c r="Y238" s="70"/>
      <c r="Z238" s="70"/>
      <c r="AA238" s="70"/>
      <c r="AB238" s="70"/>
    </row>
    <row r="239" spans="20:28" s="69" customFormat="1" ht="21.9" customHeight="1" x14ac:dyDescent="0.35">
      <c r="T239" s="70"/>
      <c r="U239" s="70"/>
      <c r="V239" s="70"/>
      <c r="W239" s="70"/>
      <c r="X239" s="70"/>
      <c r="Y239" s="70"/>
      <c r="Z239" s="70"/>
      <c r="AA239" s="70"/>
      <c r="AB239" s="70"/>
    </row>
    <row r="240" spans="20:28" s="69" customFormat="1" ht="21.9" customHeight="1" x14ac:dyDescent="0.35">
      <c r="T240" s="70"/>
      <c r="U240" s="70"/>
      <c r="V240" s="70"/>
      <c r="W240" s="70"/>
      <c r="X240" s="70"/>
      <c r="Y240" s="70"/>
      <c r="Z240" s="70"/>
      <c r="AA240" s="70"/>
      <c r="AB240" s="70"/>
    </row>
    <row r="241" spans="20:28" s="69" customFormat="1" ht="21.9" customHeight="1" x14ac:dyDescent="0.35">
      <c r="T241" s="70"/>
      <c r="U241" s="70"/>
      <c r="V241" s="70"/>
      <c r="W241" s="70"/>
      <c r="X241" s="70"/>
      <c r="Y241" s="70"/>
      <c r="Z241" s="70"/>
      <c r="AA241" s="70"/>
      <c r="AB241" s="70"/>
    </row>
    <row r="242" spans="20:28" s="69" customFormat="1" ht="21.9" customHeight="1" x14ac:dyDescent="0.35">
      <c r="T242" s="70"/>
      <c r="U242" s="70"/>
      <c r="V242" s="70"/>
      <c r="W242" s="70"/>
      <c r="X242" s="70"/>
      <c r="Y242" s="70"/>
      <c r="Z242" s="70"/>
      <c r="AA242" s="70"/>
      <c r="AB242" s="70"/>
    </row>
    <row r="243" spans="20:28" s="69" customFormat="1" ht="21.9" customHeight="1" x14ac:dyDescent="0.35">
      <c r="T243" s="70"/>
      <c r="U243" s="70"/>
      <c r="V243" s="70"/>
      <c r="W243" s="70"/>
      <c r="X243" s="70"/>
      <c r="Y243" s="70"/>
      <c r="Z243" s="70"/>
      <c r="AA243" s="70"/>
      <c r="AB243" s="70"/>
    </row>
    <row r="244" spans="20:28" s="69" customFormat="1" ht="21.9" customHeight="1" x14ac:dyDescent="0.35">
      <c r="T244" s="70"/>
      <c r="U244" s="70"/>
      <c r="V244" s="70"/>
      <c r="W244" s="70"/>
      <c r="X244" s="70"/>
      <c r="Y244" s="70"/>
      <c r="Z244" s="70"/>
      <c r="AA244" s="70"/>
      <c r="AB244" s="70"/>
    </row>
    <row r="245" spans="20:28" s="69" customFormat="1" ht="21.9" customHeight="1" x14ac:dyDescent="0.35">
      <c r="T245" s="70"/>
      <c r="U245" s="70"/>
      <c r="V245" s="70"/>
      <c r="W245" s="70"/>
      <c r="X245" s="70"/>
      <c r="Y245" s="70"/>
      <c r="Z245" s="70"/>
      <c r="AA245" s="70"/>
      <c r="AB245" s="70"/>
    </row>
    <row r="246" spans="20:28" s="69" customFormat="1" ht="21.9" customHeight="1" x14ac:dyDescent="0.35">
      <c r="T246" s="70"/>
      <c r="U246" s="70"/>
      <c r="V246" s="70"/>
      <c r="W246" s="70"/>
      <c r="X246" s="70"/>
      <c r="Y246" s="70"/>
      <c r="Z246" s="70"/>
      <c r="AA246" s="70"/>
      <c r="AB246" s="70"/>
    </row>
    <row r="247" spans="20:28" s="69" customFormat="1" ht="21.9" customHeight="1" x14ac:dyDescent="0.35">
      <c r="T247" s="70"/>
      <c r="U247" s="70"/>
      <c r="V247" s="70"/>
      <c r="W247" s="70"/>
      <c r="X247" s="70"/>
      <c r="Y247" s="70"/>
      <c r="Z247" s="70"/>
      <c r="AA247" s="70"/>
      <c r="AB247" s="70"/>
    </row>
    <row r="248" spans="20:28" s="69" customFormat="1" ht="21.9" customHeight="1" x14ac:dyDescent="0.35">
      <c r="T248" s="70"/>
      <c r="U248" s="70"/>
      <c r="V248" s="70"/>
      <c r="W248" s="70"/>
      <c r="X248" s="70"/>
      <c r="Y248" s="70"/>
      <c r="Z248" s="70"/>
      <c r="AA248" s="70"/>
      <c r="AB248" s="70"/>
    </row>
    <row r="249" spans="20:28" s="69" customFormat="1" ht="21.9" customHeight="1" x14ac:dyDescent="0.35">
      <c r="T249" s="70"/>
      <c r="U249" s="70"/>
      <c r="V249" s="70"/>
      <c r="W249" s="70"/>
      <c r="X249" s="70"/>
      <c r="Y249" s="70"/>
      <c r="Z249" s="70"/>
      <c r="AA249" s="70"/>
      <c r="AB249" s="70"/>
    </row>
    <row r="250" spans="20:28" s="69" customFormat="1" ht="21.9" customHeight="1" x14ac:dyDescent="0.35">
      <c r="T250" s="70"/>
      <c r="U250" s="70"/>
      <c r="V250" s="70"/>
      <c r="W250" s="70"/>
      <c r="X250" s="70"/>
      <c r="Y250" s="70"/>
      <c r="Z250" s="70"/>
      <c r="AA250" s="70"/>
      <c r="AB250" s="70"/>
    </row>
    <row r="251" spans="20:28" s="69" customFormat="1" ht="21.9" customHeight="1" x14ac:dyDescent="0.35">
      <c r="T251" s="70"/>
      <c r="U251" s="70"/>
      <c r="V251" s="70"/>
      <c r="W251" s="70"/>
      <c r="X251" s="70"/>
      <c r="Y251" s="70"/>
      <c r="Z251" s="70"/>
      <c r="AA251" s="70"/>
      <c r="AB251" s="70"/>
    </row>
    <row r="252" spans="20:28" s="69" customFormat="1" ht="21.9" customHeight="1" x14ac:dyDescent="0.35">
      <c r="T252" s="70"/>
      <c r="U252" s="70"/>
      <c r="V252" s="70"/>
      <c r="W252" s="70"/>
      <c r="X252" s="70"/>
      <c r="Y252" s="70"/>
      <c r="Z252" s="70"/>
      <c r="AA252" s="70"/>
      <c r="AB252" s="70"/>
    </row>
    <row r="253" spans="20:28" s="69" customFormat="1" ht="21.9" customHeight="1" x14ac:dyDescent="0.35">
      <c r="T253" s="70"/>
      <c r="U253" s="70"/>
      <c r="V253" s="70"/>
      <c r="W253" s="70"/>
      <c r="X253" s="70"/>
      <c r="Y253" s="70"/>
      <c r="Z253" s="70"/>
      <c r="AA253" s="70"/>
      <c r="AB253" s="70"/>
    </row>
    <row r="254" spans="20:28" s="69" customFormat="1" ht="21.9" customHeight="1" x14ac:dyDescent="0.35">
      <c r="T254" s="70"/>
      <c r="U254" s="70"/>
      <c r="V254" s="70"/>
      <c r="W254" s="70"/>
      <c r="X254" s="70"/>
      <c r="Y254" s="70"/>
      <c r="Z254" s="70"/>
      <c r="AA254" s="70"/>
      <c r="AB254" s="70"/>
    </row>
    <row r="255" spans="20:28" s="69" customFormat="1" ht="21.9" customHeight="1" x14ac:dyDescent="0.35">
      <c r="T255" s="70"/>
      <c r="U255" s="70"/>
      <c r="V255" s="70"/>
      <c r="W255" s="70"/>
      <c r="X255" s="70"/>
      <c r="Y255" s="70"/>
      <c r="Z255" s="70"/>
      <c r="AA255" s="70"/>
      <c r="AB255" s="70"/>
    </row>
    <row r="256" spans="20:28" s="69" customFormat="1" ht="21.9" customHeight="1" x14ac:dyDescent="0.35">
      <c r="T256" s="70"/>
      <c r="U256" s="70"/>
      <c r="V256" s="70"/>
      <c r="W256" s="70"/>
      <c r="X256" s="70"/>
      <c r="Y256" s="70"/>
      <c r="Z256" s="70"/>
      <c r="AA256" s="70"/>
      <c r="AB256" s="70"/>
    </row>
    <row r="257" spans="20:28" s="69" customFormat="1" ht="21.9" customHeight="1" x14ac:dyDescent="0.35">
      <c r="T257" s="70"/>
      <c r="U257" s="70"/>
      <c r="V257" s="70"/>
      <c r="W257" s="70"/>
      <c r="X257" s="70"/>
      <c r="Y257" s="70"/>
      <c r="Z257" s="70"/>
      <c r="AA257" s="70"/>
      <c r="AB257" s="70"/>
    </row>
    <row r="258" spans="20:28" s="69" customFormat="1" ht="21.9" customHeight="1" x14ac:dyDescent="0.35">
      <c r="T258" s="70"/>
      <c r="U258" s="70"/>
      <c r="V258" s="70"/>
      <c r="W258" s="70"/>
      <c r="X258" s="70"/>
      <c r="Y258" s="70"/>
      <c r="Z258" s="70"/>
      <c r="AA258" s="70"/>
      <c r="AB258" s="70"/>
    </row>
    <row r="259" spans="20:28" s="69" customFormat="1" ht="21.9" customHeight="1" x14ac:dyDescent="0.35">
      <c r="T259" s="70"/>
      <c r="U259" s="70"/>
      <c r="V259" s="70"/>
      <c r="W259" s="70"/>
      <c r="X259" s="70"/>
      <c r="Y259" s="70"/>
      <c r="Z259" s="70"/>
      <c r="AA259" s="70"/>
      <c r="AB259" s="70"/>
    </row>
    <row r="260" spans="20:28" s="69" customFormat="1" ht="21.9" customHeight="1" x14ac:dyDescent="0.35">
      <c r="T260" s="70"/>
      <c r="U260" s="70"/>
      <c r="V260" s="70"/>
      <c r="W260" s="70"/>
      <c r="X260" s="70"/>
      <c r="Y260" s="70"/>
      <c r="Z260" s="70"/>
      <c r="AA260" s="70"/>
      <c r="AB260" s="70"/>
    </row>
    <row r="261" spans="20:28" s="69" customFormat="1" ht="21.9" customHeight="1" x14ac:dyDescent="0.35">
      <c r="T261" s="70"/>
      <c r="U261" s="70"/>
      <c r="V261" s="70"/>
      <c r="W261" s="70"/>
      <c r="X261" s="70"/>
      <c r="Y261" s="70"/>
      <c r="Z261" s="70"/>
      <c r="AA261" s="70"/>
      <c r="AB261" s="70"/>
    </row>
    <row r="262" spans="20:28" s="69" customFormat="1" ht="21.9" customHeight="1" x14ac:dyDescent="0.35">
      <c r="T262" s="70"/>
      <c r="U262" s="70"/>
      <c r="V262" s="70"/>
      <c r="W262" s="70"/>
      <c r="X262" s="70"/>
      <c r="Y262" s="70"/>
      <c r="Z262" s="70"/>
      <c r="AA262" s="70"/>
      <c r="AB262" s="70"/>
    </row>
    <row r="263" spans="20:28" s="69" customFormat="1" ht="21.9" customHeight="1" x14ac:dyDescent="0.35">
      <c r="T263" s="70"/>
      <c r="U263" s="70"/>
      <c r="V263" s="70"/>
      <c r="W263" s="70"/>
      <c r="X263" s="70"/>
      <c r="Y263" s="70"/>
      <c r="Z263" s="70"/>
      <c r="AA263" s="70"/>
      <c r="AB263" s="70"/>
    </row>
    <row r="264" spans="20:28" s="69" customFormat="1" ht="21.9" customHeight="1" x14ac:dyDescent="0.35">
      <c r="T264" s="70"/>
      <c r="U264" s="70"/>
      <c r="V264" s="70"/>
      <c r="W264" s="70"/>
      <c r="X264" s="70"/>
      <c r="Y264" s="70"/>
      <c r="Z264" s="70"/>
      <c r="AA264" s="70"/>
      <c r="AB264" s="70"/>
    </row>
    <row r="265" spans="20:28" s="69" customFormat="1" ht="21.9" customHeight="1" x14ac:dyDescent="0.35">
      <c r="T265" s="70"/>
      <c r="U265" s="70"/>
      <c r="V265" s="70"/>
      <c r="W265" s="70"/>
      <c r="X265" s="70"/>
      <c r="Y265" s="70"/>
      <c r="Z265" s="70"/>
      <c r="AA265" s="70"/>
      <c r="AB265" s="70"/>
    </row>
    <row r="266" spans="20:28" s="69" customFormat="1" ht="21.9" customHeight="1" x14ac:dyDescent="0.35">
      <c r="T266" s="70"/>
      <c r="U266" s="70"/>
      <c r="V266" s="70"/>
      <c r="W266" s="70"/>
      <c r="X266" s="70"/>
      <c r="Y266" s="70"/>
      <c r="Z266" s="70"/>
      <c r="AA266" s="70"/>
      <c r="AB266" s="70"/>
    </row>
    <row r="267" spans="20:28" s="69" customFormat="1" ht="21.9" customHeight="1" x14ac:dyDescent="0.35">
      <c r="T267" s="70"/>
      <c r="U267" s="70"/>
      <c r="V267" s="70"/>
      <c r="W267" s="70"/>
      <c r="X267" s="70"/>
      <c r="Y267" s="70"/>
      <c r="Z267" s="70"/>
      <c r="AA267" s="70"/>
      <c r="AB267" s="70"/>
    </row>
    <row r="268" spans="20:28" s="69" customFormat="1" ht="21.9" customHeight="1" x14ac:dyDescent="0.35">
      <c r="T268" s="70"/>
      <c r="U268" s="70"/>
      <c r="V268" s="70"/>
      <c r="W268" s="70"/>
      <c r="X268" s="70"/>
      <c r="Y268" s="70"/>
      <c r="Z268" s="70"/>
      <c r="AA268" s="70"/>
      <c r="AB268" s="70"/>
    </row>
    <row r="269" spans="20:28" s="69" customFormat="1" ht="21.9" customHeight="1" x14ac:dyDescent="0.35">
      <c r="T269" s="70"/>
      <c r="U269" s="70"/>
      <c r="V269" s="70"/>
      <c r="W269" s="70"/>
      <c r="X269" s="70"/>
      <c r="Y269" s="70"/>
      <c r="Z269" s="70"/>
      <c r="AA269" s="70"/>
      <c r="AB269" s="70"/>
    </row>
    <row r="270" spans="20:28" s="69" customFormat="1" ht="21.9" customHeight="1" x14ac:dyDescent="0.35">
      <c r="T270" s="70"/>
      <c r="U270" s="70"/>
      <c r="V270" s="70"/>
      <c r="W270" s="70"/>
      <c r="X270" s="70"/>
      <c r="Y270" s="70"/>
      <c r="Z270" s="70"/>
      <c r="AA270" s="70"/>
      <c r="AB270" s="70"/>
    </row>
    <row r="271" spans="20:28" s="69" customFormat="1" ht="21.9" customHeight="1" x14ac:dyDescent="0.35">
      <c r="T271" s="70"/>
      <c r="U271" s="70"/>
      <c r="V271" s="70"/>
      <c r="W271" s="70"/>
      <c r="X271" s="70"/>
      <c r="Y271" s="70"/>
      <c r="Z271" s="70"/>
      <c r="AA271" s="70"/>
      <c r="AB271" s="70"/>
    </row>
    <row r="272" spans="20:28" s="69" customFormat="1" ht="21.9" customHeight="1" x14ac:dyDescent="0.35">
      <c r="T272" s="70"/>
      <c r="U272" s="70"/>
      <c r="V272" s="70"/>
      <c r="W272" s="70"/>
      <c r="X272" s="70"/>
      <c r="Y272" s="70"/>
      <c r="Z272" s="70"/>
      <c r="AA272" s="70"/>
      <c r="AB272" s="70"/>
    </row>
    <row r="273" spans="20:28" s="69" customFormat="1" ht="21.9" customHeight="1" x14ac:dyDescent="0.35">
      <c r="T273" s="70"/>
      <c r="U273" s="70"/>
      <c r="V273" s="70"/>
      <c r="W273" s="70"/>
      <c r="X273" s="70"/>
      <c r="Y273" s="70"/>
      <c r="Z273" s="70"/>
      <c r="AA273" s="70"/>
      <c r="AB273" s="70"/>
    </row>
    <row r="274" spans="20:28" s="69" customFormat="1" ht="21.9" customHeight="1" x14ac:dyDescent="0.35">
      <c r="T274" s="70"/>
      <c r="U274" s="70"/>
      <c r="V274" s="70"/>
      <c r="W274" s="70"/>
      <c r="X274" s="70"/>
      <c r="Y274" s="70"/>
      <c r="Z274" s="70"/>
      <c r="AA274" s="70"/>
      <c r="AB274" s="70"/>
    </row>
    <row r="275" spans="20:28" s="69" customFormat="1" ht="21.9" customHeight="1" x14ac:dyDescent="0.35">
      <c r="T275" s="70"/>
      <c r="U275" s="70"/>
      <c r="V275" s="70"/>
      <c r="W275" s="70"/>
      <c r="X275" s="70"/>
      <c r="Y275" s="70"/>
      <c r="Z275" s="70"/>
      <c r="AA275" s="70"/>
      <c r="AB275" s="70"/>
    </row>
    <row r="276" spans="20:28" s="69" customFormat="1" ht="21.9" customHeight="1" x14ac:dyDescent="0.35">
      <c r="T276" s="70"/>
      <c r="U276" s="70"/>
      <c r="V276" s="70"/>
      <c r="W276" s="70"/>
      <c r="X276" s="70"/>
      <c r="Y276" s="70"/>
      <c r="Z276" s="70"/>
      <c r="AA276" s="70"/>
      <c r="AB276" s="70"/>
    </row>
    <row r="277" spans="20:28" s="69" customFormat="1" ht="21.9" customHeight="1" x14ac:dyDescent="0.35">
      <c r="T277" s="70"/>
      <c r="U277" s="70"/>
      <c r="V277" s="70"/>
      <c r="W277" s="70"/>
      <c r="X277" s="70"/>
      <c r="Y277" s="70"/>
      <c r="Z277" s="70"/>
      <c r="AA277" s="70"/>
      <c r="AB277" s="70"/>
    </row>
    <row r="278" spans="20:28" s="69" customFormat="1" ht="21.9" customHeight="1" x14ac:dyDescent="0.35">
      <c r="T278" s="70"/>
      <c r="U278" s="70"/>
      <c r="V278" s="70"/>
      <c r="W278" s="70"/>
      <c r="X278" s="70"/>
      <c r="Y278" s="70"/>
      <c r="Z278" s="70"/>
      <c r="AA278" s="70"/>
      <c r="AB278" s="70"/>
    </row>
    <row r="279" spans="20:28" s="69" customFormat="1" ht="21.9" customHeight="1" x14ac:dyDescent="0.35">
      <c r="T279" s="70"/>
      <c r="U279" s="70"/>
      <c r="V279" s="70"/>
      <c r="W279" s="70"/>
      <c r="X279" s="70"/>
      <c r="Y279" s="70"/>
      <c r="Z279" s="70"/>
      <c r="AA279" s="70"/>
      <c r="AB279" s="70"/>
    </row>
    <row r="280" spans="20:28" s="69" customFormat="1" ht="21.9" customHeight="1" x14ac:dyDescent="0.35">
      <c r="T280" s="70"/>
      <c r="U280" s="70"/>
      <c r="V280" s="70"/>
      <c r="W280" s="70"/>
      <c r="X280" s="70"/>
      <c r="Y280" s="70"/>
      <c r="Z280" s="70"/>
      <c r="AA280" s="70"/>
      <c r="AB280" s="70"/>
    </row>
    <row r="281" spans="20:28" s="69" customFormat="1" ht="21.9" customHeight="1" x14ac:dyDescent="0.35">
      <c r="T281" s="70"/>
      <c r="U281" s="70"/>
      <c r="V281" s="70"/>
      <c r="W281" s="70"/>
      <c r="X281" s="70"/>
      <c r="Y281" s="70"/>
      <c r="Z281" s="70"/>
      <c r="AA281" s="70"/>
      <c r="AB281" s="70"/>
    </row>
    <row r="282" spans="20:28" s="69" customFormat="1" ht="21.9" customHeight="1" x14ac:dyDescent="0.35">
      <c r="T282" s="70"/>
      <c r="U282" s="70"/>
      <c r="V282" s="70"/>
      <c r="W282" s="70"/>
      <c r="X282" s="70"/>
      <c r="Y282" s="70"/>
      <c r="Z282" s="70"/>
      <c r="AA282" s="70"/>
      <c r="AB282" s="70"/>
    </row>
    <row r="283" spans="20:28" s="69" customFormat="1" ht="21.9" customHeight="1" x14ac:dyDescent="0.35">
      <c r="T283" s="70"/>
      <c r="U283" s="70"/>
      <c r="V283" s="70"/>
      <c r="W283" s="70"/>
      <c r="X283" s="70"/>
      <c r="Y283" s="70"/>
      <c r="Z283" s="70"/>
      <c r="AA283" s="70"/>
      <c r="AB283" s="70"/>
    </row>
    <row r="284" spans="20:28" s="69" customFormat="1" ht="21.9" customHeight="1" x14ac:dyDescent="0.35">
      <c r="T284" s="70"/>
      <c r="U284" s="70"/>
      <c r="V284" s="70"/>
      <c r="W284" s="70"/>
      <c r="X284" s="70"/>
      <c r="Y284" s="70"/>
      <c r="Z284" s="70"/>
      <c r="AA284" s="70"/>
      <c r="AB284" s="70"/>
    </row>
    <row r="285" spans="20:28" s="69" customFormat="1" ht="21.9" customHeight="1" x14ac:dyDescent="0.35">
      <c r="T285" s="70"/>
      <c r="U285" s="70"/>
      <c r="V285" s="70"/>
      <c r="W285" s="70"/>
      <c r="X285" s="70"/>
      <c r="Y285" s="70"/>
      <c r="Z285" s="70"/>
      <c r="AA285" s="70"/>
      <c r="AB285" s="70"/>
    </row>
    <row r="286" spans="20:28" s="69" customFormat="1" ht="21.9" customHeight="1" x14ac:dyDescent="0.35">
      <c r="T286" s="70"/>
      <c r="U286" s="70"/>
      <c r="V286" s="70"/>
      <c r="W286" s="70"/>
      <c r="X286" s="70"/>
      <c r="Y286" s="70"/>
      <c r="Z286" s="70"/>
      <c r="AA286" s="70"/>
      <c r="AB286" s="70"/>
    </row>
    <row r="287" spans="20:28" s="69" customFormat="1" ht="21.9" customHeight="1" x14ac:dyDescent="0.35">
      <c r="T287" s="70"/>
      <c r="U287" s="70"/>
      <c r="V287" s="70"/>
      <c r="W287" s="70"/>
      <c r="X287" s="70"/>
      <c r="Y287" s="70"/>
      <c r="Z287" s="70"/>
      <c r="AA287" s="70"/>
      <c r="AB287" s="70"/>
    </row>
    <row r="288" spans="20:28" s="69" customFormat="1" ht="21.9" customHeight="1" x14ac:dyDescent="0.35">
      <c r="T288" s="70"/>
      <c r="U288" s="70"/>
      <c r="V288" s="70"/>
      <c r="W288" s="70"/>
      <c r="X288" s="70"/>
      <c r="Y288" s="70"/>
      <c r="Z288" s="70"/>
      <c r="AA288" s="70"/>
      <c r="AB288" s="70"/>
    </row>
    <row r="289" spans="20:28" s="69" customFormat="1" ht="21.9" customHeight="1" x14ac:dyDescent="0.35">
      <c r="T289" s="70"/>
      <c r="U289" s="70"/>
      <c r="V289" s="70"/>
      <c r="W289" s="70"/>
      <c r="X289" s="70"/>
      <c r="Y289" s="70"/>
      <c r="Z289" s="70"/>
      <c r="AA289" s="70"/>
      <c r="AB289" s="70"/>
    </row>
    <row r="290" spans="20:28" s="69" customFormat="1" ht="21.9" customHeight="1" x14ac:dyDescent="0.35">
      <c r="T290" s="70"/>
      <c r="U290" s="70"/>
      <c r="V290" s="70"/>
      <c r="W290" s="70"/>
      <c r="X290" s="70"/>
      <c r="Y290" s="70"/>
      <c r="Z290" s="70"/>
      <c r="AA290" s="70"/>
      <c r="AB290" s="70"/>
    </row>
    <row r="291" spans="20:28" s="69" customFormat="1" ht="21.9" customHeight="1" x14ac:dyDescent="0.35">
      <c r="T291" s="70"/>
      <c r="U291" s="70"/>
      <c r="V291" s="70"/>
      <c r="W291" s="70"/>
      <c r="X291" s="70"/>
      <c r="Y291" s="70"/>
      <c r="Z291" s="70"/>
      <c r="AA291" s="70"/>
      <c r="AB291" s="70"/>
    </row>
    <row r="292" spans="20:28" s="69" customFormat="1" ht="21.9" customHeight="1" x14ac:dyDescent="0.35">
      <c r="T292" s="70"/>
      <c r="U292" s="70"/>
      <c r="V292" s="70"/>
      <c r="W292" s="70"/>
      <c r="X292" s="70"/>
      <c r="Y292" s="70"/>
      <c r="Z292" s="70"/>
      <c r="AA292" s="70"/>
      <c r="AB292" s="70"/>
    </row>
    <row r="293" spans="20:28" s="69" customFormat="1" ht="21.9" customHeight="1" x14ac:dyDescent="0.35">
      <c r="T293" s="70"/>
      <c r="U293" s="70"/>
      <c r="V293" s="70"/>
      <c r="W293" s="70"/>
      <c r="X293" s="70"/>
      <c r="Y293" s="70"/>
      <c r="Z293" s="70"/>
      <c r="AA293" s="70"/>
      <c r="AB293" s="70"/>
    </row>
    <row r="294" spans="20:28" s="69" customFormat="1" ht="21.9" customHeight="1" x14ac:dyDescent="0.35">
      <c r="T294" s="70"/>
      <c r="U294" s="70"/>
      <c r="V294" s="70"/>
      <c r="W294" s="70"/>
      <c r="X294" s="70"/>
      <c r="Y294" s="70"/>
      <c r="Z294" s="70"/>
      <c r="AA294" s="70"/>
      <c r="AB294" s="70"/>
    </row>
    <row r="295" spans="20:28" s="69" customFormat="1" ht="21.9" customHeight="1" x14ac:dyDescent="0.35">
      <c r="T295" s="70"/>
      <c r="U295" s="70"/>
      <c r="V295" s="70"/>
      <c r="W295" s="70"/>
      <c r="X295" s="70"/>
      <c r="Y295" s="70"/>
      <c r="Z295" s="70"/>
      <c r="AA295" s="70"/>
      <c r="AB295" s="70"/>
    </row>
    <row r="296" spans="20:28" s="69" customFormat="1" ht="21.9" customHeight="1" x14ac:dyDescent="0.35">
      <c r="T296" s="70"/>
      <c r="U296" s="70"/>
      <c r="V296" s="70"/>
      <c r="W296" s="70"/>
      <c r="X296" s="70"/>
      <c r="Y296" s="70"/>
      <c r="Z296" s="70"/>
      <c r="AA296" s="70"/>
      <c r="AB296" s="70"/>
    </row>
    <row r="297" spans="20:28" s="69" customFormat="1" ht="21.9" customHeight="1" x14ac:dyDescent="0.35">
      <c r="T297" s="70"/>
      <c r="U297" s="70"/>
      <c r="V297" s="70"/>
      <c r="W297" s="70"/>
      <c r="X297" s="70"/>
      <c r="Y297" s="70"/>
      <c r="Z297" s="70"/>
      <c r="AA297" s="70"/>
      <c r="AB297" s="70"/>
    </row>
    <row r="298" spans="20:28" s="69" customFormat="1" ht="21.9" customHeight="1" x14ac:dyDescent="0.35">
      <c r="T298" s="70"/>
      <c r="U298" s="70"/>
      <c r="V298" s="70"/>
      <c r="W298" s="70"/>
      <c r="X298" s="70"/>
      <c r="Y298" s="70"/>
      <c r="Z298" s="70"/>
      <c r="AA298" s="70"/>
      <c r="AB298" s="70"/>
    </row>
    <row r="299" spans="20:28" s="69" customFormat="1" ht="21.9" customHeight="1" x14ac:dyDescent="0.35">
      <c r="T299" s="70"/>
      <c r="U299" s="70"/>
      <c r="V299" s="70"/>
      <c r="W299" s="70"/>
      <c r="X299" s="70"/>
      <c r="Y299" s="70"/>
      <c r="Z299" s="70"/>
      <c r="AA299" s="70"/>
      <c r="AB299" s="70"/>
    </row>
    <row r="300" spans="20:28" s="69" customFormat="1" ht="21.9" customHeight="1" x14ac:dyDescent="0.35">
      <c r="T300" s="70"/>
      <c r="U300" s="70"/>
      <c r="V300" s="70"/>
      <c r="W300" s="70"/>
      <c r="X300" s="70"/>
      <c r="Y300" s="70"/>
      <c r="Z300" s="70"/>
      <c r="AA300" s="70"/>
      <c r="AB300" s="70"/>
    </row>
    <row r="301" spans="20:28" s="69" customFormat="1" ht="21.9" customHeight="1" x14ac:dyDescent="0.35">
      <c r="T301" s="70"/>
      <c r="U301" s="70"/>
      <c r="V301" s="70"/>
      <c r="W301" s="70"/>
      <c r="X301" s="70"/>
      <c r="Y301" s="70"/>
      <c r="Z301" s="70"/>
      <c r="AA301" s="70"/>
      <c r="AB301" s="70"/>
    </row>
    <row r="302" spans="20:28" s="69" customFormat="1" ht="21.9" customHeight="1" x14ac:dyDescent="0.35">
      <c r="T302" s="70"/>
      <c r="U302" s="70"/>
      <c r="V302" s="70"/>
      <c r="W302" s="70"/>
      <c r="X302" s="70"/>
      <c r="Y302" s="70"/>
      <c r="Z302" s="70"/>
      <c r="AA302" s="70"/>
      <c r="AB302" s="70"/>
    </row>
    <row r="303" spans="20:28" s="69" customFormat="1" ht="21.9" customHeight="1" x14ac:dyDescent="0.35">
      <c r="T303" s="70"/>
      <c r="U303" s="70"/>
      <c r="V303" s="70"/>
      <c r="W303" s="70"/>
      <c r="X303" s="70"/>
      <c r="Y303" s="70"/>
      <c r="Z303" s="70"/>
      <c r="AA303" s="70"/>
      <c r="AB303" s="70"/>
    </row>
  </sheetData>
  <pageMargins left="0.7" right="0.7" top="0.75" bottom="0.75" header="0.3" footer="0.3"/>
  <pageSetup scale="10"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FEBCA-EE43-4E0F-A5F9-1DDA002C5E70}">
  <dimension ref="F4:Z304"/>
  <sheetViews>
    <sheetView showGridLines="0" showRowColHeaders="0" tabSelected="1" zoomScale="75" zoomScaleNormal="75" workbookViewId="0">
      <selection activeCell="V12" sqref="V12"/>
    </sheetView>
  </sheetViews>
  <sheetFormatPr defaultColWidth="9" defaultRowHeight="21.9" customHeight="1" x14ac:dyDescent="0.35"/>
  <cols>
    <col min="1" max="6" width="9" style="69"/>
    <col min="7" max="7" width="8" style="75" customWidth="1"/>
    <col min="8" max="8" width="10.59765625" style="75" customWidth="1"/>
    <col min="9" max="9" width="14.09765625" style="75" customWidth="1"/>
    <col min="10" max="10" width="22.09765625" style="76" customWidth="1"/>
    <col min="11" max="11" width="16.3984375" style="69" customWidth="1"/>
    <col min="12" max="12" width="17.5" style="69" customWidth="1"/>
    <col min="13" max="13" width="10.8984375" style="77" customWidth="1"/>
    <col min="14" max="17" width="9" style="69"/>
    <col min="18" max="26" width="9" style="70"/>
    <col min="27" max="16384" width="9" style="69"/>
  </cols>
  <sheetData>
    <row r="4" spans="6:13" ht="21.9" customHeight="1" x14ac:dyDescent="0.35">
      <c r="F4" s="97"/>
      <c r="G4" s="95" t="s">
        <v>0</v>
      </c>
      <c r="H4" s="95" t="s">
        <v>95</v>
      </c>
      <c r="I4" s="95" t="s">
        <v>1</v>
      </c>
      <c r="J4" s="96" t="s">
        <v>2</v>
      </c>
      <c r="K4" s="95" t="s">
        <v>3</v>
      </c>
      <c r="L4" s="95" t="s">
        <v>4</v>
      </c>
      <c r="M4" s="95" t="s">
        <v>5</v>
      </c>
    </row>
    <row r="5" spans="6:13" ht="21.9" customHeight="1" x14ac:dyDescent="0.35">
      <c r="F5" s="97"/>
      <c r="G5" s="98" t="s">
        <v>6</v>
      </c>
      <c r="H5" s="98" t="s">
        <v>7</v>
      </c>
      <c r="I5" s="98" t="s">
        <v>8</v>
      </c>
      <c r="J5" s="88" t="s">
        <v>9</v>
      </c>
      <c r="K5" s="89">
        <v>4336</v>
      </c>
      <c r="L5" s="90">
        <v>44933</v>
      </c>
      <c r="M5" s="91" t="s">
        <v>65</v>
      </c>
    </row>
    <row r="6" spans="6:13" ht="21.9" customHeight="1" x14ac:dyDescent="0.35">
      <c r="F6" s="97"/>
      <c r="G6" s="98" t="s">
        <v>6</v>
      </c>
      <c r="H6" s="98" t="s">
        <v>7</v>
      </c>
      <c r="I6" s="98" t="s">
        <v>8</v>
      </c>
      <c r="J6" s="88" t="s">
        <v>12</v>
      </c>
      <c r="K6" s="89">
        <v>4495</v>
      </c>
      <c r="L6" s="90">
        <v>44928</v>
      </c>
      <c r="M6" s="91" t="s">
        <v>65</v>
      </c>
    </row>
    <row r="7" spans="6:13" ht="21.9" customHeight="1" x14ac:dyDescent="0.35">
      <c r="F7" s="97"/>
      <c r="G7" s="98" t="s">
        <v>6</v>
      </c>
      <c r="H7" s="98" t="s">
        <v>7</v>
      </c>
      <c r="I7" s="98" t="s">
        <v>8</v>
      </c>
      <c r="J7" s="88" t="s">
        <v>15</v>
      </c>
      <c r="K7" s="89">
        <v>4854</v>
      </c>
      <c r="L7" s="90">
        <v>44928</v>
      </c>
      <c r="M7" s="91" t="s">
        <v>10</v>
      </c>
    </row>
    <row r="8" spans="6:13" ht="21.9" customHeight="1" x14ac:dyDescent="0.35">
      <c r="F8" s="97"/>
      <c r="G8" s="98" t="s">
        <v>6</v>
      </c>
      <c r="H8" s="98" t="s">
        <v>7</v>
      </c>
      <c r="I8" s="98" t="s">
        <v>8</v>
      </c>
      <c r="J8" s="88" t="s">
        <v>18</v>
      </c>
      <c r="K8" s="89">
        <v>4981</v>
      </c>
      <c r="L8" s="90">
        <v>44929</v>
      </c>
      <c r="M8" s="91" t="s">
        <v>10</v>
      </c>
    </row>
    <row r="9" spans="6:13" ht="21.9" customHeight="1" x14ac:dyDescent="0.35">
      <c r="F9" s="97"/>
      <c r="G9" s="98" t="s">
        <v>6</v>
      </c>
      <c r="H9" s="98" t="s">
        <v>7</v>
      </c>
      <c r="I9" s="98" t="s">
        <v>8</v>
      </c>
      <c r="J9" s="88" t="s">
        <v>21</v>
      </c>
      <c r="K9" s="89">
        <v>4215</v>
      </c>
      <c r="L9" s="90">
        <v>44930</v>
      </c>
      <c r="M9" s="91" t="s">
        <v>10</v>
      </c>
    </row>
    <row r="10" spans="6:13" ht="21.9" customHeight="1" x14ac:dyDescent="0.35">
      <c r="F10" s="97"/>
      <c r="G10" s="98" t="s">
        <v>6</v>
      </c>
      <c r="H10" s="98" t="s">
        <v>7</v>
      </c>
      <c r="I10" s="98" t="s">
        <v>8</v>
      </c>
      <c r="J10" s="88" t="s">
        <v>24</v>
      </c>
      <c r="K10" s="89">
        <v>4013</v>
      </c>
      <c r="L10" s="90">
        <v>44931</v>
      </c>
      <c r="M10" s="91" t="s">
        <v>10</v>
      </c>
    </row>
    <row r="11" spans="6:13" ht="21.9" customHeight="1" x14ac:dyDescent="0.35">
      <c r="F11" s="97"/>
      <c r="G11" s="98" t="s">
        <v>6</v>
      </c>
      <c r="H11" s="98" t="s">
        <v>7</v>
      </c>
      <c r="I11" s="98" t="s">
        <v>8</v>
      </c>
      <c r="J11" s="88" t="s">
        <v>26</v>
      </c>
      <c r="K11" s="89">
        <v>1406</v>
      </c>
      <c r="L11" s="90">
        <v>44932</v>
      </c>
      <c r="M11" s="91" t="s">
        <v>10</v>
      </c>
    </row>
    <row r="12" spans="6:13" ht="21.9" customHeight="1" x14ac:dyDescent="0.35">
      <c r="F12" s="97"/>
      <c r="G12" s="98" t="s">
        <v>6</v>
      </c>
      <c r="H12" s="98" t="s">
        <v>7</v>
      </c>
      <c r="I12" s="98" t="s">
        <v>8</v>
      </c>
      <c r="J12" s="88" t="s">
        <v>28</v>
      </c>
      <c r="K12" s="89">
        <v>4771</v>
      </c>
      <c r="L12" s="90">
        <v>44933</v>
      </c>
      <c r="M12" s="91" t="s">
        <v>65</v>
      </c>
    </row>
    <row r="13" spans="6:13" ht="21.9" customHeight="1" x14ac:dyDescent="0.35">
      <c r="F13" s="97"/>
      <c r="G13" s="98" t="s">
        <v>6</v>
      </c>
      <c r="H13" s="98" t="s">
        <v>7</v>
      </c>
      <c r="I13" s="98" t="s">
        <v>8</v>
      </c>
      <c r="J13" s="88" t="s">
        <v>30</v>
      </c>
      <c r="K13" s="89">
        <v>4167</v>
      </c>
      <c r="L13" s="90">
        <v>44934</v>
      </c>
      <c r="M13" s="91" t="s">
        <v>10</v>
      </c>
    </row>
    <row r="14" spans="6:13" ht="21.9" customHeight="1" x14ac:dyDescent="0.35">
      <c r="F14" s="97"/>
      <c r="G14" s="98" t="s">
        <v>6</v>
      </c>
      <c r="H14" s="98" t="s">
        <v>7</v>
      </c>
      <c r="I14" s="98" t="s">
        <v>32</v>
      </c>
      <c r="J14" s="88" t="s">
        <v>33</v>
      </c>
      <c r="K14" s="89">
        <v>632</v>
      </c>
      <c r="L14" s="90">
        <v>44935</v>
      </c>
      <c r="M14" s="91" t="s">
        <v>10</v>
      </c>
    </row>
    <row r="15" spans="6:13" ht="21.9" customHeight="1" x14ac:dyDescent="0.35">
      <c r="F15" s="97"/>
      <c r="G15" s="98" t="s">
        <v>6</v>
      </c>
      <c r="H15" s="98" t="s">
        <v>7</v>
      </c>
      <c r="I15" s="98" t="s">
        <v>32</v>
      </c>
      <c r="J15" s="88" t="s">
        <v>35</v>
      </c>
      <c r="K15" s="89">
        <v>4163</v>
      </c>
      <c r="L15" s="90">
        <v>44930</v>
      </c>
      <c r="M15" s="91" t="s">
        <v>10</v>
      </c>
    </row>
    <row r="16" spans="6:13" ht="21.9" customHeight="1" x14ac:dyDescent="0.35">
      <c r="F16" s="97"/>
      <c r="G16" s="98" t="s">
        <v>6</v>
      </c>
      <c r="H16" s="98" t="s">
        <v>7</v>
      </c>
      <c r="I16" s="98" t="s">
        <v>32</v>
      </c>
      <c r="J16" s="88" t="s">
        <v>37</v>
      </c>
      <c r="K16" s="89">
        <v>4524</v>
      </c>
      <c r="L16" s="90">
        <v>44931</v>
      </c>
      <c r="M16" s="91" t="s">
        <v>10</v>
      </c>
    </row>
    <row r="17" spans="6:13" ht="21.9" customHeight="1" x14ac:dyDescent="0.35">
      <c r="F17" s="97"/>
      <c r="G17" s="98" t="s">
        <v>6</v>
      </c>
      <c r="H17" s="98" t="s">
        <v>7</v>
      </c>
      <c r="I17" s="98" t="s">
        <v>39</v>
      </c>
      <c r="J17" s="88" t="s">
        <v>9</v>
      </c>
      <c r="K17" s="89">
        <v>4544</v>
      </c>
      <c r="L17" s="90">
        <v>44932</v>
      </c>
      <c r="M17" s="91" t="s">
        <v>10</v>
      </c>
    </row>
    <row r="18" spans="6:13" ht="21.9" customHeight="1" x14ac:dyDescent="0.35">
      <c r="F18" s="97"/>
      <c r="G18" s="98" t="s">
        <v>6</v>
      </c>
      <c r="H18" s="98" t="s">
        <v>7</v>
      </c>
      <c r="I18" s="98" t="s">
        <v>39</v>
      </c>
      <c r="J18" s="88" t="s">
        <v>40</v>
      </c>
      <c r="K18" s="89">
        <v>4264</v>
      </c>
      <c r="L18" s="90">
        <v>44933</v>
      </c>
      <c r="M18" s="91" t="s">
        <v>10</v>
      </c>
    </row>
    <row r="19" spans="6:13" ht="21.9" customHeight="1" x14ac:dyDescent="0.35">
      <c r="F19" s="97"/>
      <c r="G19" s="98" t="s">
        <v>6</v>
      </c>
      <c r="H19" s="98" t="s">
        <v>7</v>
      </c>
      <c r="I19" s="98" t="s">
        <v>39</v>
      </c>
      <c r="J19" s="88" t="s">
        <v>41</v>
      </c>
      <c r="K19" s="89">
        <v>4641</v>
      </c>
      <c r="L19" s="90">
        <v>44929</v>
      </c>
      <c r="M19" s="91" t="s">
        <v>10</v>
      </c>
    </row>
    <row r="20" spans="6:13" ht="21.9" customHeight="1" x14ac:dyDescent="0.35">
      <c r="F20" s="97"/>
      <c r="G20" s="98" t="s">
        <v>6</v>
      </c>
      <c r="H20" s="98" t="s">
        <v>7</v>
      </c>
      <c r="I20" s="98" t="s">
        <v>39</v>
      </c>
      <c r="J20" s="88" t="s">
        <v>42</v>
      </c>
      <c r="K20" s="89">
        <v>4897</v>
      </c>
      <c r="L20" s="90">
        <v>44930</v>
      </c>
      <c r="M20" s="91" t="s">
        <v>10</v>
      </c>
    </row>
    <row r="21" spans="6:13" ht="21.9" customHeight="1" x14ac:dyDescent="0.35">
      <c r="F21" s="97"/>
      <c r="G21" s="98" t="s">
        <v>6</v>
      </c>
      <c r="H21" s="98" t="s">
        <v>7</v>
      </c>
      <c r="I21" s="98" t="s">
        <v>39</v>
      </c>
      <c r="J21" s="88" t="s">
        <v>43</v>
      </c>
      <c r="K21" s="89">
        <v>4422</v>
      </c>
      <c r="L21" s="90">
        <v>44931</v>
      </c>
      <c r="M21" s="91" t="s">
        <v>10</v>
      </c>
    </row>
    <row r="22" spans="6:13" ht="21.9" customHeight="1" x14ac:dyDescent="0.35">
      <c r="F22" s="97"/>
      <c r="G22" s="98" t="s">
        <v>6</v>
      </c>
      <c r="H22" s="98" t="s">
        <v>7</v>
      </c>
      <c r="I22" s="98" t="s">
        <v>39</v>
      </c>
      <c r="J22" s="88" t="s">
        <v>44</v>
      </c>
      <c r="K22" s="89">
        <v>4278</v>
      </c>
      <c r="L22" s="90">
        <v>44932</v>
      </c>
      <c r="M22" s="91" t="s">
        <v>10</v>
      </c>
    </row>
    <row r="23" spans="6:13" ht="21.9" customHeight="1" x14ac:dyDescent="0.35">
      <c r="F23" s="97"/>
      <c r="G23" s="98" t="s">
        <v>6</v>
      </c>
      <c r="H23" s="98" t="s">
        <v>7</v>
      </c>
      <c r="I23" s="98" t="s">
        <v>39</v>
      </c>
      <c r="J23" s="88" t="s">
        <v>45</v>
      </c>
      <c r="K23" s="89">
        <v>4123</v>
      </c>
      <c r="L23" s="90">
        <v>44933</v>
      </c>
      <c r="M23" s="91" t="s">
        <v>10</v>
      </c>
    </row>
    <row r="24" spans="6:13" ht="21.9" customHeight="1" x14ac:dyDescent="0.35">
      <c r="F24" s="97"/>
      <c r="G24" s="98" t="s">
        <v>6</v>
      </c>
      <c r="H24" s="98" t="s">
        <v>7</v>
      </c>
      <c r="I24" s="98" t="s">
        <v>39</v>
      </c>
      <c r="J24" s="88" t="s">
        <v>46</v>
      </c>
      <c r="K24" s="89">
        <v>98800</v>
      </c>
      <c r="L24" s="90">
        <v>44934</v>
      </c>
      <c r="M24" s="91" t="s">
        <v>10</v>
      </c>
    </row>
    <row r="25" spans="6:13" ht="21.9" customHeight="1" x14ac:dyDescent="0.35">
      <c r="F25" s="97"/>
      <c r="G25" s="98" t="s">
        <v>6</v>
      </c>
      <c r="H25" s="98" t="s">
        <v>7</v>
      </c>
      <c r="I25" s="98" t="s">
        <v>39</v>
      </c>
      <c r="J25" s="88" t="s">
        <v>30</v>
      </c>
      <c r="K25" s="89">
        <v>4495</v>
      </c>
      <c r="L25" s="90">
        <v>44935</v>
      </c>
      <c r="M25" s="91" t="s">
        <v>10</v>
      </c>
    </row>
    <row r="26" spans="6:13" ht="21.9" customHeight="1" x14ac:dyDescent="0.35">
      <c r="F26" s="97"/>
      <c r="G26" s="98" t="s">
        <v>6</v>
      </c>
      <c r="H26" s="98" t="s">
        <v>47</v>
      </c>
      <c r="I26" s="98" t="s">
        <v>48</v>
      </c>
      <c r="J26" s="88" t="s">
        <v>49</v>
      </c>
      <c r="K26" s="92">
        <v>155000</v>
      </c>
      <c r="L26" s="90"/>
      <c r="M26" s="91"/>
    </row>
    <row r="27" spans="6:13" ht="21.9" customHeight="1" x14ac:dyDescent="0.35">
      <c r="F27" s="97"/>
      <c r="G27" s="98" t="s">
        <v>6</v>
      </c>
      <c r="H27" s="98" t="s">
        <v>47</v>
      </c>
      <c r="I27" s="98" t="s">
        <v>48</v>
      </c>
      <c r="J27" s="88" t="s">
        <v>50</v>
      </c>
      <c r="K27" s="92">
        <v>4125</v>
      </c>
      <c r="L27" s="90"/>
      <c r="M27" s="91"/>
    </row>
    <row r="28" spans="6:13" ht="21.9" customHeight="1" x14ac:dyDescent="0.35">
      <c r="F28" s="97"/>
      <c r="G28" s="98" t="s">
        <v>6</v>
      </c>
      <c r="H28" s="98" t="s">
        <v>47</v>
      </c>
      <c r="I28" s="98" t="s">
        <v>51</v>
      </c>
      <c r="J28" s="88" t="s">
        <v>52</v>
      </c>
      <c r="K28" s="92">
        <v>4953</v>
      </c>
      <c r="L28" s="90"/>
      <c r="M28" s="91"/>
    </row>
    <row r="29" spans="6:13" ht="21.9" customHeight="1" x14ac:dyDescent="0.35">
      <c r="F29" s="97"/>
      <c r="G29" s="98" t="s">
        <v>6</v>
      </c>
      <c r="H29" s="98" t="s">
        <v>47</v>
      </c>
      <c r="I29" s="98" t="s">
        <v>51</v>
      </c>
      <c r="J29" s="88" t="s">
        <v>53</v>
      </c>
      <c r="K29" s="92">
        <v>4742</v>
      </c>
      <c r="L29" s="90"/>
      <c r="M29" s="91"/>
    </row>
    <row r="30" spans="6:13" ht="21.9" hidden="1" customHeight="1" x14ac:dyDescent="0.35">
      <c r="G30" s="87" t="s">
        <v>13</v>
      </c>
      <c r="H30" s="87" t="s">
        <v>7</v>
      </c>
      <c r="I30" s="87" t="s">
        <v>8</v>
      </c>
      <c r="J30" s="88" t="s">
        <v>9</v>
      </c>
      <c r="K30" s="89">
        <v>4311</v>
      </c>
      <c r="L30" s="90">
        <v>44964</v>
      </c>
      <c r="M30" s="91" t="s">
        <v>10</v>
      </c>
    </row>
    <row r="31" spans="6:13" ht="21.9" hidden="1" customHeight="1" x14ac:dyDescent="0.35">
      <c r="G31" s="87" t="s">
        <v>13</v>
      </c>
      <c r="H31" s="87" t="s">
        <v>7</v>
      </c>
      <c r="I31" s="87" t="s">
        <v>8</v>
      </c>
      <c r="J31" s="88" t="s">
        <v>12</v>
      </c>
      <c r="K31" s="89">
        <v>4903</v>
      </c>
      <c r="L31" s="90">
        <v>44959</v>
      </c>
      <c r="M31" s="91" t="s">
        <v>10</v>
      </c>
    </row>
    <row r="32" spans="6:13" ht="21.9" hidden="1" customHeight="1" x14ac:dyDescent="0.35">
      <c r="G32" s="87" t="s">
        <v>13</v>
      </c>
      <c r="H32" s="87" t="s">
        <v>7</v>
      </c>
      <c r="I32" s="87" t="s">
        <v>8</v>
      </c>
      <c r="J32" s="88" t="s">
        <v>15</v>
      </c>
      <c r="K32" s="89">
        <v>4676</v>
      </c>
      <c r="L32" s="90">
        <v>44959</v>
      </c>
      <c r="M32" s="91" t="s">
        <v>10</v>
      </c>
    </row>
    <row r="33" spans="7:13" ht="21.9" hidden="1" customHeight="1" x14ac:dyDescent="0.35">
      <c r="G33" s="87" t="s">
        <v>13</v>
      </c>
      <c r="H33" s="87" t="s">
        <v>7</v>
      </c>
      <c r="I33" s="87" t="s">
        <v>8</v>
      </c>
      <c r="J33" s="88" t="s">
        <v>18</v>
      </c>
      <c r="K33" s="89">
        <v>4958</v>
      </c>
      <c r="L33" s="90">
        <v>44960</v>
      </c>
      <c r="M33" s="91" t="s">
        <v>10</v>
      </c>
    </row>
    <row r="34" spans="7:13" ht="21.9" hidden="1" customHeight="1" x14ac:dyDescent="0.35">
      <c r="G34" s="87" t="s">
        <v>13</v>
      </c>
      <c r="H34" s="87" t="s">
        <v>7</v>
      </c>
      <c r="I34" s="87" t="s">
        <v>8</v>
      </c>
      <c r="J34" s="88" t="s">
        <v>21</v>
      </c>
      <c r="K34" s="89">
        <v>1242</v>
      </c>
      <c r="L34" s="90">
        <v>44961</v>
      </c>
      <c r="M34" s="91" t="s">
        <v>10</v>
      </c>
    </row>
    <row r="35" spans="7:13" ht="21.9" hidden="1" customHeight="1" x14ac:dyDescent="0.35">
      <c r="G35" s="87" t="s">
        <v>13</v>
      </c>
      <c r="H35" s="87" t="s">
        <v>7</v>
      </c>
      <c r="I35" s="87" t="s">
        <v>8</v>
      </c>
      <c r="J35" s="88" t="s">
        <v>24</v>
      </c>
      <c r="K35" s="89">
        <v>4030</v>
      </c>
      <c r="L35" s="90">
        <v>44962</v>
      </c>
      <c r="M35" s="91" t="s">
        <v>10</v>
      </c>
    </row>
    <row r="36" spans="7:13" ht="21.9" hidden="1" customHeight="1" x14ac:dyDescent="0.35">
      <c r="G36" s="87" t="s">
        <v>13</v>
      </c>
      <c r="H36" s="87" t="s">
        <v>7</v>
      </c>
      <c r="I36" s="87" t="s">
        <v>8</v>
      </c>
      <c r="J36" s="88" t="s">
        <v>26</v>
      </c>
      <c r="K36" s="89">
        <v>4833</v>
      </c>
      <c r="L36" s="90">
        <v>44963</v>
      </c>
      <c r="M36" s="91" t="s">
        <v>10</v>
      </c>
    </row>
    <row r="37" spans="7:13" ht="21.9" hidden="1" customHeight="1" x14ac:dyDescent="0.35">
      <c r="G37" s="87" t="s">
        <v>13</v>
      </c>
      <c r="H37" s="87" t="s">
        <v>7</v>
      </c>
      <c r="I37" s="87" t="s">
        <v>8</v>
      </c>
      <c r="J37" s="88" t="s">
        <v>28</v>
      </c>
      <c r="K37" s="89">
        <v>523</v>
      </c>
      <c r="L37" s="90">
        <v>44964</v>
      </c>
      <c r="M37" s="91" t="s">
        <v>10</v>
      </c>
    </row>
    <row r="38" spans="7:13" ht="21.9" hidden="1" customHeight="1" x14ac:dyDescent="0.35">
      <c r="G38" s="87" t="s">
        <v>13</v>
      </c>
      <c r="H38" s="87" t="s">
        <v>7</v>
      </c>
      <c r="I38" s="87" t="s">
        <v>8</v>
      </c>
      <c r="J38" s="88" t="s">
        <v>30</v>
      </c>
      <c r="K38" s="89">
        <v>4905</v>
      </c>
      <c r="L38" s="90">
        <v>44965</v>
      </c>
      <c r="M38" s="91" t="s">
        <v>10</v>
      </c>
    </row>
    <row r="39" spans="7:13" ht="21.9" hidden="1" customHeight="1" x14ac:dyDescent="0.35">
      <c r="G39" s="87" t="s">
        <v>13</v>
      </c>
      <c r="H39" s="87" t="s">
        <v>7</v>
      </c>
      <c r="I39" s="87" t="s">
        <v>32</v>
      </c>
      <c r="J39" s="88" t="s">
        <v>33</v>
      </c>
      <c r="K39" s="89">
        <v>4567</v>
      </c>
      <c r="L39" s="90">
        <v>44966</v>
      </c>
      <c r="M39" s="91" t="s">
        <v>10</v>
      </c>
    </row>
    <row r="40" spans="7:13" ht="21.9" hidden="1" customHeight="1" x14ac:dyDescent="0.35">
      <c r="G40" s="87" t="s">
        <v>13</v>
      </c>
      <c r="H40" s="87" t="s">
        <v>7</v>
      </c>
      <c r="I40" s="87" t="s">
        <v>32</v>
      </c>
      <c r="J40" s="88" t="s">
        <v>35</v>
      </c>
      <c r="K40" s="89">
        <v>4875</v>
      </c>
      <c r="L40" s="90">
        <v>44961</v>
      </c>
      <c r="M40" s="91" t="s">
        <v>10</v>
      </c>
    </row>
    <row r="41" spans="7:13" ht="21.9" hidden="1" customHeight="1" x14ac:dyDescent="0.35">
      <c r="G41" s="87" t="s">
        <v>13</v>
      </c>
      <c r="H41" s="87" t="s">
        <v>7</v>
      </c>
      <c r="I41" s="87" t="s">
        <v>32</v>
      </c>
      <c r="J41" s="88" t="s">
        <v>37</v>
      </c>
      <c r="K41" s="89">
        <v>4653</v>
      </c>
      <c r="L41" s="90">
        <v>44962</v>
      </c>
      <c r="M41" s="91" t="s">
        <v>10</v>
      </c>
    </row>
    <row r="42" spans="7:13" ht="21.9" hidden="1" customHeight="1" x14ac:dyDescent="0.35">
      <c r="G42" s="87" t="s">
        <v>13</v>
      </c>
      <c r="H42" s="87" t="s">
        <v>7</v>
      </c>
      <c r="I42" s="87" t="s">
        <v>39</v>
      </c>
      <c r="J42" s="88" t="s">
        <v>9</v>
      </c>
      <c r="K42" s="89">
        <v>4167</v>
      </c>
      <c r="L42" s="90">
        <v>44963</v>
      </c>
      <c r="M42" s="91" t="s">
        <v>10</v>
      </c>
    </row>
    <row r="43" spans="7:13" ht="21.9" hidden="1" customHeight="1" x14ac:dyDescent="0.35">
      <c r="G43" s="87" t="s">
        <v>13</v>
      </c>
      <c r="H43" s="87" t="s">
        <v>7</v>
      </c>
      <c r="I43" s="87" t="s">
        <v>39</v>
      </c>
      <c r="J43" s="88" t="s">
        <v>40</v>
      </c>
      <c r="K43" s="89">
        <v>4190</v>
      </c>
      <c r="L43" s="90">
        <v>44964</v>
      </c>
      <c r="M43" s="91" t="s">
        <v>10</v>
      </c>
    </row>
    <row r="44" spans="7:13" ht="21.9" hidden="1" customHeight="1" x14ac:dyDescent="0.35">
      <c r="G44" s="87" t="s">
        <v>13</v>
      </c>
      <c r="H44" s="87" t="s">
        <v>7</v>
      </c>
      <c r="I44" s="87" t="s">
        <v>39</v>
      </c>
      <c r="J44" s="88" t="s">
        <v>41</v>
      </c>
      <c r="K44" s="89">
        <v>4151</v>
      </c>
      <c r="L44" s="90">
        <v>44960</v>
      </c>
      <c r="M44" s="91" t="s">
        <v>10</v>
      </c>
    </row>
    <row r="45" spans="7:13" ht="21.9" hidden="1" customHeight="1" x14ac:dyDescent="0.35">
      <c r="G45" s="87" t="s">
        <v>13</v>
      </c>
      <c r="H45" s="87" t="s">
        <v>7</v>
      </c>
      <c r="I45" s="87" t="s">
        <v>39</v>
      </c>
      <c r="J45" s="88" t="s">
        <v>42</v>
      </c>
      <c r="K45" s="89">
        <v>4372</v>
      </c>
      <c r="L45" s="90">
        <v>44961</v>
      </c>
      <c r="M45" s="91" t="s">
        <v>10</v>
      </c>
    </row>
    <row r="46" spans="7:13" ht="21.9" hidden="1" customHeight="1" x14ac:dyDescent="0.35">
      <c r="G46" s="87" t="s">
        <v>13</v>
      </c>
      <c r="H46" s="87" t="s">
        <v>7</v>
      </c>
      <c r="I46" s="87" t="s">
        <v>39</v>
      </c>
      <c r="J46" s="88" t="s">
        <v>43</v>
      </c>
      <c r="K46" s="89">
        <v>4875</v>
      </c>
      <c r="L46" s="90">
        <v>44962</v>
      </c>
      <c r="M46" s="91" t="s">
        <v>10</v>
      </c>
    </row>
    <row r="47" spans="7:13" ht="21.9" hidden="1" customHeight="1" x14ac:dyDescent="0.35">
      <c r="G47" s="87" t="s">
        <v>13</v>
      </c>
      <c r="H47" s="87" t="s">
        <v>7</v>
      </c>
      <c r="I47" s="87" t="s">
        <v>39</v>
      </c>
      <c r="J47" s="88" t="s">
        <v>44</v>
      </c>
      <c r="K47" s="89">
        <v>98339</v>
      </c>
      <c r="L47" s="90">
        <v>44963</v>
      </c>
      <c r="M47" s="91" t="s">
        <v>10</v>
      </c>
    </row>
    <row r="48" spans="7:13" ht="21.9" hidden="1" customHeight="1" x14ac:dyDescent="0.35">
      <c r="G48" s="87" t="s">
        <v>13</v>
      </c>
      <c r="H48" s="87" t="s">
        <v>7</v>
      </c>
      <c r="I48" s="87" t="s">
        <v>39</v>
      </c>
      <c r="J48" s="88" t="s">
        <v>45</v>
      </c>
      <c r="K48" s="89">
        <v>4052</v>
      </c>
      <c r="L48" s="90">
        <v>44964</v>
      </c>
      <c r="M48" s="91" t="s">
        <v>10</v>
      </c>
    </row>
    <row r="49" spans="7:13" ht="21.9" hidden="1" customHeight="1" x14ac:dyDescent="0.35">
      <c r="G49" s="87" t="s">
        <v>13</v>
      </c>
      <c r="H49" s="87" t="s">
        <v>7</v>
      </c>
      <c r="I49" s="87" t="s">
        <v>39</v>
      </c>
      <c r="J49" s="88" t="s">
        <v>46</v>
      </c>
      <c r="K49" s="89">
        <v>4578</v>
      </c>
      <c r="L49" s="90">
        <v>44965</v>
      </c>
      <c r="M49" s="91" t="s">
        <v>10</v>
      </c>
    </row>
    <row r="50" spans="7:13" ht="21.9" hidden="1" customHeight="1" x14ac:dyDescent="0.35">
      <c r="G50" s="87" t="s">
        <v>13</v>
      </c>
      <c r="H50" s="87" t="s">
        <v>7</v>
      </c>
      <c r="I50" s="87" t="s">
        <v>39</v>
      </c>
      <c r="J50" s="88" t="s">
        <v>30</v>
      </c>
      <c r="K50" s="89">
        <v>4008</v>
      </c>
      <c r="L50" s="90">
        <v>44966</v>
      </c>
      <c r="M50" s="91" t="s">
        <v>10</v>
      </c>
    </row>
    <row r="51" spans="7:13" ht="21.9" hidden="1" customHeight="1" x14ac:dyDescent="0.35">
      <c r="G51" s="87" t="s">
        <v>13</v>
      </c>
      <c r="H51" s="87" t="s">
        <v>47</v>
      </c>
      <c r="I51" s="87" t="s">
        <v>48</v>
      </c>
      <c r="J51" s="88" t="s">
        <v>49</v>
      </c>
      <c r="K51" s="92">
        <v>155000</v>
      </c>
      <c r="L51" s="90"/>
      <c r="M51" s="91"/>
    </row>
    <row r="52" spans="7:13" ht="21.9" hidden="1" customHeight="1" x14ac:dyDescent="0.35">
      <c r="G52" s="87" t="s">
        <v>13</v>
      </c>
      <c r="H52" s="87" t="s">
        <v>47</v>
      </c>
      <c r="I52" s="87" t="s">
        <v>48</v>
      </c>
      <c r="J52" s="88" t="s">
        <v>50</v>
      </c>
      <c r="K52" s="92">
        <v>4926</v>
      </c>
      <c r="L52" s="90"/>
      <c r="M52" s="91"/>
    </row>
    <row r="53" spans="7:13" ht="21.9" hidden="1" customHeight="1" x14ac:dyDescent="0.35">
      <c r="G53" s="87" t="s">
        <v>13</v>
      </c>
      <c r="H53" s="87" t="s">
        <v>47</v>
      </c>
      <c r="I53" s="87" t="s">
        <v>51</v>
      </c>
      <c r="J53" s="88" t="s">
        <v>52</v>
      </c>
      <c r="K53" s="92">
        <v>4692</v>
      </c>
      <c r="L53" s="90"/>
      <c r="M53" s="91"/>
    </row>
    <row r="54" spans="7:13" ht="21.9" hidden="1" customHeight="1" x14ac:dyDescent="0.35">
      <c r="G54" s="87" t="s">
        <v>13</v>
      </c>
      <c r="H54" s="87" t="s">
        <v>47</v>
      </c>
      <c r="I54" s="87" t="s">
        <v>51</v>
      </c>
      <c r="J54" s="88" t="s">
        <v>53</v>
      </c>
      <c r="K54" s="92">
        <v>4315</v>
      </c>
      <c r="L54" s="90"/>
      <c r="M54" s="91"/>
    </row>
    <row r="55" spans="7:13" ht="21.9" hidden="1" customHeight="1" x14ac:dyDescent="0.35">
      <c r="G55" s="87" t="s">
        <v>16</v>
      </c>
      <c r="H55" s="87" t="s">
        <v>7</v>
      </c>
      <c r="I55" s="87" t="s">
        <v>8</v>
      </c>
      <c r="J55" s="88" t="s">
        <v>9</v>
      </c>
      <c r="K55" s="89">
        <v>4567</v>
      </c>
      <c r="L55" s="90">
        <v>44991</v>
      </c>
      <c r="M55" s="91" t="s">
        <v>10</v>
      </c>
    </row>
    <row r="56" spans="7:13" ht="21.9" hidden="1" customHeight="1" x14ac:dyDescent="0.35">
      <c r="G56" s="87" t="s">
        <v>16</v>
      </c>
      <c r="H56" s="87" t="s">
        <v>7</v>
      </c>
      <c r="I56" s="87" t="s">
        <v>8</v>
      </c>
      <c r="J56" s="88" t="s">
        <v>12</v>
      </c>
      <c r="K56" s="89">
        <v>4110</v>
      </c>
      <c r="L56" s="90">
        <v>44992</v>
      </c>
      <c r="M56" s="91" t="s">
        <v>10</v>
      </c>
    </row>
    <row r="57" spans="7:13" ht="21.9" hidden="1" customHeight="1" x14ac:dyDescent="0.35">
      <c r="G57" s="87" t="s">
        <v>16</v>
      </c>
      <c r="H57" s="87" t="s">
        <v>7</v>
      </c>
      <c r="I57" s="87" t="s">
        <v>8</v>
      </c>
      <c r="J57" s="88" t="s">
        <v>15</v>
      </c>
      <c r="K57" s="89">
        <v>941</v>
      </c>
      <c r="L57" s="90">
        <v>44993</v>
      </c>
      <c r="M57" s="91" t="s">
        <v>10</v>
      </c>
    </row>
    <row r="58" spans="7:13" ht="21.9" hidden="1" customHeight="1" x14ac:dyDescent="0.35">
      <c r="G58" s="87" t="s">
        <v>16</v>
      </c>
      <c r="H58" s="87" t="s">
        <v>7</v>
      </c>
      <c r="I58" s="87" t="s">
        <v>8</v>
      </c>
      <c r="J58" s="88" t="s">
        <v>18</v>
      </c>
      <c r="K58" s="89">
        <v>4978</v>
      </c>
      <c r="L58" s="90">
        <v>44994</v>
      </c>
      <c r="M58" s="91" t="s">
        <v>10</v>
      </c>
    </row>
    <row r="59" spans="7:13" ht="21.9" hidden="1" customHeight="1" x14ac:dyDescent="0.35">
      <c r="G59" s="87" t="s">
        <v>16</v>
      </c>
      <c r="H59" s="87" t="s">
        <v>7</v>
      </c>
      <c r="I59" s="87" t="s">
        <v>8</v>
      </c>
      <c r="J59" s="88" t="s">
        <v>21</v>
      </c>
      <c r="K59" s="89">
        <v>4347</v>
      </c>
      <c r="L59" s="90">
        <v>44989</v>
      </c>
      <c r="M59" s="91" t="s">
        <v>10</v>
      </c>
    </row>
    <row r="60" spans="7:13" ht="21.9" hidden="1" customHeight="1" x14ac:dyDescent="0.35">
      <c r="G60" s="87" t="s">
        <v>16</v>
      </c>
      <c r="H60" s="87" t="s">
        <v>7</v>
      </c>
      <c r="I60" s="87" t="s">
        <v>8</v>
      </c>
      <c r="J60" s="88" t="s">
        <v>24</v>
      </c>
      <c r="K60" s="89">
        <v>1200</v>
      </c>
      <c r="L60" s="90">
        <v>44990</v>
      </c>
      <c r="M60" s="91" t="s">
        <v>10</v>
      </c>
    </row>
    <row r="61" spans="7:13" ht="21.9" hidden="1" customHeight="1" x14ac:dyDescent="0.35">
      <c r="G61" s="87" t="s">
        <v>16</v>
      </c>
      <c r="H61" s="87" t="s">
        <v>7</v>
      </c>
      <c r="I61" s="87" t="s">
        <v>8</v>
      </c>
      <c r="J61" s="88" t="s">
        <v>26</v>
      </c>
      <c r="K61" s="89">
        <v>4311</v>
      </c>
      <c r="L61" s="90">
        <v>44991</v>
      </c>
      <c r="M61" s="91" t="s">
        <v>65</v>
      </c>
    </row>
    <row r="62" spans="7:13" ht="21.9" hidden="1" customHeight="1" x14ac:dyDescent="0.35">
      <c r="G62" s="87" t="s">
        <v>16</v>
      </c>
      <c r="H62" s="87" t="s">
        <v>7</v>
      </c>
      <c r="I62" s="87" t="s">
        <v>8</v>
      </c>
      <c r="J62" s="88" t="s">
        <v>28</v>
      </c>
      <c r="K62" s="89">
        <v>4017</v>
      </c>
      <c r="L62" s="90">
        <v>44992</v>
      </c>
      <c r="M62" s="91" t="s">
        <v>10</v>
      </c>
    </row>
    <row r="63" spans="7:13" ht="21.9" hidden="1" customHeight="1" x14ac:dyDescent="0.35">
      <c r="G63" s="87" t="s">
        <v>16</v>
      </c>
      <c r="H63" s="87" t="s">
        <v>7</v>
      </c>
      <c r="I63" s="87" t="s">
        <v>8</v>
      </c>
      <c r="J63" s="88" t="s">
        <v>30</v>
      </c>
      <c r="K63" s="89">
        <v>4815</v>
      </c>
      <c r="L63" s="90">
        <v>44993</v>
      </c>
      <c r="M63" s="91" t="s">
        <v>65</v>
      </c>
    </row>
    <row r="64" spans="7:13" ht="21.9" hidden="1" customHeight="1" x14ac:dyDescent="0.35">
      <c r="G64" s="87" t="s">
        <v>16</v>
      </c>
      <c r="H64" s="87" t="s">
        <v>7</v>
      </c>
      <c r="I64" s="87" t="s">
        <v>32</v>
      </c>
      <c r="J64" s="88" t="s">
        <v>33</v>
      </c>
      <c r="K64" s="89">
        <v>4827</v>
      </c>
      <c r="L64" s="90">
        <v>44994</v>
      </c>
      <c r="M64" s="91" t="s">
        <v>10</v>
      </c>
    </row>
    <row r="65" spans="7:13" ht="21.9" hidden="1" customHeight="1" x14ac:dyDescent="0.35">
      <c r="G65" s="87" t="s">
        <v>16</v>
      </c>
      <c r="H65" s="87" t="s">
        <v>7</v>
      </c>
      <c r="I65" s="87" t="s">
        <v>32</v>
      </c>
      <c r="J65" s="88" t="s">
        <v>35</v>
      </c>
      <c r="K65" s="89">
        <v>4063</v>
      </c>
      <c r="L65" s="90">
        <v>44989</v>
      </c>
      <c r="M65" s="91" t="s">
        <v>10</v>
      </c>
    </row>
    <row r="66" spans="7:13" ht="21.9" hidden="1" customHeight="1" x14ac:dyDescent="0.35">
      <c r="G66" s="87" t="s">
        <v>16</v>
      </c>
      <c r="H66" s="87" t="s">
        <v>7</v>
      </c>
      <c r="I66" s="87" t="s">
        <v>32</v>
      </c>
      <c r="J66" s="88" t="s">
        <v>37</v>
      </c>
      <c r="K66" s="89">
        <v>4335</v>
      </c>
      <c r="L66" s="90">
        <v>44990</v>
      </c>
      <c r="M66" s="91" t="s">
        <v>10</v>
      </c>
    </row>
    <row r="67" spans="7:13" ht="21.9" hidden="1" customHeight="1" x14ac:dyDescent="0.35">
      <c r="G67" s="87" t="s">
        <v>16</v>
      </c>
      <c r="H67" s="87" t="s">
        <v>7</v>
      </c>
      <c r="I67" s="87" t="s">
        <v>39</v>
      </c>
      <c r="J67" s="88" t="s">
        <v>9</v>
      </c>
      <c r="K67" s="89">
        <v>4718</v>
      </c>
      <c r="L67" s="90">
        <v>44991</v>
      </c>
      <c r="M67" s="91" t="s">
        <v>65</v>
      </c>
    </row>
    <row r="68" spans="7:13" ht="21.9" hidden="1" customHeight="1" x14ac:dyDescent="0.35">
      <c r="G68" s="87" t="s">
        <v>16</v>
      </c>
      <c r="H68" s="87" t="s">
        <v>7</v>
      </c>
      <c r="I68" s="87" t="s">
        <v>39</v>
      </c>
      <c r="J68" s="88" t="s">
        <v>40</v>
      </c>
      <c r="K68" s="89">
        <v>4869</v>
      </c>
      <c r="L68" s="90">
        <v>44992</v>
      </c>
      <c r="M68" s="91" t="s">
        <v>10</v>
      </c>
    </row>
    <row r="69" spans="7:13" ht="21.9" hidden="1" customHeight="1" x14ac:dyDescent="0.35">
      <c r="G69" s="87" t="s">
        <v>16</v>
      </c>
      <c r="H69" s="87" t="s">
        <v>7</v>
      </c>
      <c r="I69" s="87" t="s">
        <v>39</v>
      </c>
      <c r="J69" s="88" t="s">
        <v>41</v>
      </c>
      <c r="K69" s="89">
        <v>4624</v>
      </c>
      <c r="L69" s="90">
        <v>44988</v>
      </c>
      <c r="M69" s="91" t="s">
        <v>10</v>
      </c>
    </row>
    <row r="70" spans="7:13" ht="21.9" hidden="1" customHeight="1" x14ac:dyDescent="0.35">
      <c r="G70" s="87" t="s">
        <v>16</v>
      </c>
      <c r="H70" s="87" t="s">
        <v>7</v>
      </c>
      <c r="I70" s="87" t="s">
        <v>39</v>
      </c>
      <c r="J70" s="88" t="s">
        <v>42</v>
      </c>
      <c r="K70" s="89">
        <v>98722</v>
      </c>
      <c r="L70" s="90">
        <v>44989</v>
      </c>
      <c r="M70" s="91" t="s">
        <v>65</v>
      </c>
    </row>
    <row r="71" spans="7:13" ht="21.9" hidden="1" customHeight="1" x14ac:dyDescent="0.35">
      <c r="G71" s="87" t="s">
        <v>16</v>
      </c>
      <c r="H71" s="87" t="s">
        <v>7</v>
      </c>
      <c r="I71" s="87" t="s">
        <v>39</v>
      </c>
      <c r="J71" s="88" t="s">
        <v>43</v>
      </c>
      <c r="K71" s="89">
        <v>4848</v>
      </c>
      <c r="L71" s="90">
        <v>44991</v>
      </c>
      <c r="M71" s="91" t="s">
        <v>10</v>
      </c>
    </row>
    <row r="72" spans="7:13" ht="21.9" hidden="1" customHeight="1" x14ac:dyDescent="0.35">
      <c r="G72" s="87" t="s">
        <v>16</v>
      </c>
      <c r="H72" s="87" t="s">
        <v>7</v>
      </c>
      <c r="I72" s="87" t="s">
        <v>39</v>
      </c>
      <c r="J72" s="88" t="s">
        <v>44</v>
      </c>
      <c r="K72" s="89">
        <v>4195</v>
      </c>
      <c r="L72" s="90">
        <v>44992</v>
      </c>
      <c r="M72" s="91" t="s">
        <v>10</v>
      </c>
    </row>
    <row r="73" spans="7:13" ht="21.9" hidden="1" customHeight="1" x14ac:dyDescent="0.35">
      <c r="G73" s="87" t="s">
        <v>16</v>
      </c>
      <c r="H73" s="87" t="s">
        <v>7</v>
      </c>
      <c r="I73" s="87" t="s">
        <v>39</v>
      </c>
      <c r="J73" s="88" t="s">
        <v>45</v>
      </c>
      <c r="K73" s="89">
        <v>4608</v>
      </c>
      <c r="L73" s="90">
        <v>44993</v>
      </c>
      <c r="M73" s="91" t="s">
        <v>10</v>
      </c>
    </row>
    <row r="74" spans="7:13" ht="21.9" hidden="1" customHeight="1" x14ac:dyDescent="0.35">
      <c r="G74" s="87" t="s">
        <v>16</v>
      </c>
      <c r="H74" s="87" t="s">
        <v>7</v>
      </c>
      <c r="I74" s="87" t="s">
        <v>39</v>
      </c>
      <c r="J74" s="88" t="s">
        <v>46</v>
      </c>
      <c r="K74" s="89">
        <v>4948</v>
      </c>
      <c r="L74" s="90">
        <v>44994</v>
      </c>
      <c r="M74" s="91" t="s">
        <v>10</v>
      </c>
    </row>
    <row r="75" spans="7:13" ht="21.9" hidden="1" customHeight="1" x14ac:dyDescent="0.35">
      <c r="G75" s="87" t="s">
        <v>16</v>
      </c>
      <c r="H75" s="87" t="s">
        <v>7</v>
      </c>
      <c r="I75" s="87" t="s">
        <v>39</v>
      </c>
      <c r="J75" s="88" t="s">
        <v>30</v>
      </c>
      <c r="K75" s="89">
        <v>4793</v>
      </c>
      <c r="L75" s="90">
        <v>44989</v>
      </c>
      <c r="M75" s="91" t="s">
        <v>10</v>
      </c>
    </row>
    <row r="76" spans="7:13" ht="21.9" hidden="1" customHeight="1" x14ac:dyDescent="0.35">
      <c r="G76" s="87" t="s">
        <v>16</v>
      </c>
      <c r="H76" s="87" t="s">
        <v>47</v>
      </c>
      <c r="I76" s="87" t="s">
        <v>48</v>
      </c>
      <c r="J76" s="88" t="s">
        <v>49</v>
      </c>
      <c r="K76" s="92">
        <v>155000</v>
      </c>
      <c r="L76" s="90"/>
      <c r="M76" s="91"/>
    </row>
    <row r="77" spans="7:13" ht="21.9" hidden="1" customHeight="1" x14ac:dyDescent="0.35">
      <c r="G77" s="87" t="s">
        <v>16</v>
      </c>
      <c r="H77" s="87" t="s">
        <v>47</v>
      </c>
      <c r="I77" s="87" t="s">
        <v>48</v>
      </c>
      <c r="J77" s="88" t="s">
        <v>50</v>
      </c>
      <c r="K77" s="92">
        <v>4806</v>
      </c>
      <c r="L77" s="90"/>
      <c r="M77" s="91"/>
    </row>
    <row r="78" spans="7:13" ht="21.9" hidden="1" customHeight="1" x14ac:dyDescent="0.35">
      <c r="G78" s="87" t="s">
        <v>16</v>
      </c>
      <c r="H78" s="87" t="s">
        <v>47</v>
      </c>
      <c r="I78" s="87" t="s">
        <v>51</v>
      </c>
      <c r="J78" s="88" t="s">
        <v>52</v>
      </c>
      <c r="K78" s="92">
        <v>4460</v>
      </c>
      <c r="L78" s="90"/>
      <c r="M78" s="91"/>
    </row>
    <row r="79" spans="7:13" ht="21.9" hidden="1" customHeight="1" x14ac:dyDescent="0.35">
      <c r="G79" s="87" t="s">
        <v>16</v>
      </c>
      <c r="H79" s="87" t="s">
        <v>47</v>
      </c>
      <c r="I79" s="87" t="s">
        <v>51</v>
      </c>
      <c r="J79" s="88" t="s">
        <v>53</v>
      </c>
      <c r="K79" s="92">
        <v>4367</v>
      </c>
      <c r="L79" s="90"/>
      <c r="M79" s="91"/>
    </row>
    <row r="80" spans="7:13" ht="21.9" hidden="1" customHeight="1" x14ac:dyDescent="0.35">
      <c r="G80" s="87" t="s">
        <v>19</v>
      </c>
      <c r="H80" s="87" t="s">
        <v>7</v>
      </c>
      <c r="I80" s="87" t="s">
        <v>8</v>
      </c>
      <c r="J80" s="88" t="s">
        <v>9</v>
      </c>
      <c r="K80" s="89">
        <v>870</v>
      </c>
      <c r="L80" s="90">
        <v>45019</v>
      </c>
      <c r="M80" s="91" t="s">
        <v>10</v>
      </c>
    </row>
    <row r="81" spans="7:13" ht="21.9" hidden="1" customHeight="1" x14ac:dyDescent="0.35">
      <c r="G81" s="87" t="s">
        <v>19</v>
      </c>
      <c r="H81" s="87" t="s">
        <v>7</v>
      </c>
      <c r="I81" s="87" t="s">
        <v>8</v>
      </c>
      <c r="J81" s="88" t="s">
        <v>12</v>
      </c>
      <c r="K81" s="89">
        <v>4656</v>
      </c>
      <c r="L81" s="90">
        <v>45021</v>
      </c>
      <c r="M81" s="91" t="s">
        <v>10</v>
      </c>
    </row>
    <row r="82" spans="7:13" ht="21.9" hidden="1" customHeight="1" x14ac:dyDescent="0.35">
      <c r="G82" s="87" t="s">
        <v>19</v>
      </c>
      <c r="H82" s="87" t="s">
        <v>7</v>
      </c>
      <c r="I82" s="87" t="s">
        <v>8</v>
      </c>
      <c r="J82" s="88" t="s">
        <v>15</v>
      </c>
      <c r="K82" s="89">
        <v>4589</v>
      </c>
      <c r="L82" s="90">
        <v>45023</v>
      </c>
      <c r="M82" s="91" t="s">
        <v>10</v>
      </c>
    </row>
    <row r="83" spans="7:13" ht="21.9" hidden="1" customHeight="1" x14ac:dyDescent="0.35">
      <c r="G83" s="87" t="s">
        <v>19</v>
      </c>
      <c r="H83" s="87" t="s">
        <v>7</v>
      </c>
      <c r="I83" s="87" t="s">
        <v>8</v>
      </c>
      <c r="J83" s="88" t="s">
        <v>18</v>
      </c>
      <c r="K83" s="89">
        <v>519</v>
      </c>
      <c r="L83" s="90">
        <v>45025</v>
      </c>
      <c r="M83" s="91" t="s">
        <v>10</v>
      </c>
    </row>
    <row r="84" spans="7:13" ht="21.9" hidden="1" customHeight="1" x14ac:dyDescent="0.35">
      <c r="G84" s="87" t="s">
        <v>19</v>
      </c>
      <c r="H84" s="87" t="s">
        <v>7</v>
      </c>
      <c r="I84" s="87" t="s">
        <v>8</v>
      </c>
      <c r="J84" s="88" t="s">
        <v>21</v>
      </c>
      <c r="K84" s="89">
        <v>4809</v>
      </c>
      <c r="L84" s="90">
        <v>45020</v>
      </c>
      <c r="M84" s="91" t="s">
        <v>10</v>
      </c>
    </row>
    <row r="85" spans="7:13" ht="21.9" hidden="1" customHeight="1" x14ac:dyDescent="0.35">
      <c r="G85" s="87" t="s">
        <v>19</v>
      </c>
      <c r="H85" s="87" t="s">
        <v>7</v>
      </c>
      <c r="I85" s="87" t="s">
        <v>8</v>
      </c>
      <c r="J85" s="88" t="s">
        <v>24</v>
      </c>
      <c r="K85" s="89">
        <v>4735</v>
      </c>
      <c r="L85" s="90">
        <v>45021</v>
      </c>
      <c r="M85" s="91" t="s">
        <v>10</v>
      </c>
    </row>
    <row r="86" spans="7:13" ht="21.9" hidden="1" customHeight="1" x14ac:dyDescent="0.35">
      <c r="G86" s="87" t="s">
        <v>19</v>
      </c>
      <c r="H86" s="87" t="s">
        <v>7</v>
      </c>
      <c r="I86" s="87" t="s">
        <v>8</v>
      </c>
      <c r="J86" s="88" t="s">
        <v>26</v>
      </c>
      <c r="K86" s="89">
        <v>4715</v>
      </c>
      <c r="L86" s="90">
        <v>45022</v>
      </c>
      <c r="M86" s="91" t="s">
        <v>10</v>
      </c>
    </row>
    <row r="87" spans="7:13" ht="21.9" hidden="1" customHeight="1" x14ac:dyDescent="0.35">
      <c r="G87" s="87" t="s">
        <v>19</v>
      </c>
      <c r="H87" s="87" t="s">
        <v>7</v>
      </c>
      <c r="I87" s="87" t="s">
        <v>8</v>
      </c>
      <c r="J87" s="88" t="s">
        <v>28</v>
      </c>
      <c r="K87" s="89">
        <v>4976</v>
      </c>
      <c r="L87" s="90">
        <v>45023</v>
      </c>
      <c r="M87" s="91" t="s">
        <v>10</v>
      </c>
    </row>
    <row r="88" spans="7:13" ht="21.9" hidden="1" customHeight="1" x14ac:dyDescent="0.35">
      <c r="G88" s="87" t="s">
        <v>19</v>
      </c>
      <c r="H88" s="87" t="s">
        <v>7</v>
      </c>
      <c r="I88" s="87" t="s">
        <v>8</v>
      </c>
      <c r="J88" s="88" t="s">
        <v>30</v>
      </c>
      <c r="K88" s="89">
        <v>4661</v>
      </c>
      <c r="L88" s="90">
        <v>45024</v>
      </c>
      <c r="M88" s="91" t="s">
        <v>10</v>
      </c>
    </row>
    <row r="89" spans="7:13" ht="21.9" hidden="1" customHeight="1" x14ac:dyDescent="0.35">
      <c r="G89" s="87" t="s">
        <v>19</v>
      </c>
      <c r="H89" s="87" t="s">
        <v>7</v>
      </c>
      <c r="I89" s="87" t="s">
        <v>32</v>
      </c>
      <c r="J89" s="88" t="s">
        <v>33</v>
      </c>
      <c r="K89" s="89">
        <v>4024</v>
      </c>
      <c r="L89" s="90">
        <v>45025</v>
      </c>
      <c r="M89" s="91" t="s">
        <v>10</v>
      </c>
    </row>
    <row r="90" spans="7:13" ht="21.9" hidden="1" customHeight="1" x14ac:dyDescent="0.35">
      <c r="G90" s="87" t="s">
        <v>19</v>
      </c>
      <c r="H90" s="87" t="s">
        <v>7</v>
      </c>
      <c r="I90" s="87" t="s">
        <v>32</v>
      </c>
      <c r="J90" s="88" t="s">
        <v>35</v>
      </c>
      <c r="K90" s="89">
        <v>4577</v>
      </c>
      <c r="L90" s="90">
        <v>45020</v>
      </c>
      <c r="M90" s="91" t="s">
        <v>10</v>
      </c>
    </row>
    <row r="91" spans="7:13" ht="21.9" hidden="1" customHeight="1" x14ac:dyDescent="0.35">
      <c r="G91" s="87" t="s">
        <v>19</v>
      </c>
      <c r="H91" s="87" t="s">
        <v>7</v>
      </c>
      <c r="I91" s="87" t="s">
        <v>32</v>
      </c>
      <c r="J91" s="88" t="s">
        <v>37</v>
      </c>
      <c r="K91" s="89">
        <v>4329</v>
      </c>
      <c r="L91" s="90">
        <v>45021</v>
      </c>
      <c r="M91" s="91" t="s">
        <v>10</v>
      </c>
    </row>
    <row r="92" spans="7:13" ht="21.9" hidden="1" customHeight="1" x14ac:dyDescent="0.35">
      <c r="G92" s="87" t="s">
        <v>19</v>
      </c>
      <c r="H92" s="87" t="s">
        <v>7</v>
      </c>
      <c r="I92" s="87" t="s">
        <v>39</v>
      </c>
      <c r="J92" s="88" t="s">
        <v>9</v>
      </c>
      <c r="K92" s="89">
        <v>4330</v>
      </c>
      <c r="L92" s="90">
        <v>45017</v>
      </c>
      <c r="M92" s="91" t="s">
        <v>10</v>
      </c>
    </row>
    <row r="93" spans="7:13" ht="21.9" hidden="1" customHeight="1" x14ac:dyDescent="0.35">
      <c r="G93" s="87" t="s">
        <v>19</v>
      </c>
      <c r="H93" s="87" t="s">
        <v>7</v>
      </c>
      <c r="I93" s="87" t="s">
        <v>39</v>
      </c>
      <c r="J93" s="88" t="s">
        <v>40</v>
      </c>
      <c r="K93" s="89">
        <v>98773</v>
      </c>
      <c r="L93" s="90">
        <v>45017</v>
      </c>
      <c r="M93" s="91" t="s">
        <v>10</v>
      </c>
    </row>
    <row r="94" spans="7:13" ht="21.9" hidden="1" customHeight="1" x14ac:dyDescent="0.35">
      <c r="G94" s="87" t="s">
        <v>19</v>
      </c>
      <c r="H94" s="87" t="s">
        <v>7</v>
      </c>
      <c r="I94" s="87" t="s">
        <v>39</v>
      </c>
      <c r="J94" s="88" t="s">
        <v>41</v>
      </c>
      <c r="K94" s="89">
        <v>4173</v>
      </c>
      <c r="L94" s="90">
        <v>45017</v>
      </c>
      <c r="M94" s="91" t="s">
        <v>10</v>
      </c>
    </row>
    <row r="95" spans="7:13" ht="21.9" hidden="1" customHeight="1" x14ac:dyDescent="0.35">
      <c r="G95" s="87" t="s">
        <v>19</v>
      </c>
      <c r="H95" s="87" t="s">
        <v>7</v>
      </c>
      <c r="I95" s="87" t="s">
        <v>39</v>
      </c>
      <c r="J95" s="88" t="s">
        <v>42</v>
      </c>
      <c r="K95" s="89">
        <v>4439</v>
      </c>
      <c r="L95" s="90">
        <v>45017</v>
      </c>
      <c r="M95" s="91" t="s">
        <v>10</v>
      </c>
    </row>
    <row r="96" spans="7:13" ht="21.9" hidden="1" customHeight="1" x14ac:dyDescent="0.35">
      <c r="G96" s="87" t="s">
        <v>19</v>
      </c>
      <c r="H96" s="87" t="s">
        <v>7</v>
      </c>
      <c r="I96" s="87" t="s">
        <v>39</v>
      </c>
      <c r="J96" s="88" t="s">
        <v>43</v>
      </c>
      <c r="K96" s="89">
        <v>4242</v>
      </c>
      <c r="L96" s="90">
        <v>45021</v>
      </c>
      <c r="M96" s="91" t="s">
        <v>10</v>
      </c>
    </row>
    <row r="97" spans="7:13" ht="21.9" hidden="1" customHeight="1" x14ac:dyDescent="0.35">
      <c r="G97" s="87" t="s">
        <v>19</v>
      </c>
      <c r="H97" s="87" t="s">
        <v>7</v>
      </c>
      <c r="I97" s="87" t="s">
        <v>39</v>
      </c>
      <c r="J97" s="88" t="s">
        <v>44</v>
      </c>
      <c r="K97" s="89">
        <v>4420</v>
      </c>
      <c r="L97" s="90">
        <v>45022</v>
      </c>
      <c r="M97" s="91" t="s">
        <v>10</v>
      </c>
    </row>
    <row r="98" spans="7:13" ht="21.9" hidden="1" customHeight="1" x14ac:dyDescent="0.35">
      <c r="G98" s="87" t="s">
        <v>19</v>
      </c>
      <c r="H98" s="87" t="s">
        <v>7</v>
      </c>
      <c r="I98" s="87" t="s">
        <v>39</v>
      </c>
      <c r="J98" s="88" t="s">
        <v>45</v>
      </c>
      <c r="K98" s="89">
        <v>4001</v>
      </c>
      <c r="L98" s="90">
        <v>45023</v>
      </c>
      <c r="M98" s="91" t="s">
        <v>10</v>
      </c>
    </row>
    <row r="99" spans="7:13" ht="21.9" hidden="1" customHeight="1" x14ac:dyDescent="0.35">
      <c r="G99" s="87" t="s">
        <v>19</v>
      </c>
      <c r="H99" s="87" t="s">
        <v>7</v>
      </c>
      <c r="I99" s="87" t="s">
        <v>39</v>
      </c>
      <c r="J99" s="88" t="s">
        <v>46</v>
      </c>
      <c r="K99" s="89">
        <v>4521</v>
      </c>
      <c r="L99" s="90">
        <v>45024</v>
      </c>
      <c r="M99" s="91" t="s">
        <v>10</v>
      </c>
    </row>
    <row r="100" spans="7:13" ht="21.9" hidden="1" customHeight="1" x14ac:dyDescent="0.35">
      <c r="G100" s="87" t="s">
        <v>19</v>
      </c>
      <c r="H100" s="87" t="s">
        <v>7</v>
      </c>
      <c r="I100" s="87" t="s">
        <v>39</v>
      </c>
      <c r="J100" s="88" t="s">
        <v>30</v>
      </c>
      <c r="K100" s="89">
        <v>4686</v>
      </c>
      <c r="L100" s="90">
        <v>45025</v>
      </c>
      <c r="M100" s="91" t="s">
        <v>10</v>
      </c>
    </row>
    <row r="101" spans="7:13" ht="21.9" hidden="1" customHeight="1" x14ac:dyDescent="0.35">
      <c r="G101" s="87" t="s">
        <v>19</v>
      </c>
      <c r="H101" s="87" t="s">
        <v>47</v>
      </c>
      <c r="I101" s="87" t="s">
        <v>48</v>
      </c>
      <c r="J101" s="88" t="s">
        <v>49</v>
      </c>
      <c r="K101" s="92">
        <v>155000</v>
      </c>
      <c r="L101" s="90"/>
      <c r="M101" s="91"/>
    </row>
    <row r="102" spans="7:13" ht="21.9" hidden="1" customHeight="1" x14ac:dyDescent="0.35">
      <c r="G102" s="87" t="s">
        <v>19</v>
      </c>
      <c r="H102" s="87" t="s">
        <v>47</v>
      </c>
      <c r="I102" s="87" t="s">
        <v>48</v>
      </c>
      <c r="J102" s="88" t="s">
        <v>50</v>
      </c>
      <c r="K102" s="92">
        <v>4102</v>
      </c>
      <c r="L102" s="90"/>
      <c r="M102" s="91"/>
    </row>
    <row r="103" spans="7:13" ht="21.9" hidden="1" customHeight="1" x14ac:dyDescent="0.35">
      <c r="G103" s="87" t="s">
        <v>19</v>
      </c>
      <c r="H103" s="87" t="s">
        <v>47</v>
      </c>
      <c r="I103" s="87" t="s">
        <v>51</v>
      </c>
      <c r="J103" s="88" t="s">
        <v>52</v>
      </c>
      <c r="K103" s="92">
        <v>1069</v>
      </c>
      <c r="L103" s="90"/>
      <c r="M103" s="91"/>
    </row>
    <row r="104" spans="7:13" ht="21.9" hidden="1" customHeight="1" x14ac:dyDescent="0.35">
      <c r="G104" s="87" t="s">
        <v>19</v>
      </c>
      <c r="H104" s="87" t="s">
        <v>47</v>
      </c>
      <c r="I104" s="87" t="s">
        <v>51</v>
      </c>
      <c r="J104" s="88" t="s">
        <v>53</v>
      </c>
      <c r="K104" s="92">
        <v>4942</v>
      </c>
      <c r="L104" s="90"/>
      <c r="M104" s="91"/>
    </row>
    <row r="105" spans="7:13" ht="21.9" hidden="1" customHeight="1" x14ac:dyDescent="0.35">
      <c r="G105" s="87" t="s">
        <v>22</v>
      </c>
      <c r="H105" s="87" t="s">
        <v>7</v>
      </c>
      <c r="I105" s="87" t="s">
        <v>8</v>
      </c>
      <c r="J105" s="88" t="s">
        <v>9</v>
      </c>
      <c r="K105" s="89">
        <v>4317</v>
      </c>
      <c r="L105" s="90">
        <v>45047</v>
      </c>
      <c r="M105" s="91" t="s">
        <v>10</v>
      </c>
    </row>
    <row r="106" spans="7:13" ht="21.9" hidden="1" customHeight="1" x14ac:dyDescent="0.35">
      <c r="G106" s="87" t="s">
        <v>22</v>
      </c>
      <c r="H106" s="87" t="s">
        <v>7</v>
      </c>
      <c r="I106" s="87" t="s">
        <v>8</v>
      </c>
      <c r="J106" s="88" t="s">
        <v>12</v>
      </c>
      <c r="K106" s="89">
        <v>467</v>
      </c>
      <c r="L106" s="90">
        <v>45055</v>
      </c>
      <c r="M106" s="91" t="s">
        <v>10</v>
      </c>
    </row>
    <row r="107" spans="7:13" ht="21.9" hidden="1" customHeight="1" x14ac:dyDescent="0.35">
      <c r="G107" s="87" t="s">
        <v>22</v>
      </c>
      <c r="H107" s="87" t="s">
        <v>7</v>
      </c>
      <c r="I107" s="87" t="s">
        <v>8</v>
      </c>
      <c r="J107" s="88" t="s">
        <v>15</v>
      </c>
      <c r="K107" s="89">
        <v>4087</v>
      </c>
      <c r="L107" s="90">
        <v>45049</v>
      </c>
      <c r="M107" s="91" t="s">
        <v>10</v>
      </c>
    </row>
    <row r="108" spans="7:13" ht="21.9" hidden="1" customHeight="1" x14ac:dyDescent="0.35">
      <c r="G108" s="87" t="s">
        <v>22</v>
      </c>
      <c r="H108" s="87" t="s">
        <v>7</v>
      </c>
      <c r="I108" s="87" t="s">
        <v>8</v>
      </c>
      <c r="J108" s="88" t="s">
        <v>18</v>
      </c>
      <c r="K108" s="89">
        <v>4957</v>
      </c>
      <c r="L108" s="90">
        <v>45050</v>
      </c>
      <c r="M108" s="91" t="s">
        <v>10</v>
      </c>
    </row>
    <row r="109" spans="7:13" ht="21.9" hidden="1" customHeight="1" x14ac:dyDescent="0.35">
      <c r="G109" s="87" t="s">
        <v>22</v>
      </c>
      <c r="H109" s="87" t="s">
        <v>7</v>
      </c>
      <c r="I109" s="87" t="s">
        <v>8</v>
      </c>
      <c r="J109" s="88" t="s">
        <v>21</v>
      </c>
      <c r="K109" s="89">
        <v>4226</v>
      </c>
      <c r="L109" s="90">
        <v>45052</v>
      </c>
      <c r="M109" s="91" t="s">
        <v>10</v>
      </c>
    </row>
    <row r="110" spans="7:13" ht="21.9" hidden="1" customHeight="1" x14ac:dyDescent="0.35">
      <c r="G110" s="87" t="s">
        <v>22</v>
      </c>
      <c r="H110" s="87" t="s">
        <v>7</v>
      </c>
      <c r="I110" s="87" t="s">
        <v>8</v>
      </c>
      <c r="J110" s="88" t="s">
        <v>24</v>
      </c>
      <c r="K110" s="89">
        <v>4340</v>
      </c>
      <c r="L110" s="90">
        <v>45053</v>
      </c>
      <c r="M110" s="91" t="s">
        <v>10</v>
      </c>
    </row>
    <row r="111" spans="7:13" ht="21.9" hidden="1" customHeight="1" x14ac:dyDescent="0.35">
      <c r="G111" s="87" t="s">
        <v>22</v>
      </c>
      <c r="H111" s="87" t="s">
        <v>7</v>
      </c>
      <c r="I111" s="87" t="s">
        <v>8</v>
      </c>
      <c r="J111" s="88" t="s">
        <v>26</v>
      </c>
      <c r="K111" s="89">
        <v>4925</v>
      </c>
      <c r="L111" s="90">
        <v>45052</v>
      </c>
      <c r="M111" s="91" t="s">
        <v>10</v>
      </c>
    </row>
    <row r="112" spans="7:13" ht="21.9" hidden="1" customHeight="1" x14ac:dyDescent="0.35">
      <c r="G112" s="87" t="s">
        <v>22</v>
      </c>
      <c r="H112" s="87" t="s">
        <v>7</v>
      </c>
      <c r="I112" s="87" t="s">
        <v>8</v>
      </c>
      <c r="J112" s="88" t="s">
        <v>28</v>
      </c>
      <c r="K112" s="89">
        <v>4756</v>
      </c>
      <c r="L112" s="90">
        <v>45053</v>
      </c>
      <c r="M112" s="91" t="s">
        <v>10</v>
      </c>
    </row>
    <row r="113" spans="7:13" ht="21.9" hidden="1" customHeight="1" x14ac:dyDescent="0.35">
      <c r="G113" s="87" t="s">
        <v>22</v>
      </c>
      <c r="H113" s="87" t="s">
        <v>7</v>
      </c>
      <c r="I113" s="87" t="s">
        <v>8</v>
      </c>
      <c r="J113" s="88" t="s">
        <v>30</v>
      </c>
      <c r="K113" s="89">
        <v>4578</v>
      </c>
      <c r="L113" s="90">
        <v>45054</v>
      </c>
      <c r="M113" s="91" t="s">
        <v>10</v>
      </c>
    </row>
    <row r="114" spans="7:13" ht="21.9" hidden="1" customHeight="1" x14ac:dyDescent="0.35">
      <c r="G114" s="87" t="s">
        <v>22</v>
      </c>
      <c r="H114" s="87" t="s">
        <v>7</v>
      </c>
      <c r="I114" s="87" t="s">
        <v>32</v>
      </c>
      <c r="J114" s="88" t="s">
        <v>33</v>
      </c>
      <c r="K114" s="89">
        <v>4832</v>
      </c>
      <c r="L114" s="90">
        <v>45055</v>
      </c>
      <c r="M114" s="91" t="s">
        <v>10</v>
      </c>
    </row>
    <row r="115" spans="7:13" ht="21.9" hidden="1" customHeight="1" x14ac:dyDescent="0.35">
      <c r="G115" s="87" t="s">
        <v>22</v>
      </c>
      <c r="H115" s="87" t="s">
        <v>7</v>
      </c>
      <c r="I115" s="87" t="s">
        <v>32</v>
      </c>
      <c r="J115" s="88" t="s">
        <v>35</v>
      </c>
      <c r="K115" s="89">
        <v>4937</v>
      </c>
      <c r="L115" s="90">
        <v>45050</v>
      </c>
      <c r="M115" s="91" t="s">
        <v>10</v>
      </c>
    </row>
    <row r="116" spans="7:13" ht="21.9" hidden="1" customHeight="1" x14ac:dyDescent="0.35">
      <c r="G116" s="87" t="s">
        <v>22</v>
      </c>
      <c r="H116" s="87" t="s">
        <v>7</v>
      </c>
      <c r="I116" s="87" t="s">
        <v>32</v>
      </c>
      <c r="J116" s="88" t="s">
        <v>37</v>
      </c>
      <c r="K116" s="89">
        <v>98785</v>
      </c>
      <c r="L116" s="90">
        <v>45051</v>
      </c>
      <c r="M116" s="91" t="s">
        <v>10</v>
      </c>
    </row>
    <row r="117" spans="7:13" ht="21.9" hidden="1" customHeight="1" x14ac:dyDescent="0.35">
      <c r="G117" s="87" t="s">
        <v>22</v>
      </c>
      <c r="H117" s="87" t="s">
        <v>7</v>
      </c>
      <c r="I117" s="87" t="s">
        <v>39</v>
      </c>
      <c r="J117" s="88" t="s">
        <v>9</v>
      </c>
      <c r="K117" s="89">
        <v>4685</v>
      </c>
      <c r="L117" s="90">
        <v>45052</v>
      </c>
      <c r="M117" s="91" t="s">
        <v>10</v>
      </c>
    </row>
    <row r="118" spans="7:13" ht="21.9" hidden="1" customHeight="1" x14ac:dyDescent="0.35">
      <c r="G118" s="87" t="s">
        <v>22</v>
      </c>
      <c r="H118" s="87" t="s">
        <v>7</v>
      </c>
      <c r="I118" s="87" t="s">
        <v>39</v>
      </c>
      <c r="J118" s="88" t="s">
        <v>40</v>
      </c>
      <c r="K118" s="89">
        <v>4419</v>
      </c>
      <c r="L118" s="90">
        <v>45053</v>
      </c>
      <c r="M118" s="91" t="s">
        <v>10</v>
      </c>
    </row>
    <row r="119" spans="7:13" ht="21.9" hidden="1" customHeight="1" x14ac:dyDescent="0.35">
      <c r="G119" s="87" t="s">
        <v>22</v>
      </c>
      <c r="H119" s="87" t="s">
        <v>7</v>
      </c>
      <c r="I119" s="87" t="s">
        <v>39</v>
      </c>
      <c r="J119" s="88" t="s">
        <v>41</v>
      </c>
      <c r="K119" s="89">
        <v>4392</v>
      </c>
      <c r="L119" s="90">
        <v>45049</v>
      </c>
      <c r="M119" s="91" t="s">
        <v>10</v>
      </c>
    </row>
    <row r="120" spans="7:13" ht="21.9" hidden="1" customHeight="1" x14ac:dyDescent="0.35">
      <c r="G120" s="87" t="s">
        <v>22</v>
      </c>
      <c r="H120" s="87" t="s">
        <v>7</v>
      </c>
      <c r="I120" s="87" t="s">
        <v>39</v>
      </c>
      <c r="J120" s="88" t="s">
        <v>42</v>
      </c>
      <c r="K120" s="89">
        <v>4553</v>
      </c>
      <c r="L120" s="90">
        <v>45050</v>
      </c>
      <c r="M120" s="91" t="s">
        <v>10</v>
      </c>
    </row>
    <row r="121" spans="7:13" ht="21.9" hidden="1" customHeight="1" x14ac:dyDescent="0.35">
      <c r="G121" s="87" t="s">
        <v>22</v>
      </c>
      <c r="H121" s="87" t="s">
        <v>7</v>
      </c>
      <c r="I121" s="87" t="s">
        <v>39</v>
      </c>
      <c r="J121" s="88" t="s">
        <v>43</v>
      </c>
      <c r="K121" s="89">
        <v>4609</v>
      </c>
      <c r="L121" s="90">
        <v>45052</v>
      </c>
      <c r="M121" s="91" t="s">
        <v>10</v>
      </c>
    </row>
    <row r="122" spans="7:13" ht="21.9" hidden="1" customHeight="1" x14ac:dyDescent="0.35">
      <c r="G122" s="87" t="s">
        <v>22</v>
      </c>
      <c r="H122" s="87" t="s">
        <v>7</v>
      </c>
      <c r="I122" s="87" t="s">
        <v>39</v>
      </c>
      <c r="J122" s="88" t="s">
        <v>44</v>
      </c>
      <c r="K122" s="89">
        <v>4912</v>
      </c>
      <c r="L122" s="90">
        <v>45053</v>
      </c>
      <c r="M122" s="91" t="s">
        <v>10</v>
      </c>
    </row>
    <row r="123" spans="7:13" ht="21.9" hidden="1" customHeight="1" x14ac:dyDescent="0.35">
      <c r="G123" s="87" t="s">
        <v>22</v>
      </c>
      <c r="H123" s="87" t="s">
        <v>7</v>
      </c>
      <c r="I123" s="87" t="s">
        <v>39</v>
      </c>
      <c r="J123" s="88" t="s">
        <v>45</v>
      </c>
      <c r="K123" s="89">
        <v>4214</v>
      </c>
      <c r="L123" s="90">
        <v>45054</v>
      </c>
      <c r="M123" s="91" t="s">
        <v>10</v>
      </c>
    </row>
    <row r="124" spans="7:13" ht="21.9" hidden="1" customHeight="1" x14ac:dyDescent="0.35">
      <c r="G124" s="87" t="s">
        <v>22</v>
      </c>
      <c r="H124" s="87" t="s">
        <v>7</v>
      </c>
      <c r="I124" s="87" t="s">
        <v>39</v>
      </c>
      <c r="J124" s="88" t="s">
        <v>46</v>
      </c>
      <c r="K124" s="89">
        <v>4315</v>
      </c>
      <c r="L124" s="90">
        <v>45055</v>
      </c>
      <c r="M124" s="91" t="s">
        <v>10</v>
      </c>
    </row>
    <row r="125" spans="7:13" ht="21.9" hidden="1" customHeight="1" x14ac:dyDescent="0.35">
      <c r="G125" s="87" t="s">
        <v>22</v>
      </c>
      <c r="H125" s="87" t="s">
        <v>7</v>
      </c>
      <c r="I125" s="87" t="s">
        <v>39</v>
      </c>
      <c r="J125" s="88" t="s">
        <v>30</v>
      </c>
      <c r="K125" s="89">
        <v>4325</v>
      </c>
      <c r="L125" s="90">
        <v>45050</v>
      </c>
      <c r="M125" s="91" t="s">
        <v>10</v>
      </c>
    </row>
    <row r="126" spans="7:13" ht="21.9" hidden="1" customHeight="1" x14ac:dyDescent="0.35">
      <c r="G126" s="87" t="s">
        <v>22</v>
      </c>
      <c r="H126" s="87" t="s">
        <v>47</v>
      </c>
      <c r="I126" s="87" t="s">
        <v>48</v>
      </c>
      <c r="J126" s="88" t="s">
        <v>49</v>
      </c>
      <c r="K126" s="92">
        <v>155000</v>
      </c>
      <c r="L126" s="90"/>
      <c r="M126" s="91"/>
    </row>
    <row r="127" spans="7:13" ht="21.9" hidden="1" customHeight="1" x14ac:dyDescent="0.35">
      <c r="G127" s="87" t="s">
        <v>22</v>
      </c>
      <c r="H127" s="87" t="s">
        <v>47</v>
      </c>
      <c r="I127" s="87" t="s">
        <v>48</v>
      </c>
      <c r="J127" s="88" t="s">
        <v>50</v>
      </c>
      <c r="K127" s="92">
        <v>4494</v>
      </c>
      <c r="L127" s="90"/>
      <c r="M127" s="91"/>
    </row>
    <row r="128" spans="7:13" ht="21.9" hidden="1" customHeight="1" x14ac:dyDescent="0.35">
      <c r="G128" s="87" t="s">
        <v>22</v>
      </c>
      <c r="H128" s="87" t="s">
        <v>47</v>
      </c>
      <c r="I128" s="87" t="s">
        <v>51</v>
      </c>
      <c r="J128" s="88" t="s">
        <v>52</v>
      </c>
      <c r="K128" s="92">
        <v>4811</v>
      </c>
      <c r="L128" s="90"/>
      <c r="M128" s="91"/>
    </row>
    <row r="129" spans="7:13" ht="21.9" hidden="1" customHeight="1" x14ac:dyDescent="0.35">
      <c r="G129" s="87" t="s">
        <v>22</v>
      </c>
      <c r="H129" s="87" t="s">
        <v>47</v>
      </c>
      <c r="I129" s="87" t="s">
        <v>51</v>
      </c>
      <c r="J129" s="88" t="s">
        <v>53</v>
      </c>
      <c r="K129" s="92">
        <v>629</v>
      </c>
      <c r="L129" s="90"/>
      <c r="M129" s="91"/>
    </row>
    <row r="130" spans="7:13" ht="21.9" hidden="1" customHeight="1" x14ac:dyDescent="0.35">
      <c r="G130" s="87" t="s">
        <v>25</v>
      </c>
      <c r="H130" s="87" t="s">
        <v>7</v>
      </c>
      <c r="I130" s="87" t="s">
        <v>8</v>
      </c>
      <c r="J130" s="88" t="s">
        <v>9</v>
      </c>
      <c r="K130" s="89">
        <v>4840</v>
      </c>
      <c r="L130" s="90">
        <v>45084</v>
      </c>
      <c r="M130" s="91" t="s">
        <v>10</v>
      </c>
    </row>
    <row r="131" spans="7:13" ht="21.9" hidden="1" customHeight="1" x14ac:dyDescent="0.35">
      <c r="G131" s="87" t="s">
        <v>25</v>
      </c>
      <c r="H131" s="87" t="s">
        <v>7</v>
      </c>
      <c r="I131" s="87" t="s">
        <v>8</v>
      </c>
      <c r="J131" s="88" t="s">
        <v>12</v>
      </c>
      <c r="K131" s="89">
        <v>4514</v>
      </c>
      <c r="L131" s="90">
        <v>45079</v>
      </c>
      <c r="M131" s="91" t="s">
        <v>10</v>
      </c>
    </row>
    <row r="132" spans="7:13" ht="21.9" hidden="1" customHeight="1" x14ac:dyDescent="0.35">
      <c r="G132" s="87" t="s">
        <v>25</v>
      </c>
      <c r="H132" s="87" t="s">
        <v>7</v>
      </c>
      <c r="I132" s="87" t="s">
        <v>8</v>
      </c>
      <c r="J132" s="88" t="s">
        <v>15</v>
      </c>
      <c r="K132" s="89">
        <v>4886</v>
      </c>
      <c r="L132" s="90">
        <v>45079</v>
      </c>
      <c r="M132" s="91" t="s">
        <v>10</v>
      </c>
    </row>
    <row r="133" spans="7:13" ht="21.9" hidden="1" customHeight="1" x14ac:dyDescent="0.35">
      <c r="G133" s="87" t="s">
        <v>25</v>
      </c>
      <c r="H133" s="87" t="s">
        <v>7</v>
      </c>
      <c r="I133" s="87" t="s">
        <v>8</v>
      </c>
      <c r="J133" s="88" t="s">
        <v>18</v>
      </c>
      <c r="K133" s="89">
        <v>4630</v>
      </c>
      <c r="L133" s="90">
        <v>45080</v>
      </c>
      <c r="M133" s="91" t="s">
        <v>10</v>
      </c>
    </row>
    <row r="134" spans="7:13" ht="21.9" hidden="1" customHeight="1" x14ac:dyDescent="0.35">
      <c r="G134" s="87" t="s">
        <v>25</v>
      </c>
      <c r="H134" s="87" t="s">
        <v>7</v>
      </c>
      <c r="I134" s="87" t="s">
        <v>8</v>
      </c>
      <c r="J134" s="88" t="s">
        <v>21</v>
      </c>
      <c r="K134" s="89">
        <v>4060</v>
      </c>
      <c r="L134" s="90">
        <v>45081</v>
      </c>
      <c r="M134" s="91" t="s">
        <v>10</v>
      </c>
    </row>
    <row r="135" spans="7:13" ht="21.9" hidden="1" customHeight="1" x14ac:dyDescent="0.35">
      <c r="G135" s="87" t="s">
        <v>25</v>
      </c>
      <c r="H135" s="87" t="s">
        <v>7</v>
      </c>
      <c r="I135" s="87" t="s">
        <v>8</v>
      </c>
      <c r="J135" s="88" t="s">
        <v>24</v>
      </c>
      <c r="K135" s="89">
        <v>4147</v>
      </c>
      <c r="L135" s="90">
        <v>45082</v>
      </c>
      <c r="M135" s="91" t="s">
        <v>10</v>
      </c>
    </row>
    <row r="136" spans="7:13" ht="21.9" hidden="1" customHeight="1" x14ac:dyDescent="0.35">
      <c r="G136" s="87" t="s">
        <v>25</v>
      </c>
      <c r="H136" s="87" t="s">
        <v>7</v>
      </c>
      <c r="I136" s="87" t="s">
        <v>8</v>
      </c>
      <c r="J136" s="88" t="s">
        <v>26</v>
      </c>
      <c r="K136" s="89">
        <v>4546</v>
      </c>
      <c r="L136" s="90">
        <v>45083</v>
      </c>
      <c r="M136" s="91" t="s">
        <v>10</v>
      </c>
    </row>
    <row r="137" spans="7:13" ht="21.9" hidden="1" customHeight="1" x14ac:dyDescent="0.35">
      <c r="G137" s="87" t="s">
        <v>25</v>
      </c>
      <c r="H137" s="87" t="s">
        <v>7</v>
      </c>
      <c r="I137" s="87" t="s">
        <v>8</v>
      </c>
      <c r="J137" s="88" t="s">
        <v>28</v>
      </c>
      <c r="K137" s="89">
        <v>4387</v>
      </c>
      <c r="L137" s="90">
        <v>45084</v>
      </c>
      <c r="M137" s="91" t="s">
        <v>10</v>
      </c>
    </row>
    <row r="138" spans="7:13" ht="21.9" hidden="1" customHeight="1" x14ac:dyDescent="0.35">
      <c r="G138" s="87" t="s">
        <v>25</v>
      </c>
      <c r="H138" s="87" t="s">
        <v>7</v>
      </c>
      <c r="I138" s="87" t="s">
        <v>8</v>
      </c>
      <c r="J138" s="88" t="s">
        <v>30</v>
      </c>
      <c r="K138" s="89">
        <v>4559</v>
      </c>
      <c r="L138" s="90">
        <v>45085</v>
      </c>
      <c r="M138" s="91" t="s">
        <v>10</v>
      </c>
    </row>
    <row r="139" spans="7:13" ht="21.9" hidden="1" customHeight="1" x14ac:dyDescent="0.35">
      <c r="G139" s="87" t="s">
        <v>25</v>
      </c>
      <c r="H139" s="87" t="s">
        <v>7</v>
      </c>
      <c r="I139" s="87" t="s">
        <v>32</v>
      </c>
      <c r="J139" s="88" t="s">
        <v>33</v>
      </c>
      <c r="K139" s="89">
        <v>98253</v>
      </c>
      <c r="L139" s="90">
        <v>45086</v>
      </c>
      <c r="M139" s="91" t="s">
        <v>10</v>
      </c>
    </row>
    <row r="140" spans="7:13" ht="21.9" hidden="1" customHeight="1" x14ac:dyDescent="0.35">
      <c r="G140" s="87" t="s">
        <v>25</v>
      </c>
      <c r="H140" s="87" t="s">
        <v>7</v>
      </c>
      <c r="I140" s="87" t="s">
        <v>32</v>
      </c>
      <c r="J140" s="88" t="s">
        <v>35</v>
      </c>
      <c r="K140" s="89">
        <v>4314</v>
      </c>
      <c r="L140" s="90">
        <v>45081</v>
      </c>
      <c r="M140" s="91" t="s">
        <v>10</v>
      </c>
    </row>
    <row r="141" spans="7:13" ht="21.9" hidden="1" customHeight="1" x14ac:dyDescent="0.35">
      <c r="G141" s="87" t="s">
        <v>25</v>
      </c>
      <c r="H141" s="87" t="s">
        <v>7</v>
      </c>
      <c r="I141" s="87" t="s">
        <v>32</v>
      </c>
      <c r="J141" s="88" t="s">
        <v>37</v>
      </c>
      <c r="K141" s="89">
        <v>4338</v>
      </c>
      <c r="L141" s="90">
        <v>45082</v>
      </c>
      <c r="M141" s="91" t="s">
        <v>10</v>
      </c>
    </row>
    <row r="142" spans="7:13" ht="21.9" hidden="1" customHeight="1" x14ac:dyDescent="0.35">
      <c r="G142" s="87" t="s">
        <v>25</v>
      </c>
      <c r="H142" s="87" t="s">
        <v>7</v>
      </c>
      <c r="I142" s="87" t="s">
        <v>39</v>
      </c>
      <c r="J142" s="88" t="s">
        <v>9</v>
      </c>
      <c r="K142" s="89">
        <v>4759</v>
      </c>
      <c r="L142" s="90">
        <v>45083</v>
      </c>
      <c r="M142" s="91" t="s">
        <v>10</v>
      </c>
    </row>
    <row r="143" spans="7:13" ht="21.9" hidden="1" customHeight="1" x14ac:dyDescent="0.35">
      <c r="G143" s="87" t="s">
        <v>25</v>
      </c>
      <c r="H143" s="87" t="s">
        <v>7</v>
      </c>
      <c r="I143" s="87" t="s">
        <v>39</v>
      </c>
      <c r="J143" s="88" t="s">
        <v>40</v>
      </c>
      <c r="K143" s="89">
        <v>4195</v>
      </c>
      <c r="L143" s="90">
        <v>45084</v>
      </c>
      <c r="M143" s="91" t="s">
        <v>10</v>
      </c>
    </row>
    <row r="144" spans="7:13" ht="21.9" hidden="1" customHeight="1" x14ac:dyDescent="0.35">
      <c r="G144" s="87" t="s">
        <v>25</v>
      </c>
      <c r="H144" s="87" t="s">
        <v>7</v>
      </c>
      <c r="I144" s="87" t="s">
        <v>39</v>
      </c>
      <c r="J144" s="88" t="s">
        <v>41</v>
      </c>
      <c r="K144" s="89">
        <v>4245</v>
      </c>
      <c r="L144" s="90">
        <v>45080</v>
      </c>
      <c r="M144" s="91" t="s">
        <v>10</v>
      </c>
    </row>
    <row r="145" spans="7:13" ht="21.9" hidden="1" customHeight="1" x14ac:dyDescent="0.35">
      <c r="G145" s="87" t="s">
        <v>25</v>
      </c>
      <c r="H145" s="87" t="s">
        <v>7</v>
      </c>
      <c r="I145" s="87" t="s">
        <v>39</v>
      </c>
      <c r="J145" s="88" t="s">
        <v>42</v>
      </c>
      <c r="K145" s="89">
        <v>4920</v>
      </c>
      <c r="L145" s="90">
        <v>45081</v>
      </c>
      <c r="M145" s="91" t="s">
        <v>10</v>
      </c>
    </row>
    <row r="146" spans="7:13" ht="21.9" hidden="1" customHeight="1" x14ac:dyDescent="0.35">
      <c r="G146" s="87" t="s">
        <v>25</v>
      </c>
      <c r="H146" s="87" t="s">
        <v>7</v>
      </c>
      <c r="I146" s="87" t="s">
        <v>39</v>
      </c>
      <c r="J146" s="88" t="s">
        <v>43</v>
      </c>
      <c r="K146" s="89">
        <v>4573</v>
      </c>
      <c r="L146" s="90">
        <v>45082</v>
      </c>
      <c r="M146" s="91" t="s">
        <v>10</v>
      </c>
    </row>
    <row r="147" spans="7:13" ht="21.9" hidden="1" customHeight="1" x14ac:dyDescent="0.35">
      <c r="G147" s="87" t="s">
        <v>25</v>
      </c>
      <c r="H147" s="87" t="s">
        <v>7</v>
      </c>
      <c r="I147" s="87" t="s">
        <v>39</v>
      </c>
      <c r="J147" s="88" t="s">
        <v>44</v>
      </c>
      <c r="K147" s="89">
        <v>4527</v>
      </c>
      <c r="L147" s="90">
        <v>45083</v>
      </c>
      <c r="M147" s="91" t="s">
        <v>10</v>
      </c>
    </row>
    <row r="148" spans="7:13" ht="21.9" hidden="1" customHeight="1" x14ac:dyDescent="0.35">
      <c r="G148" s="87" t="s">
        <v>25</v>
      </c>
      <c r="H148" s="87" t="s">
        <v>7</v>
      </c>
      <c r="I148" s="87" t="s">
        <v>39</v>
      </c>
      <c r="J148" s="88" t="s">
        <v>45</v>
      </c>
      <c r="K148" s="89">
        <v>4295</v>
      </c>
      <c r="L148" s="90">
        <v>45084</v>
      </c>
      <c r="M148" s="91" t="s">
        <v>10</v>
      </c>
    </row>
    <row r="149" spans="7:13" ht="21.9" hidden="1" customHeight="1" x14ac:dyDescent="0.35">
      <c r="G149" s="87" t="s">
        <v>25</v>
      </c>
      <c r="H149" s="87" t="s">
        <v>7</v>
      </c>
      <c r="I149" s="87" t="s">
        <v>39</v>
      </c>
      <c r="J149" s="88" t="s">
        <v>46</v>
      </c>
      <c r="K149" s="89">
        <v>894</v>
      </c>
      <c r="L149" s="90">
        <v>45085</v>
      </c>
      <c r="M149" s="91" t="s">
        <v>10</v>
      </c>
    </row>
    <row r="150" spans="7:13" ht="21.9" hidden="1" customHeight="1" x14ac:dyDescent="0.35">
      <c r="G150" s="87" t="s">
        <v>25</v>
      </c>
      <c r="H150" s="87" t="s">
        <v>7</v>
      </c>
      <c r="I150" s="87" t="s">
        <v>39</v>
      </c>
      <c r="J150" s="88" t="s">
        <v>30</v>
      </c>
      <c r="K150" s="89">
        <v>4054</v>
      </c>
      <c r="L150" s="90">
        <v>45086</v>
      </c>
      <c r="M150" s="91" t="s">
        <v>10</v>
      </c>
    </row>
    <row r="151" spans="7:13" ht="21.9" hidden="1" customHeight="1" x14ac:dyDescent="0.35">
      <c r="G151" s="87" t="s">
        <v>25</v>
      </c>
      <c r="H151" s="87" t="s">
        <v>47</v>
      </c>
      <c r="I151" s="87" t="s">
        <v>48</v>
      </c>
      <c r="J151" s="88" t="s">
        <v>49</v>
      </c>
      <c r="K151" s="92">
        <v>155000</v>
      </c>
      <c r="L151" s="90"/>
      <c r="M151" s="91"/>
    </row>
    <row r="152" spans="7:13" ht="21.9" hidden="1" customHeight="1" x14ac:dyDescent="0.35">
      <c r="G152" s="87" t="s">
        <v>25</v>
      </c>
      <c r="H152" s="87" t="s">
        <v>47</v>
      </c>
      <c r="I152" s="87" t="s">
        <v>48</v>
      </c>
      <c r="J152" s="88" t="s">
        <v>50</v>
      </c>
      <c r="K152" s="92">
        <v>500</v>
      </c>
      <c r="L152" s="90"/>
      <c r="M152" s="91"/>
    </row>
    <row r="153" spans="7:13" ht="21.9" hidden="1" customHeight="1" x14ac:dyDescent="0.35">
      <c r="G153" s="87" t="s">
        <v>25</v>
      </c>
      <c r="H153" s="87" t="s">
        <v>47</v>
      </c>
      <c r="I153" s="87" t="s">
        <v>51</v>
      </c>
      <c r="J153" s="88" t="s">
        <v>52</v>
      </c>
      <c r="K153" s="92">
        <v>4133</v>
      </c>
      <c r="L153" s="90"/>
      <c r="M153" s="91"/>
    </row>
    <row r="154" spans="7:13" ht="21.9" hidden="1" customHeight="1" x14ac:dyDescent="0.35">
      <c r="G154" s="87" t="s">
        <v>25</v>
      </c>
      <c r="H154" s="87" t="s">
        <v>47</v>
      </c>
      <c r="I154" s="87" t="s">
        <v>51</v>
      </c>
      <c r="J154" s="88" t="s">
        <v>53</v>
      </c>
      <c r="K154" s="92">
        <v>4301</v>
      </c>
      <c r="L154" s="90"/>
      <c r="M154" s="91"/>
    </row>
    <row r="155" spans="7:13" ht="21.9" hidden="1" customHeight="1" x14ac:dyDescent="0.35">
      <c r="G155" s="87" t="s">
        <v>27</v>
      </c>
      <c r="H155" s="87" t="s">
        <v>7</v>
      </c>
      <c r="I155" s="87" t="s">
        <v>8</v>
      </c>
      <c r="J155" s="88" t="s">
        <v>9</v>
      </c>
      <c r="K155" s="89">
        <v>4763</v>
      </c>
      <c r="L155" s="90">
        <v>45114</v>
      </c>
      <c r="M155" s="91" t="s">
        <v>10</v>
      </c>
    </row>
    <row r="156" spans="7:13" ht="21.9" hidden="1" customHeight="1" x14ac:dyDescent="0.35">
      <c r="G156" s="87" t="s">
        <v>27</v>
      </c>
      <c r="H156" s="87" t="s">
        <v>7</v>
      </c>
      <c r="I156" s="87" t="s">
        <v>8</v>
      </c>
      <c r="J156" s="88" t="s">
        <v>12</v>
      </c>
      <c r="K156" s="89">
        <v>4291</v>
      </c>
      <c r="L156" s="90">
        <v>45109</v>
      </c>
      <c r="M156" s="91" t="s">
        <v>10</v>
      </c>
    </row>
    <row r="157" spans="7:13" ht="21.9" hidden="1" customHeight="1" x14ac:dyDescent="0.35">
      <c r="G157" s="87" t="s">
        <v>27</v>
      </c>
      <c r="H157" s="87" t="s">
        <v>7</v>
      </c>
      <c r="I157" s="87" t="s">
        <v>8</v>
      </c>
      <c r="J157" s="88" t="s">
        <v>15</v>
      </c>
      <c r="K157" s="89">
        <v>4914</v>
      </c>
      <c r="L157" s="90">
        <v>45109</v>
      </c>
      <c r="M157" s="91" t="s">
        <v>10</v>
      </c>
    </row>
    <row r="158" spans="7:13" ht="21.9" hidden="1" customHeight="1" x14ac:dyDescent="0.35">
      <c r="G158" s="87" t="s">
        <v>27</v>
      </c>
      <c r="H158" s="87" t="s">
        <v>7</v>
      </c>
      <c r="I158" s="87" t="s">
        <v>8</v>
      </c>
      <c r="J158" s="88" t="s">
        <v>18</v>
      </c>
      <c r="K158" s="89">
        <v>4294</v>
      </c>
      <c r="L158" s="90">
        <v>45110</v>
      </c>
      <c r="M158" s="91" t="s">
        <v>10</v>
      </c>
    </row>
    <row r="159" spans="7:13" ht="21.9" hidden="1" customHeight="1" x14ac:dyDescent="0.35">
      <c r="G159" s="87" t="s">
        <v>27</v>
      </c>
      <c r="H159" s="87" t="s">
        <v>7</v>
      </c>
      <c r="I159" s="87" t="s">
        <v>8</v>
      </c>
      <c r="J159" s="88" t="s">
        <v>21</v>
      </c>
      <c r="K159" s="89">
        <v>4931</v>
      </c>
      <c r="L159" s="90">
        <v>45111</v>
      </c>
      <c r="M159" s="91" t="s">
        <v>10</v>
      </c>
    </row>
    <row r="160" spans="7:13" ht="21.9" hidden="1" customHeight="1" x14ac:dyDescent="0.35">
      <c r="G160" s="87" t="s">
        <v>27</v>
      </c>
      <c r="H160" s="87" t="s">
        <v>7</v>
      </c>
      <c r="I160" s="87" t="s">
        <v>8</v>
      </c>
      <c r="J160" s="88" t="s">
        <v>24</v>
      </c>
      <c r="K160" s="89">
        <v>4918</v>
      </c>
      <c r="L160" s="90">
        <v>45112</v>
      </c>
      <c r="M160" s="91" t="s">
        <v>10</v>
      </c>
    </row>
    <row r="161" spans="7:13" ht="21.9" hidden="1" customHeight="1" x14ac:dyDescent="0.35">
      <c r="G161" s="87" t="s">
        <v>27</v>
      </c>
      <c r="H161" s="87" t="s">
        <v>7</v>
      </c>
      <c r="I161" s="87" t="s">
        <v>8</v>
      </c>
      <c r="J161" s="88" t="s">
        <v>26</v>
      </c>
      <c r="K161" s="89">
        <v>4989</v>
      </c>
      <c r="L161" s="90">
        <v>45113</v>
      </c>
      <c r="M161" s="91" t="s">
        <v>10</v>
      </c>
    </row>
    <row r="162" spans="7:13" ht="21.9" hidden="1" customHeight="1" x14ac:dyDescent="0.35">
      <c r="G162" s="87" t="s">
        <v>27</v>
      </c>
      <c r="H162" s="87" t="s">
        <v>7</v>
      </c>
      <c r="I162" s="87" t="s">
        <v>8</v>
      </c>
      <c r="J162" s="88" t="s">
        <v>28</v>
      </c>
      <c r="K162" s="89">
        <v>98387</v>
      </c>
      <c r="L162" s="90">
        <v>45114</v>
      </c>
      <c r="M162" s="91" t="s">
        <v>10</v>
      </c>
    </row>
    <row r="163" spans="7:13" ht="21.9" hidden="1" customHeight="1" x14ac:dyDescent="0.35">
      <c r="G163" s="87" t="s">
        <v>27</v>
      </c>
      <c r="H163" s="87" t="s">
        <v>7</v>
      </c>
      <c r="I163" s="87" t="s">
        <v>8</v>
      </c>
      <c r="J163" s="88" t="s">
        <v>30</v>
      </c>
      <c r="K163" s="89">
        <v>4019</v>
      </c>
      <c r="L163" s="90">
        <v>45115</v>
      </c>
      <c r="M163" s="91" t="s">
        <v>10</v>
      </c>
    </row>
    <row r="164" spans="7:13" ht="21.9" hidden="1" customHeight="1" x14ac:dyDescent="0.35">
      <c r="G164" s="87" t="s">
        <v>27</v>
      </c>
      <c r="H164" s="87" t="s">
        <v>7</v>
      </c>
      <c r="I164" s="87" t="s">
        <v>32</v>
      </c>
      <c r="J164" s="88" t="s">
        <v>33</v>
      </c>
      <c r="K164" s="89">
        <v>4560</v>
      </c>
      <c r="L164" s="90">
        <v>45116</v>
      </c>
      <c r="M164" s="91" t="s">
        <v>10</v>
      </c>
    </row>
    <row r="165" spans="7:13" ht="21.9" hidden="1" customHeight="1" x14ac:dyDescent="0.35">
      <c r="G165" s="87" t="s">
        <v>27</v>
      </c>
      <c r="H165" s="87" t="s">
        <v>7</v>
      </c>
      <c r="I165" s="87" t="s">
        <v>32</v>
      </c>
      <c r="J165" s="88" t="s">
        <v>35</v>
      </c>
      <c r="K165" s="89">
        <v>4416</v>
      </c>
      <c r="L165" s="90">
        <v>45111</v>
      </c>
      <c r="M165" s="91" t="s">
        <v>10</v>
      </c>
    </row>
    <row r="166" spans="7:13" ht="21.9" hidden="1" customHeight="1" x14ac:dyDescent="0.35">
      <c r="G166" s="87" t="s">
        <v>27</v>
      </c>
      <c r="H166" s="87" t="s">
        <v>7</v>
      </c>
      <c r="I166" s="87" t="s">
        <v>32</v>
      </c>
      <c r="J166" s="88" t="s">
        <v>37</v>
      </c>
      <c r="K166" s="89">
        <v>4812</v>
      </c>
      <c r="L166" s="90">
        <v>45112</v>
      </c>
      <c r="M166" s="91" t="s">
        <v>10</v>
      </c>
    </row>
    <row r="167" spans="7:13" ht="21.9" hidden="1" customHeight="1" x14ac:dyDescent="0.35">
      <c r="G167" s="87" t="s">
        <v>27</v>
      </c>
      <c r="H167" s="87" t="s">
        <v>7</v>
      </c>
      <c r="I167" s="87" t="s">
        <v>39</v>
      </c>
      <c r="J167" s="88" t="s">
        <v>9</v>
      </c>
      <c r="K167" s="89">
        <v>4693</v>
      </c>
      <c r="L167" s="90">
        <v>45113</v>
      </c>
      <c r="M167" s="91" t="s">
        <v>10</v>
      </c>
    </row>
    <row r="168" spans="7:13" ht="21.9" hidden="1" customHeight="1" x14ac:dyDescent="0.35">
      <c r="G168" s="87" t="s">
        <v>27</v>
      </c>
      <c r="H168" s="87" t="s">
        <v>7</v>
      </c>
      <c r="I168" s="87" t="s">
        <v>39</v>
      </c>
      <c r="J168" s="88" t="s">
        <v>40</v>
      </c>
      <c r="K168" s="89">
        <v>4579</v>
      </c>
      <c r="L168" s="90">
        <v>45114</v>
      </c>
      <c r="M168" s="91" t="s">
        <v>10</v>
      </c>
    </row>
    <row r="169" spans="7:13" ht="21.9" hidden="1" customHeight="1" x14ac:dyDescent="0.35">
      <c r="G169" s="87" t="s">
        <v>27</v>
      </c>
      <c r="H169" s="87" t="s">
        <v>7</v>
      </c>
      <c r="I169" s="87" t="s">
        <v>39</v>
      </c>
      <c r="J169" s="88" t="s">
        <v>41</v>
      </c>
      <c r="K169" s="89">
        <v>4984</v>
      </c>
      <c r="L169" s="90">
        <v>45110</v>
      </c>
      <c r="M169" s="91" t="s">
        <v>10</v>
      </c>
    </row>
    <row r="170" spans="7:13" ht="21.9" hidden="1" customHeight="1" x14ac:dyDescent="0.35">
      <c r="G170" s="87" t="s">
        <v>27</v>
      </c>
      <c r="H170" s="87" t="s">
        <v>7</v>
      </c>
      <c r="I170" s="87" t="s">
        <v>39</v>
      </c>
      <c r="J170" s="88" t="s">
        <v>42</v>
      </c>
      <c r="K170" s="89">
        <v>4136</v>
      </c>
      <c r="L170" s="90">
        <v>45111</v>
      </c>
      <c r="M170" s="91" t="s">
        <v>10</v>
      </c>
    </row>
    <row r="171" spans="7:13" ht="21.9" hidden="1" customHeight="1" x14ac:dyDescent="0.35">
      <c r="G171" s="87" t="s">
        <v>27</v>
      </c>
      <c r="H171" s="87" t="s">
        <v>7</v>
      </c>
      <c r="I171" s="87" t="s">
        <v>39</v>
      </c>
      <c r="J171" s="88" t="s">
        <v>43</v>
      </c>
      <c r="K171" s="89">
        <v>4904</v>
      </c>
      <c r="L171" s="90">
        <v>45112</v>
      </c>
      <c r="M171" s="91" t="s">
        <v>10</v>
      </c>
    </row>
    <row r="172" spans="7:13" ht="21.9" hidden="1" customHeight="1" x14ac:dyDescent="0.35">
      <c r="G172" s="87" t="s">
        <v>27</v>
      </c>
      <c r="H172" s="87" t="s">
        <v>7</v>
      </c>
      <c r="I172" s="87" t="s">
        <v>39</v>
      </c>
      <c r="J172" s="88" t="s">
        <v>44</v>
      </c>
      <c r="K172" s="89">
        <v>720</v>
      </c>
      <c r="L172" s="90">
        <v>45113</v>
      </c>
      <c r="M172" s="91" t="s">
        <v>10</v>
      </c>
    </row>
    <row r="173" spans="7:13" ht="21.9" hidden="1" customHeight="1" x14ac:dyDescent="0.35">
      <c r="G173" s="87" t="s">
        <v>27</v>
      </c>
      <c r="H173" s="87" t="s">
        <v>7</v>
      </c>
      <c r="I173" s="87" t="s">
        <v>39</v>
      </c>
      <c r="J173" s="88" t="s">
        <v>45</v>
      </c>
      <c r="K173" s="89">
        <v>4033</v>
      </c>
      <c r="L173" s="90">
        <v>45114</v>
      </c>
      <c r="M173" s="91" t="s">
        <v>10</v>
      </c>
    </row>
    <row r="174" spans="7:13" ht="21.9" hidden="1" customHeight="1" x14ac:dyDescent="0.35">
      <c r="G174" s="87" t="s">
        <v>27</v>
      </c>
      <c r="H174" s="87" t="s">
        <v>7</v>
      </c>
      <c r="I174" s="87" t="s">
        <v>39</v>
      </c>
      <c r="J174" s="88" t="s">
        <v>46</v>
      </c>
      <c r="K174" s="89">
        <v>4502</v>
      </c>
      <c r="L174" s="90">
        <v>45115</v>
      </c>
      <c r="M174" s="91" t="s">
        <v>10</v>
      </c>
    </row>
    <row r="175" spans="7:13" ht="21.9" hidden="1" customHeight="1" x14ac:dyDescent="0.35">
      <c r="G175" s="87" t="s">
        <v>27</v>
      </c>
      <c r="H175" s="87" t="s">
        <v>7</v>
      </c>
      <c r="I175" s="87" t="s">
        <v>39</v>
      </c>
      <c r="J175" s="88" t="s">
        <v>30</v>
      </c>
      <c r="K175" s="89">
        <v>581</v>
      </c>
      <c r="L175" s="90">
        <v>45116</v>
      </c>
      <c r="M175" s="91" t="s">
        <v>10</v>
      </c>
    </row>
    <row r="176" spans="7:13" ht="21.9" hidden="1" customHeight="1" x14ac:dyDescent="0.35">
      <c r="G176" s="87" t="s">
        <v>27</v>
      </c>
      <c r="H176" s="87" t="s">
        <v>47</v>
      </c>
      <c r="I176" s="87" t="s">
        <v>48</v>
      </c>
      <c r="J176" s="88" t="s">
        <v>49</v>
      </c>
      <c r="K176" s="92">
        <v>155000</v>
      </c>
      <c r="L176" s="90"/>
      <c r="M176" s="91"/>
    </row>
    <row r="177" spans="7:13" ht="21.9" hidden="1" customHeight="1" x14ac:dyDescent="0.35">
      <c r="G177" s="87" t="s">
        <v>27</v>
      </c>
      <c r="H177" s="87" t="s">
        <v>47</v>
      </c>
      <c r="I177" s="87" t="s">
        <v>48</v>
      </c>
      <c r="J177" s="88" t="s">
        <v>50</v>
      </c>
      <c r="K177" s="92">
        <v>4520</v>
      </c>
      <c r="L177" s="90"/>
      <c r="M177" s="91"/>
    </row>
    <row r="178" spans="7:13" ht="21.9" hidden="1" customHeight="1" x14ac:dyDescent="0.35">
      <c r="G178" s="87" t="s">
        <v>27</v>
      </c>
      <c r="H178" s="87" t="s">
        <v>47</v>
      </c>
      <c r="I178" s="87" t="s">
        <v>51</v>
      </c>
      <c r="J178" s="88" t="s">
        <v>52</v>
      </c>
      <c r="K178" s="92">
        <v>4311</v>
      </c>
      <c r="L178" s="90"/>
      <c r="M178" s="91"/>
    </row>
    <row r="179" spans="7:13" ht="21.9" hidden="1" customHeight="1" x14ac:dyDescent="0.35">
      <c r="G179" s="87" t="s">
        <v>27</v>
      </c>
      <c r="H179" s="87" t="s">
        <v>47</v>
      </c>
      <c r="I179" s="87" t="s">
        <v>51</v>
      </c>
      <c r="J179" s="88" t="s">
        <v>53</v>
      </c>
      <c r="K179" s="92">
        <v>4605</v>
      </c>
      <c r="L179" s="90"/>
      <c r="M179" s="91"/>
    </row>
    <row r="180" spans="7:13" ht="21.9" hidden="1" customHeight="1" x14ac:dyDescent="0.35">
      <c r="G180" s="87" t="s">
        <v>29</v>
      </c>
      <c r="H180" s="87" t="s">
        <v>7</v>
      </c>
      <c r="I180" s="87" t="s">
        <v>8</v>
      </c>
      <c r="J180" s="88" t="s">
        <v>9</v>
      </c>
      <c r="K180" s="89">
        <v>4776</v>
      </c>
      <c r="L180" s="90">
        <v>45178</v>
      </c>
      <c r="M180" s="91" t="s">
        <v>10</v>
      </c>
    </row>
    <row r="181" spans="7:13" ht="21.9" hidden="1" customHeight="1" x14ac:dyDescent="0.35">
      <c r="G181" s="87" t="s">
        <v>29</v>
      </c>
      <c r="H181" s="87" t="s">
        <v>7</v>
      </c>
      <c r="I181" s="87" t="s">
        <v>8</v>
      </c>
      <c r="J181" s="88" t="s">
        <v>12</v>
      </c>
      <c r="K181" s="89">
        <v>4917</v>
      </c>
      <c r="L181" s="90">
        <v>45174</v>
      </c>
      <c r="M181" s="91" t="s">
        <v>10</v>
      </c>
    </row>
    <row r="182" spans="7:13" ht="21.9" hidden="1" customHeight="1" x14ac:dyDescent="0.35">
      <c r="G182" s="87" t="s">
        <v>29</v>
      </c>
      <c r="H182" s="87" t="s">
        <v>7</v>
      </c>
      <c r="I182" s="87" t="s">
        <v>8</v>
      </c>
      <c r="J182" s="88" t="s">
        <v>15</v>
      </c>
      <c r="K182" s="89">
        <v>4865</v>
      </c>
      <c r="L182" s="90">
        <v>45177</v>
      </c>
      <c r="M182" s="91" t="s">
        <v>10</v>
      </c>
    </row>
    <row r="183" spans="7:13" ht="21.9" hidden="1" customHeight="1" x14ac:dyDescent="0.35">
      <c r="G183" s="87" t="s">
        <v>29</v>
      </c>
      <c r="H183" s="87" t="s">
        <v>7</v>
      </c>
      <c r="I183" s="87" t="s">
        <v>8</v>
      </c>
      <c r="J183" s="88" t="s">
        <v>18</v>
      </c>
      <c r="K183" s="89">
        <v>4113</v>
      </c>
      <c r="L183" s="90">
        <v>45173</v>
      </c>
      <c r="M183" s="91" t="s">
        <v>10</v>
      </c>
    </row>
    <row r="184" spans="7:13" ht="21.9" hidden="1" customHeight="1" x14ac:dyDescent="0.35">
      <c r="G184" s="87" t="s">
        <v>29</v>
      </c>
      <c r="H184" s="87" t="s">
        <v>7</v>
      </c>
      <c r="I184" s="87" t="s">
        <v>8</v>
      </c>
      <c r="J184" s="88" t="s">
        <v>21</v>
      </c>
      <c r="K184" s="89">
        <v>4706</v>
      </c>
      <c r="L184" s="90">
        <v>45175</v>
      </c>
      <c r="M184" s="91" t="s">
        <v>10</v>
      </c>
    </row>
    <row r="185" spans="7:13" ht="21.9" hidden="1" customHeight="1" x14ac:dyDescent="0.35">
      <c r="G185" s="87" t="s">
        <v>29</v>
      </c>
      <c r="H185" s="87" t="s">
        <v>7</v>
      </c>
      <c r="I185" s="87" t="s">
        <v>8</v>
      </c>
      <c r="J185" s="88" t="s">
        <v>24</v>
      </c>
      <c r="K185" s="89">
        <v>98610</v>
      </c>
      <c r="L185" s="90">
        <v>45176</v>
      </c>
      <c r="M185" s="91" t="s">
        <v>10</v>
      </c>
    </row>
    <row r="186" spans="7:13" ht="21.9" hidden="1" customHeight="1" x14ac:dyDescent="0.35">
      <c r="G186" s="87" t="s">
        <v>29</v>
      </c>
      <c r="H186" s="87" t="s">
        <v>7</v>
      </c>
      <c r="I186" s="87" t="s">
        <v>8</v>
      </c>
      <c r="J186" s="88" t="s">
        <v>26</v>
      </c>
      <c r="K186" s="89">
        <v>4975</v>
      </c>
      <c r="L186" s="90">
        <v>45172</v>
      </c>
      <c r="M186" s="91" t="s">
        <v>10</v>
      </c>
    </row>
    <row r="187" spans="7:13" ht="21.9" hidden="1" customHeight="1" x14ac:dyDescent="0.35">
      <c r="G187" s="87" t="s">
        <v>29</v>
      </c>
      <c r="H187" s="87" t="s">
        <v>7</v>
      </c>
      <c r="I187" s="87" t="s">
        <v>8</v>
      </c>
      <c r="J187" s="88" t="s">
        <v>28</v>
      </c>
      <c r="K187" s="89">
        <v>4213</v>
      </c>
      <c r="L187" s="90">
        <v>45176</v>
      </c>
      <c r="M187" s="91" t="s">
        <v>10</v>
      </c>
    </row>
    <row r="188" spans="7:13" ht="21.9" hidden="1" customHeight="1" x14ac:dyDescent="0.35">
      <c r="G188" s="87" t="s">
        <v>29</v>
      </c>
      <c r="H188" s="87" t="s">
        <v>7</v>
      </c>
      <c r="I188" s="87" t="s">
        <v>8</v>
      </c>
      <c r="J188" s="88" t="s">
        <v>30</v>
      </c>
      <c r="K188" s="89">
        <v>4167</v>
      </c>
      <c r="L188" s="90">
        <v>45177</v>
      </c>
      <c r="M188" s="91" t="s">
        <v>10</v>
      </c>
    </row>
    <row r="189" spans="7:13" ht="21.9" hidden="1" customHeight="1" x14ac:dyDescent="0.35">
      <c r="G189" s="87" t="s">
        <v>29</v>
      </c>
      <c r="H189" s="87" t="s">
        <v>7</v>
      </c>
      <c r="I189" s="87" t="s">
        <v>32</v>
      </c>
      <c r="J189" s="88" t="s">
        <v>33</v>
      </c>
      <c r="K189" s="89">
        <v>4042</v>
      </c>
      <c r="L189" s="90">
        <v>45173</v>
      </c>
      <c r="M189" s="91" t="s">
        <v>10</v>
      </c>
    </row>
    <row r="190" spans="7:13" ht="21.9" hidden="1" customHeight="1" x14ac:dyDescent="0.35">
      <c r="G190" s="87" t="s">
        <v>29</v>
      </c>
      <c r="H190" s="87" t="s">
        <v>7</v>
      </c>
      <c r="I190" s="87" t="s">
        <v>32</v>
      </c>
      <c r="J190" s="88" t="s">
        <v>35</v>
      </c>
      <c r="K190" s="89">
        <v>4091</v>
      </c>
      <c r="L190" s="90">
        <v>45173</v>
      </c>
      <c r="M190" s="91" t="s">
        <v>10</v>
      </c>
    </row>
    <row r="191" spans="7:13" ht="21.9" hidden="1" customHeight="1" x14ac:dyDescent="0.35">
      <c r="G191" s="87" t="s">
        <v>29</v>
      </c>
      <c r="H191" s="87" t="s">
        <v>7</v>
      </c>
      <c r="I191" s="87" t="s">
        <v>32</v>
      </c>
      <c r="J191" s="88" t="s">
        <v>37</v>
      </c>
      <c r="K191" s="89">
        <v>4016</v>
      </c>
      <c r="L191" s="90">
        <v>45170</v>
      </c>
      <c r="M191" s="91" t="s">
        <v>10</v>
      </c>
    </row>
    <row r="192" spans="7:13" ht="21.9" hidden="1" customHeight="1" x14ac:dyDescent="0.35">
      <c r="G192" s="87" t="s">
        <v>29</v>
      </c>
      <c r="H192" s="87" t="s">
        <v>7</v>
      </c>
      <c r="I192" s="87" t="s">
        <v>39</v>
      </c>
      <c r="J192" s="88" t="s">
        <v>9</v>
      </c>
      <c r="K192" s="89">
        <v>4523</v>
      </c>
      <c r="L192" s="90">
        <v>45175</v>
      </c>
      <c r="M192" s="91" t="s">
        <v>10</v>
      </c>
    </row>
    <row r="193" spans="7:13" ht="21.9" hidden="1" customHeight="1" x14ac:dyDescent="0.35">
      <c r="G193" s="87" t="s">
        <v>29</v>
      </c>
      <c r="H193" s="87" t="s">
        <v>7</v>
      </c>
      <c r="I193" s="87" t="s">
        <v>39</v>
      </c>
      <c r="J193" s="88" t="s">
        <v>40</v>
      </c>
      <c r="K193" s="89">
        <v>4593</v>
      </c>
      <c r="L193" s="90">
        <v>45170</v>
      </c>
      <c r="M193" s="91" t="s">
        <v>10</v>
      </c>
    </row>
    <row r="194" spans="7:13" ht="21.9" hidden="1" customHeight="1" x14ac:dyDescent="0.35">
      <c r="G194" s="87" t="s">
        <v>29</v>
      </c>
      <c r="H194" s="87" t="s">
        <v>7</v>
      </c>
      <c r="I194" s="87" t="s">
        <v>39</v>
      </c>
      <c r="J194" s="88" t="s">
        <v>41</v>
      </c>
      <c r="K194" s="89">
        <v>4112</v>
      </c>
      <c r="L194" s="90">
        <v>45172</v>
      </c>
      <c r="M194" s="91" t="s">
        <v>10</v>
      </c>
    </row>
    <row r="195" spans="7:13" ht="21.9" hidden="1" customHeight="1" x14ac:dyDescent="0.35">
      <c r="G195" s="87" t="s">
        <v>29</v>
      </c>
      <c r="H195" s="87" t="s">
        <v>7</v>
      </c>
      <c r="I195" s="87" t="s">
        <v>39</v>
      </c>
      <c r="J195" s="88" t="s">
        <v>42</v>
      </c>
      <c r="K195" s="89">
        <v>755</v>
      </c>
      <c r="L195" s="90">
        <v>45173</v>
      </c>
      <c r="M195" s="91" t="s">
        <v>10</v>
      </c>
    </row>
    <row r="196" spans="7:13" ht="21.9" hidden="1" customHeight="1" x14ac:dyDescent="0.35">
      <c r="G196" s="87" t="s">
        <v>29</v>
      </c>
      <c r="H196" s="87" t="s">
        <v>7</v>
      </c>
      <c r="I196" s="87" t="s">
        <v>39</v>
      </c>
      <c r="J196" s="88" t="s">
        <v>43</v>
      </c>
      <c r="K196" s="89">
        <v>4788</v>
      </c>
      <c r="L196" s="90">
        <v>45175</v>
      </c>
      <c r="M196" s="91" t="s">
        <v>10</v>
      </c>
    </row>
    <row r="197" spans="7:13" ht="21.9" hidden="1" customHeight="1" x14ac:dyDescent="0.35">
      <c r="G197" s="87" t="s">
        <v>29</v>
      </c>
      <c r="H197" s="87" t="s">
        <v>7</v>
      </c>
      <c r="I197" s="87" t="s">
        <v>39</v>
      </c>
      <c r="J197" s="88" t="s">
        <v>44</v>
      </c>
      <c r="K197" s="89">
        <v>4497</v>
      </c>
      <c r="L197" s="90">
        <v>45176</v>
      </c>
      <c r="M197" s="91" t="s">
        <v>10</v>
      </c>
    </row>
    <row r="198" spans="7:13" ht="21.9" hidden="1" customHeight="1" x14ac:dyDescent="0.35">
      <c r="G198" s="87" t="s">
        <v>29</v>
      </c>
      <c r="H198" s="87" t="s">
        <v>7</v>
      </c>
      <c r="I198" s="87" t="s">
        <v>39</v>
      </c>
      <c r="J198" s="88" t="s">
        <v>45</v>
      </c>
      <c r="K198" s="89">
        <v>400</v>
      </c>
      <c r="L198" s="90">
        <v>45177</v>
      </c>
      <c r="M198" s="91" t="s">
        <v>10</v>
      </c>
    </row>
    <row r="199" spans="7:13" ht="21.9" hidden="1" customHeight="1" x14ac:dyDescent="0.35">
      <c r="G199" s="87" t="s">
        <v>29</v>
      </c>
      <c r="H199" s="87" t="s">
        <v>7</v>
      </c>
      <c r="I199" s="87" t="s">
        <v>39</v>
      </c>
      <c r="J199" s="88" t="s">
        <v>46</v>
      </c>
      <c r="K199" s="89">
        <v>4351</v>
      </c>
      <c r="L199" s="90">
        <v>45178</v>
      </c>
      <c r="M199" s="91" t="s">
        <v>10</v>
      </c>
    </row>
    <row r="200" spans="7:13" ht="21.9" hidden="1" customHeight="1" x14ac:dyDescent="0.35">
      <c r="G200" s="87" t="s">
        <v>29</v>
      </c>
      <c r="H200" s="87" t="s">
        <v>7</v>
      </c>
      <c r="I200" s="87" t="s">
        <v>39</v>
      </c>
      <c r="J200" s="88" t="s">
        <v>30</v>
      </c>
      <c r="K200" s="89">
        <v>4685</v>
      </c>
      <c r="L200" s="90">
        <v>45173</v>
      </c>
      <c r="M200" s="91" t="s">
        <v>10</v>
      </c>
    </row>
    <row r="201" spans="7:13" ht="21.9" hidden="1" customHeight="1" x14ac:dyDescent="0.35">
      <c r="G201" s="87" t="s">
        <v>29</v>
      </c>
      <c r="H201" s="87" t="s">
        <v>47</v>
      </c>
      <c r="I201" s="87" t="s">
        <v>48</v>
      </c>
      <c r="J201" s="88" t="s">
        <v>49</v>
      </c>
      <c r="K201" s="92">
        <v>155000</v>
      </c>
      <c r="L201" s="90"/>
      <c r="M201" s="91"/>
    </row>
    <row r="202" spans="7:13" ht="21.9" hidden="1" customHeight="1" x14ac:dyDescent="0.35">
      <c r="G202" s="87" t="s">
        <v>29</v>
      </c>
      <c r="H202" s="87" t="s">
        <v>47</v>
      </c>
      <c r="I202" s="87" t="s">
        <v>48</v>
      </c>
      <c r="J202" s="88" t="s">
        <v>50</v>
      </c>
      <c r="K202" s="92">
        <v>4636</v>
      </c>
      <c r="L202" s="90"/>
      <c r="M202" s="91"/>
    </row>
    <row r="203" spans="7:13" ht="21.9" hidden="1" customHeight="1" x14ac:dyDescent="0.35">
      <c r="G203" s="87" t="s">
        <v>29</v>
      </c>
      <c r="H203" s="87" t="s">
        <v>47</v>
      </c>
      <c r="I203" s="87" t="s">
        <v>51</v>
      </c>
      <c r="J203" s="88" t="s">
        <v>52</v>
      </c>
      <c r="K203" s="92">
        <v>4564</v>
      </c>
      <c r="L203" s="90"/>
      <c r="M203" s="91"/>
    </row>
    <row r="204" spans="7:13" ht="21.9" hidden="1" customHeight="1" x14ac:dyDescent="0.35">
      <c r="G204" s="87" t="s">
        <v>29</v>
      </c>
      <c r="H204" s="87" t="s">
        <v>47</v>
      </c>
      <c r="I204" s="87" t="s">
        <v>51</v>
      </c>
      <c r="J204" s="88" t="s">
        <v>53</v>
      </c>
      <c r="K204" s="92">
        <v>4499</v>
      </c>
      <c r="L204" s="90"/>
      <c r="M204" s="91"/>
    </row>
    <row r="205" spans="7:13" ht="21.9" hidden="1" customHeight="1" x14ac:dyDescent="0.35">
      <c r="G205" s="87" t="s">
        <v>31</v>
      </c>
      <c r="H205" s="87" t="s">
        <v>7</v>
      </c>
      <c r="I205" s="87" t="s">
        <v>8</v>
      </c>
      <c r="J205" s="88" t="s">
        <v>9</v>
      </c>
      <c r="K205" s="89">
        <v>4171</v>
      </c>
      <c r="L205" s="90">
        <v>45200</v>
      </c>
      <c r="M205" s="91" t="s">
        <v>10</v>
      </c>
    </row>
    <row r="206" spans="7:13" ht="21.9" hidden="1" customHeight="1" x14ac:dyDescent="0.35">
      <c r="G206" s="87" t="s">
        <v>31</v>
      </c>
      <c r="H206" s="87" t="s">
        <v>7</v>
      </c>
      <c r="I206" s="87" t="s">
        <v>8</v>
      </c>
      <c r="J206" s="88" t="s">
        <v>12</v>
      </c>
      <c r="K206" s="89">
        <v>4838</v>
      </c>
      <c r="L206" s="90">
        <v>45202</v>
      </c>
      <c r="M206" s="91" t="s">
        <v>10</v>
      </c>
    </row>
    <row r="207" spans="7:13" ht="21.9" hidden="1" customHeight="1" x14ac:dyDescent="0.35">
      <c r="G207" s="87" t="s">
        <v>31</v>
      </c>
      <c r="H207" s="87" t="s">
        <v>7</v>
      </c>
      <c r="I207" s="87" t="s">
        <v>8</v>
      </c>
      <c r="J207" s="88" t="s">
        <v>15</v>
      </c>
      <c r="K207" s="89">
        <v>4027</v>
      </c>
      <c r="L207" s="90">
        <v>45200</v>
      </c>
      <c r="M207" s="91" t="s">
        <v>10</v>
      </c>
    </row>
    <row r="208" spans="7:13" ht="21.9" hidden="1" customHeight="1" x14ac:dyDescent="0.35">
      <c r="G208" s="87" t="s">
        <v>31</v>
      </c>
      <c r="H208" s="87" t="s">
        <v>7</v>
      </c>
      <c r="I208" s="87" t="s">
        <v>8</v>
      </c>
      <c r="J208" s="88" t="s">
        <v>18</v>
      </c>
      <c r="K208" s="89">
        <v>98739</v>
      </c>
      <c r="L208" s="90">
        <v>45203</v>
      </c>
      <c r="M208" s="91" t="s">
        <v>10</v>
      </c>
    </row>
    <row r="209" spans="7:13" ht="21.9" hidden="1" customHeight="1" x14ac:dyDescent="0.35">
      <c r="G209" s="87" t="s">
        <v>31</v>
      </c>
      <c r="H209" s="87" t="s">
        <v>7</v>
      </c>
      <c r="I209" s="87" t="s">
        <v>8</v>
      </c>
      <c r="J209" s="88" t="s">
        <v>21</v>
      </c>
      <c r="K209" s="89">
        <v>4498</v>
      </c>
      <c r="L209" s="90">
        <v>45205</v>
      </c>
      <c r="M209" s="91" t="s">
        <v>10</v>
      </c>
    </row>
    <row r="210" spans="7:13" ht="21.9" hidden="1" customHeight="1" x14ac:dyDescent="0.35">
      <c r="G210" s="87" t="s">
        <v>31</v>
      </c>
      <c r="H210" s="87" t="s">
        <v>7</v>
      </c>
      <c r="I210" s="87" t="s">
        <v>8</v>
      </c>
      <c r="J210" s="88" t="s">
        <v>24</v>
      </c>
      <c r="K210" s="89">
        <v>4201</v>
      </c>
      <c r="L210" s="90">
        <v>45206</v>
      </c>
      <c r="M210" s="91" t="s">
        <v>10</v>
      </c>
    </row>
    <row r="211" spans="7:13" ht="21.9" hidden="1" customHeight="1" x14ac:dyDescent="0.35">
      <c r="G211" s="87" t="s">
        <v>31</v>
      </c>
      <c r="H211" s="87" t="s">
        <v>7</v>
      </c>
      <c r="I211" s="87" t="s">
        <v>8</v>
      </c>
      <c r="J211" s="88" t="s">
        <v>26</v>
      </c>
      <c r="K211" s="89">
        <v>4245</v>
      </c>
      <c r="L211" s="90">
        <v>45205</v>
      </c>
      <c r="M211" s="91" t="s">
        <v>10</v>
      </c>
    </row>
    <row r="212" spans="7:13" ht="21.9" hidden="1" customHeight="1" x14ac:dyDescent="0.35">
      <c r="G212" s="87" t="s">
        <v>31</v>
      </c>
      <c r="H212" s="87" t="s">
        <v>7</v>
      </c>
      <c r="I212" s="87" t="s">
        <v>8</v>
      </c>
      <c r="J212" s="88" t="s">
        <v>28</v>
      </c>
      <c r="K212" s="89">
        <v>4685</v>
      </c>
      <c r="L212" s="90">
        <v>45206</v>
      </c>
      <c r="M212" s="91" t="s">
        <v>10</v>
      </c>
    </row>
    <row r="213" spans="7:13" ht="21.9" hidden="1" customHeight="1" x14ac:dyDescent="0.35">
      <c r="G213" s="87" t="s">
        <v>31</v>
      </c>
      <c r="H213" s="87" t="s">
        <v>7</v>
      </c>
      <c r="I213" s="87" t="s">
        <v>8</v>
      </c>
      <c r="J213" s="88" t="s">
        <v>30</v>
      </c>
      <c r="K213" s="89">
        <v>4346</v>
      </c>
      <c r="L213" s="90">
        <v>45207</v>
      </c>
      <c r="M213" s="91" t="s">
        <v>10</v>
      </c>
    </row>
    <row r="214" spans="7:13" ht="21.9" hidden="1" customHeight="1" x14ac:dyDescent="0.35">
      <c r="G214" s="87" t="s">
        <v>31</v>
      </c>
      <c r="H214" s="87" t="s">
        <v>7</v>
      </c>
      <c r="I214" s="87" t="s">
        <v>32</v>
      </c>
      <c r="J214" s="88" t="s">
        <v>33</v>
      </c>
      <c r="K214" s="89">
        <v>4501</v>
      </c>
      <c r="L214" s="90">
        <v>45208</v>
      </c>
      <c r="M214" s="91" t="s">
        <v>10</v>
      </c>
    </row>
    <row r="215" spans="7:13" ht="21.9" hidden="1" customHeight="1" x14ac:dyDescent="0.35">
      <c r="G215" s="87" t="s">
        <v>31</v>
      </c>
      <c r="H215" s="87" t="s">
        <v>7</v>
      </c>
      <c r="I215" s="87" t="s">
        <v>32</v>
      </c>
      <c r="J215" s="88" t="s">
        <v>35</v>
      </c>
      <c r="K215" s="89">
        <v>4495</v>
      </c>
      <c r="L215" s="90">
        <v>45203</v>
      </c>
      <c r="M215" s="91" t="s">
        <v>10</v>
      </c>
    </row>
    <row r="216" spans="7:13" ht="21.9" hidden="1" customHeight="1" x14ac:dyDescent="0.35">
      <c r="G216" s="87" t="s">
        <v>31</v>
      </c>
      <c r="H216" s="87" t="s">
        <v>7</v>
      </c>
      <c r="I216" s="87" t="s">
        <v>32</v>
      </c>
      <c r="J216" s="88" t="s">
        <v>37</v>
      </c>
      <c r="K216" s="89">
        <v>4213</v>
      </c>
      <c r="L216" s="90">
        <v>45204</v>
      </c>
      <c r="M216" s="91" t="s">
        <v>10</v>
      </c>
    </row>
    <row r="217" spans="7:13" ht="21.9" hidden="1" customHeight="1" x14ac:dyDescent="0.35">
      <c r="G217" s="87" t="s">
        <v>31</v>
      </c>
      <c r="H217" s="87" t="s">
        <v>7</v>
      </c>
      <c r="I217" s="87" t="s">
        <v>39</v>
      </c>
      <c r="J217" s="88" t="s">
        <v>9</v>
      </c>
      <c r="K217" s="89">
        <v>4725</v>
      </c>
      <c r="L217" s="90">
        <v>45205</v>
      </c>
      <c r="M217" s="91" t="s">
        <v>10</v>
      </c>
    </row>
    <row r="218" spans="7:13" ht="21.9" hidden="1" customHeight="1" x14ac:dyDescent="0.35">
      <c r="G218" s="87" t="s">
        <v>31</v>
      </c>
      <c r="H218" s="87" t="s">
        <v>7</v>
      </c>
      <c r="I218" s="87" t="s">
        <v>39</v>
      </c>
      <c r="J218" s="88" t="s">
        <v>40</v>
      </c>
      <c r="K218" s="89">
        <v>545</v>
      </c>
      <c r="L218" s="90">
        <v>45206</v>
      </c>
      <c r="M218" s="91" t="s">
        <v>10</v>
      </c>
    </row>
    <row r="219" spans="7:13" ht="21.9" hidden="1" customHeight="1" x14ac:dyDescent="0.35">
      <c r="G219" s="87" t="s">
        <v>31</v>
      </c>
      <c r="H219" s="87" t="s">
        <v>7</v>
      </c>
      <c r="I219" s="87" t="s">
        <v>39</v>
      </c>
      <c r="J219" s="88" t="s">
        <v>41</v>
      </c>
      <c r="K219" s="89">
        <v>4012</v>
      </c>
      <c r="L219" s="90">
        <v>45202</v>
      </c>
      <c r="M219" s="91" t="s">
        <v>10</v>
      </c>
    </row>
    <row r="220" spans="7:13" ht="21.9" hidden="1" customHeight="1" x14ac:dyDescent="0.35">
      <c r="G220" s="87" t="s">
        <v>31</v>
      </c>
      <c r="H220" s="87" t="s">
        <v>7</v>
      </c>
      <c r="I220" s="87" t="s">
        <v>39</v>
      </c>
      <c r="J220" s="88" t="s">
        <v>42</v>
      </c>
      <c r="K220" s="89">
        <v>4173</v>
      </c>
      <c r="L220" s="90">
        <v>45203</v>
      </c>
      <c r="M220" s="91" t="s">
        <v>10</v>
      </c>
    </row>
    <row r="221" spans="7:13" ht="21.9" hidden="1" customHeight="1" x14ac:dyDescent="0.35">
      <c r="G221" s="87" t="s">
        <v>31</v>
      </c>
      <c r="H221" s="87" t="s">
        <v>7</v>
      </c>
      <c r="I221" s="87" t="s">
        <v>39</v>
      </c>
      <c r="J221" s="88" t="s">
        <v>43</v>
      </c>
      <c r="K221" s="89">
        <v>257</v>
      </c>
      <c r="L221" s="90">
        <v>45205</v>
      </c>
      <c r="M221" s="91" t="s">
        <v>10</v>
      </c>
    </row>
    <row r="222" spans="7:13" ht="21.9" hidden="1" customHeight="1" x14ac:dyDescent="0.35">
      <c r="G222" s="87" t="s">
        <v>31</v>
      </c>
      <c r="H222" s="87" t="s">
        <v>7</v>
      </c>
      <c r="I222" s="87" t="s">
        <v>39</v>
      </c>
      <c r="J222" s="88" t="s">
        <v>44</v>
      </c>
      <c r="K222" s="89">
        <v>4523</v>
      </c>
      <c r="L222" s="90">
        <v>45206</v>
      </c>
      <c r="M222" s="91" t="s">
        <v>10</v>
      </c>
    </row>
    <row r="223" spans="7:13" ht="21.9" hidden="1" customHeight="1" x14ac:dyDescent="0.35">
      <c r="G223" s="87" t="s">
        <v>31</v>
      </c>
      <c r="H223" s="87" t="s">
        <v>7</v>
      </c>
      <c r="I223" s="87" t="s">
        <v>39</v>
      </c>
      <c r="J223" s="88" t="s">
        <v>45</v>
      </c>
      <c r="K223" s="89">
        <v>4008</v>
      </c>
      <c r="L223" s="90">
        <v>45207</v>
      </c>
      <c r="M223" s="91" t="s">
        <v>10</v>
      </c>
    </row>
    <row r="224" spans="7:13" ht="21.9" hidden="1" customHeight="1" x14ac:dyDescent="0.35">
      <c r="G224" s="87" t="s">
        <v>31</v>
      </c>
      <c r="H224" s="87" t="s">
        <v>7</v>
      </c>
      <c r="I224" s="87" t="s">
        <v>39</v>
      </c>
      <c r="J224" s="88" t="s">
        <v>46</v>
      </c>
      <c r="K224" s="89">
        <v>4018</v>
      </c>
      <c r="L224" s="90">
        <v>45208</v>
      </c>
      <c r="M224" s="91" t="s">
        <v>10</v>
      </c>
    </row>
    <row r="225" spans="7:13" ht="21.9" hidden="1" customHeight="1" x14ac:dyDescent="0.35">
      <c r="G225" s="87" t="s">
        <v>31</v>
      </c>
      <c r="H225" s="87" t="s">
        <v>7</v>
      </c>
      <c r="I225" s="87" t="s">
        <v>39</v>
      </c>
      <c r="J225" s="88" t="s">
        <v>30</v>
      </c>
      <c r="K225" s="89">
        <v>4993</v>
      </c>
      <c r="L225" s="90">
        <v>45203</v>
      </c>
      <c r="M225" s="91" t="s">
        <v>10</v>
      </c>
    </row>
    <row r="226" spans="7:13" ht="21.9" hidden="1" customHeight="1" x14ac:dyDescent="0.35">
      <c r="G226" s="87" t="s">
        <v>31</v>
      </c>
      <c r="H226" s="87" t="s">
        <v>47</v>
      </c>
      <c r="I226" s="87" t="s">
        <v>48</v>
      </c>
      <c r="J226" s="88" t="s">
        <v>49</v>
      </c>
      <c r="K226" s="92">
        <v>155000</v>
      </c>
      <c r="L226" s="90"/>
      <c r="M226" s="91"/>
    </row>
    <row r="227" spans="7:13" ht="21.9" hidden="1" customHeight="1" x14ac:dyDescent="0.35">
      <c r="G227" s="87" t="s">
        <v>31</v>
      </c>
      <c r="H227" s="87" t="s">
        <v>47</v>
      </c>
      <c r="I227" s="87" t="s">
        <v>48</v>
      </c>
      <c r="J227" s="88" t="s">
        <v>50</v>
      </c>
      <c r="K227" s="92">
        <v>4876</v>
      </c>
      <c r="L227" s="90"/>
      <c r="M227" s="91"/>
    </row>
    <row r="228" spans="7:13" ht="21.9" hidden="1" customHeight="1" x14ac:dyDescent="0.35">
      <c r="G228" s="87" t="s">
        <v>31</v>
      </c>
      <c r="H228" s="87" t="s">
        <v>47</v>
      </c>
      <c r="I228" s="87" t="s">
        <v>51</v>
      </c>
      <c r="J228" s="88" t="s">
        <v>52</v>
      </c>
      <c r="K228" s="92">
        <v>4023</v>
      </c>
      <c r="L228" s="90"/>
      <c r="M228" s="91"/>
    </row>
    <row r="229" spans="7:13" ht="21.9" hidden="1" customHeight="1" x14ac:dyDescent="0.35">
      <c r="G229" s="87" t="s">
        <v>31</v>
      </c>
      <c r="H229" s="87" t="s">
        <v>47</v>
      </c>
      <c r="I229" s="87" t="s">
        <v>51</v>
      </c>
      <c r="J229" s="88" t="s">
        <v>53</v>
      </c>
      <c r="K229" s="92">
        <v>4790</v>
      </c>
      <c r="L229" s="90"/>
      <c r="M229" s="91"/>
    </row>
    <row r="230" spans="7:13" ht="21.9" hidden="1" customHeight="1" x14ac:dyDescent="0.35">
      <c r="G230" s="87" t="s">
        <v>34</v>
      </c>
      <c r="H230" s="87" t="s">
        <v>7</v>
      </c>
      <c r="I230" s="87" t="s">
        <v>8</v>
      </c>
      <c r="J230" s="88" t="s">
        <v>9</v>
      </c>
      <c r="K230" s="93">
        <v>4069</v>
      </c>
      <c r="L230" s="90">
        <v>45238</v>
      </c>
      <c r="M230" s="91" t="s">
        <v>10</v>
      </c>
    </row>
    <row r="231" spans="7:13" ht="21.9" hidden="1" customHeight="1" x14ac:dyDescent="0.35">
      <c r="G231" s="87" t="s">
        <v>34</v>
      </c>
      <c r="H231" s="87" t="s">
        <v>7</v>
      </c>
      <c r="I231" s="87" t="s">
        <v>8</v>
      </c>
      <c r="J231" s="88" t="s">
        <v>12</v>
      </c>
      <c r="K231" s="93">
        <v>98267</v>
      </c>
      <c r="L231" s="90">
        <v>45233</v>
      </c>
      <c r="M231" s="91" t="s">
        <v>10</v>
      </c>
    </row>
    <row r="232" spans="7:13" ht="21.9" hidden="1" customHeight="1" x14ac:dyDescent="0.35">
      <c r="G232" s="87" t="s">
        <v>34</v>
      </c>
      <c r="H232" s="87" t="s">
        <v>7</v>
      </c>
      <c r="I232" s="87" t="s">
        <v>8</v>
      </c>
      <c r="J232" s="88" t="s">
        <v>15</v>
      </c>
      <c r="K232" s="93">
        <v>4916</v>
      </c>
      <c r="L232" s="90">
        <v>45234</v>
      </c>
      <c r="M232" s="91" t="s">
        <v>10</v>
      </c>
    </row>
    <row r="233" spans="7:13" ht="21.9" hidden="1" customHeight="1" x14ac:dyDescent="0.35">
      <c r="G233" s="87" t="s">
        <v>34</v>
      </c>
      <c r="H233" s="87" t="s">
        <v>7</v>
      </c>
      <c r="I233" s="87" t="s">
        <v>8</v>
      </c>
      <c r="J233" s="88" t="s">
        <v>18</v>
      </c>
      <c r="K233" s="93">
        <v>4150</v>
      </c>
      <c r="L233" s="90">
        <v>45234</v>
      </c>
      <c r="M233" s="91" t="s">
        <v>10</v>
      </c>
    </row>
    <row r="234" spans="7:13" ht="21.9" hidden="1" customHeight="1" x14ac:dyDescent="0.35">
      <c r="G234" s="87" t="s">
        <v>34</v>
      </c>
      <c r="H234" s="87" t="s">
        <v>7</v>
      </c>
      <c r="I234" s="87" t="s">
        <v>8</v>
      </c>
      <c r="J234" s="88" t="s">
        <v>21</v>
      </c>
      <c r="K234" s="93">
        <v>4648</v>
      </c>
      <c r="L234" s="90">
        <v>45236</v>
      </c>
      <c r="M234" s="91" t="s">
        <v>10</v>
      </c>
    </row>
    <row r="235" spans="7:13" ht="21.9" hidden="1" customHeight="1" x14ac:dyDescent="0.35">
      <c r="G235" s="87" t="s">
        <v>34</v>
      </c>
      <c r="H235" s="87" t="s">
        <v>7</v>
      </c>
      <c r="I235" s="87" t="s">
        <v>8</v>
      </c>
      <c r="J235" s="88" t="s">
        <v>24</v>
      </c>
      <c r="K235" s="93">
        <v>4539</v>
      </c>
      <c r="L235" s="90">
        <v>45237</v>
      </c>
      <c r="M235" s="91" t="s">
        <v>10</v>
      </c>
    </row>
    <row r="236" spans="7:13" ht="21.9" hidden="1" customHeight="1" x14ac:dyDescent="0.35">
      <c r="G236" s="87" t="s">
        <v>34</v>
      </c>
      <c r="H236" s="87" t="s">
        <v>7</v>
      </c>
      <c r="I236" s="87" t="s">
        <v>8</v>
      </c>
      <c r="J236" s="88" t="s">
        <v>26</v>
      </c>
      <c r="K236" s="93">
        <v>4366</v>
      </c>
      <c r="L236" s="90">
        <v>45236</v>
      </c>
      <c r="M236" s="91" t="s">
        <v>10</v>
      </c>
    </row>
    <row r="237" spans="7:13" ht="21.9" hidden="1" customHeight="1" x14ac:dyDescent="0.35">
      <c r="G237" s="87" t="s">
        <v>34</v>
      </c>
      <c r="H237" s="87" t="s">
        <v>7</v>
      </c>
      <c r="I237" s="87" t="s">
        <v>8</v>
      </c>
      <c r="J237" s="88" t="s">
        <v>28</v>
      </c>
      <c r="K237" s="93">
        <v>4003</v>
      </c>
      <c r="L237" s="90">
        <v>45237</v>
      </c>
      <c r="M237" s="91" t="s">
        <v>10</v>
      </c>
    </row>
    <row r="238" spans="7:13" ht="21.9" hidden="1" customHeight="1" x14ac:dyDescent="0.35">
      <c r="G238" s="87" t="s">
        <v>34</v>
      </c>
      <c r="H238" s="87" t="s">
        <v>7</v>
      </c>
      <c r="I238" s="87" t="s">
        <v>8</v>
      </c>
      <c r="J238" s="88" t="s">
        <v>30</v>
      </c>
      <c r="K238" s="93">
        <v>4838</v>
      </c>
      <c r="L238" s="90">
        <v>45238</v>
      </c>
      <c r="M238" s="91" t="s">
        <v>10</v>
      </c>
    </row>
    <row r="239" spans="7:13" ht="21.9" hidden="1" customHeight="1" x14ac:dyDescent="0.35">
      <c r="G239" s="87" t="s">
        <v>34</v>
      </c>
      <c r="H239" s="87" t="s">
        <v>7</v>
      </c>
      <c r="I239" s="87" t="s">
        <v>32</v>
      </c>
      <c r="J239" s="88" t="s">
        <v>33</v>
      </c>
      <c r="K239" s="93">
        <v>4581</v>
      </c>
      <c r="L239" s="90">
        <v>45239</v>
      </c>
      <c r="M239" s="91" t="s">
        <v>10</v>
      </c>
    </row>
    <row r="240" spans="7:13" ht="21.9" hidden="1" customHeight="1" x14ac:dyDescent="0.35">
      <c r="G240" s="87" t="s">
        <v>34</v>
      </c>
      <c r="H240" s="87" t="s">
        <v>7</v>
      </c>
      <c r="I240" s="87" t="s">
        <v>32</v>
      </c>
      <c r="J240" s="88" t="s">
        <v>35</v>
      </c>
      <c r="K240" s="93">
        <v>4483</v>
      </c>
      <c r="L240" s="90">
        <v>45234</v>
      </c>
      <c r="M240" s="91" t="s">
        <v>10</v>
      </c>
    </row>
    <row r="241" spans="7:13" ht="21.9" hidden="1" customHeight="1" x14ac:dyDescent="0.35">
      <c r="G241" s="87" t="s">
        <v>34</v>
      </c>
      <c r="H241" s="87" t="s">
        <v>7</v>
      </c>
      <c r="I241" s="87" t="s">
        <v>32</v>
      </c>
      <c r="J241" s="88" t="s">
        <v>37</v>
      </c>
      <c r="K241" s="93">
        <v>1415</v>
      </c>
      <c r="L241" s="90">
        <v>45235</v>
      </c>
      <c r="M241" s="91" t="s">
        <v>10</v>
      </c>
    </row>
    <row r="242" spans="7:13" ht="21.9" hidden="1" customHeight="1" x14ac:dyDescent="0.35">
      <c r="G242" s="87" t="s">
        <v>34</v>
      </c>
      <c r="H242" s="87" t="s">
        <v>7</v>
      </c>
      <c r="I242" s="87" t="s">
        <v>39</v>
      </c>
      <c r="J242" s="88" t="s">
        <v>9</v>
      </c>
      <c r="K242" s="93">
        <v>4182</v>
      </c>
      <c r="L242" s="90">
        <v>45236</v>
      </c>
      <c r="M242" s="91" t="s">
        <v>10</v>
      </c>
    </row>
    <row r="243" spans="7:13" ht="21.9" hidden="1" customHeight="1" x14ac:dyDescent="0.35">
      <c r="G243" s="87" t="s">
        <v>34</v>
      </c>
      <c r="H243" s="87" t="s">
        <v>7</v>
      </c>
      <c r="I243" s="87" t="s">
        <v>39</v>
      </c>
      <c r="J243" s="88" t="s">
        <v>40</v>
      </c>
      <c r="K243" s="93">
        <v>4095</v>
      </c>
      <c r="L243" s="90">
        <v>45237</v>
      </c>
      <c r="M243" s="91" t="s">
        <v>10</v>
      </c>
    </row>
    <row r="244" spans="7:13" ht="21.9" hidden="1" customHeight="1" x14ac:dyDescent="0.35">
      <c r="G244" s="87" t="s">
        <v>34</v>
      </c>
      <c r="H244" s="87" t="s">
        <v>7</v>
      </c>
      <c r="I244" s="87" t="s">
        <v>39</v>
      </c>
      <c r="J244" s="88" t="s">
        <v>41</v>
      </c>
      <c r="K244" s="93">
        <v>650</v>
      </c>
      <c r="L244" s="90">
        <v>45233</v>
      </c>
      <c r="M244" s="91" t="s">
        <v>10</v>
      </c>
    </row>
    <row r="245" spans="7:13" ht="21.9" hidden="1" customHeight="1" x14ac:dyDescent="0.35">
      <c r="G245" s="87" t="s">
        <v>34</v>
      </c>
      <c r="H245" s="87" t="s">
        <v>7</v>
      </c>
      <c r="I245" s="87" t="s">
        <v>39</v>
      </c>
      <c r="J245" s="88" t="s">
        <v>42</v>
      </c>
      <c r="K245" s="93">
        <v>4352</v>
      </c>
      <c r="L245" s="90">
        <v>45234</v>
      </c>
      <c r="M245" s="91" t="s">
        <v>10</v>
      </c>
    </row>
    <row r="246" spans="7:13" ht="21.9" hidden="1" customHeight="1" x14ac:dyDescent="0.35">
      <c r="G246" s="87" t="s">
        <v>34</v>
      </c>
      <c r="H246" s="87" t="s">
        <v>7</v>
      </c>
      <c r="I246" s="87" t="s">
        <v>39</v>
      </c>
      <c r="J246" s="88" t="s">
        <v>43</v>
      </c>
      <c r="K246" s="93">
        <v>4213</v>
      </c>
      <c r="L246" s="90">
        <v>45236</v>
      </c>
      <c r="M246" s="91" t="s">
        <v>10</v>
      </c>
    </row>
    <row r="247" spans="7:13" ht="21.9" hidden="1" customHeight="1" x14ac:dyDescent="0.35">
      <c r="G247" s="87" t="s">
        <v>34</v>
      </c>
      <c r="H247" s="87" t="s">
        <v>7</v>
      </c>
      <c r="I247" s="87" t="s">
        <v>39</v>
      </c>
      <c r="J247" s="88" t="s">
        <v>44</v>
      </c>
      <c r="K247" s="93">
        <v>4901</v>
      </c>
      <c r="L247" s="90">
        <v>45237</v>
      </c>
      <c r="M247" s="91" t="s">
        <v>10</v>
      </c>
    </row>
    <row r="248" spans="7:13" ht="21.9" hidden="1" customHeight="1" x14ac:dyDescent="0.35">
      <c r="G248" s="87" t="s">
        <v>34</v>
      </c>
      <c r="H248" s="87" t="s">
        <v>7</v>
      </c>
      <c r="I248" s="87" t="s">
        <v>39</v>
      </c>
      <c r="J248" s="88" t="s">
        <v>45</v>
      </c>
      <c r="K248" s="93">
        <v>4327</v>
      </c>
      <c r="L248" s="90">
        <v>45238</v>
      </c>
      <c r="M248" s="91" t="s">
        <v>10</v>
      </c>
    </row>
    <row r="249" spans="7:13" ht="21.9" hidden="1" customHeight="1" x14ac:dyDescent="0.35">
      <c r="G249" s="87" t="s">
        <v>34</v>
      </c>
      <c r="H249" s="87" t="s">
        <v>7</v>
      </c>
      <c r="I249" s="87" t="s">
        <v>39</v>
      </c>
      <c r="J249" s="88" t="s">
        <v>46</v>
      </c>
      <c r="K249" s="93">
        <v>4060</v>
      </c>
      <c r="L249" s="90">
        <v>45239</v>
      </c>
      <c r="M249" s="91" t="s">
        <v>10</v>
      </c>
    </row>
    <row r="250" spans="7:13" ht="21.9" hidden="1" customHeight="1" x14ac:dyDescent="0.35">
      <c r="G250" s="87" t="s">
        <v>34</v>
      </c>
      <c r="H250" s="87" t="s">
        <v>7</v>
      </c>
      <c r="I250" s="87" t="s">
        <v>39</v>
      </c>
      <c r="J250" s="88" t="s">
        <v>30</v>
      </c>
      <c r="K250" s="93">
        <v>4717</v>
      </c>
      <c r="L250" s="90">
        <v>45234</v>
      </c>
      <c r="M250" s="91" t="s">
        <v>10</v>
      </c>
    </row>
    <row r="251" spans="7:13" ht="21.9" hidden="1" customHeight="1" x14ac:dyDescent="0.35">
      <c r="G251" s="87" t="s">
        <v>34</v>
      </c>
      <c r="H251" s="87" t="s">
        <v>47</v>
      </c>
      <c r="I251" s="87" t="s">
        <v>48</v>
      </c>
      <c r="J251" s="88" t="s">
        <v>49</v>
      </c>
      <c r="K251" s="94">
        <v>155000</v>
      </c>
      <c r="L251" s="90"/>
      <c r="M251" s="91"/>
    </row>
    <row r="252" spans="7:13" ht="21.9" hidden="1" customHeight="1" x14ac:dyDescent="0.35">
      <c r="G252" s="87" t="s">
        <v>34</v>
      </c>
      <c r="H252" s="87" t="s">
        <v>47</v>
      </c>
      <c r="I252" s="87" t="s">
        <v>48</v>
      </c>
      <c r="J252" s="88" t="s">
        <v>50</v>
      </c>
      <c r="K252" s="94">
        <v>4089</v>
      </c>
      <c r="L252" s="90"/>
      <c r="M252" s="91"/>
    </row>
    <row r="253" spans="7:13" ht="21.9" hidden="1" customHeight="1" x14ac:dyDescent="0.35">
      <c r="G253" s="87" t="s">
        <v>34</v>
      </c>
      <c r="H253" s="87" t="s">
        <v>47</v>
      </c>
      <c r="I253" s="87" t="s">
        <v>51</v>
      </c>
      <c r="J253" s="88" t="s">
        <v>52</v>
      </c>
      <c r="K253" s="94">
        <v>4583</v>
      </c>
      <c r="L253" s="90"/>
      <c r="M253" s="91"/>
    </row>
    <row r="254" spans="7:13" ht="21.9" hidden="1" customHeight="1" x14ac:dyDescent="0.35">
      <c r="G254" s="87" t="s">
        <v>34</v>
      </c>
      <c r="H254" s="87" t="s">
        <v>47</v>
      </c>
      <c r="I254" s="87" t="s">
        <v>51</v>
      </c>
      <c r="J254" s="88" t="s">
        <v>53</v>
      </c>
      <c r="K254" s="94">
        <v>98201</v>
      </c>
      <c r="L254" s="90"/>
      <c r="M254" s="91"/>
    </row>
    <row r="255" spans="7:13" ht="21.9" hidden="1" customHeight="1" x14ac:dyDescent="0.35">
      <c r="G255" s="87" t="s">
        <v>36</v>
      </c>
      <c r="H255" s="87" t="s">
        <v>7</v>
      </c>
      <c r="I255" s="87" t="s">
        <v>8</v>
      </c>
      <c r="J255" s="88" t="s">
        <v>9</v>
      </c>
      <c r="K255" s="89">
        <v>4635</v>
      </c>
      <c r="L255" s="90">
        <v>45139</v>
      </c>
      <c r="M255" s="91" t="s">
        <v>10</v>
      </c>
    </row>
    <row r="256" spans="7:13" ht="21.9" hidden="1" customHeight="1" x14ac:dyDescent="0.35">
      <c r="G256" s="87" t="s">
        <v>36</v>
      </c>
      <c r="H256" s="87" t="s">
        <v>7</v>
      </c>
      <c r="I256" s="87" t="s">
        <v>8</v>
      </c>
      <c r="J256" s="88" t="s">
        <v>12</v>
      </c>
      <c r="K256" s="89">
        <v>4686</v>
      </c>
      <c r="L256" s="90">
        <v>45145</v>
      </c>
      <c r="M256" s="91" t="s">
        <v>10</v>
      </c>
    </row>
    <row r="257" spans="7:13" ht="21.9" hidden="1" customHeight="1" x14ac:dyDescent="0.35">
      <c r="G257" s="87" t="s">
        <v>36</v>
      </c>
      <c r="H257" s="87" t="s">
        <v>7</v>
      </c>
      <c r="I257" s="87" t="s">
        <v>8</v>
      </c>
      <c r="J257" s="88" t="s">
        <v>15</v>
      </c>
      <c r="K257" s="89">
        <v>4121</v>
      </c>
      <c r="L257" s="90">
        <v>45140</v>
      </c>
      <c r="M257" s="91" t="s">
        <v>10</v>
      </c>
    </row>
    <row r="258" spans="7:13" ht="21.9" hidden="1" customHeight="1" x14ac:dyDescent="0.35">
      <c r="G258" s="87" t="s">
        <v>36</v>
      </c>
      <c r="H258" s="87" t="s">
        <v>7</v>
      </c>
      <c r="I258" s="87" t="s">
        <v>8</v>
      </c>
      <c r="J258" s="88" t="s">
        <v>18</v>
      </c>
      <c r="K258" s="89">
        <v>4281</v>
      </c>
      <c r="L258" s="90">
        <v>45142</v>
      </c>
      <c r="M258" s="91" t="s">
        <v>10</v>
      </c>
    </row>
    <row r="259" spans="7:13" ht="21.9" hidden="1" customHeight="1" x14ac:dyDescent="0.35">
      <c r="G259" s="87" t="s">
        <v>36</v>
      </c>
      <c r="H259" s="87" t="s">
        <v>7</v>
      </c>
      <c r="I259" s="87" t="s">
        <v>8</v>
      </c>
      <c r="J259" s="88" t="s">
        <v>21</v>
      </c>
      <c r="K259" s="89">
        <v>4055</v>
      </c>
      <c r="L259" s="90">
        <v>45142</v>
      </c>
      <c r="M259" s="91" t="s">
        <v>10</v>
      </c>
    </row>
    <row r="260" spans="7:13" ht="21.9" hidden="1" customHeight="1" x14ac:dyDescent="0.35">
      <c r="G260" s="87" t="s">
        <v>36</v>
      </c>
      <c r="H260" s="87" t="s">
        <v>7</v>
      </c>
      <c r="I260" s="87" t="s">
        <v>8</v>
      </c>
      <c r="J260" s="88" t="s">
        <v>24</v>
      </c>
      <c r="K260" s="89">
        <v>4678</v>
      </c>
      <c r="L260" s="90">
        <v>45143</v>
      </c>
      <c r="M260" s="91" t="s">
        <v>65</v>
      </c>
    </row>
    <row r="261" spans="7:13" ht="21.9" hidden="1" customHeight="1" x14ac:dyDescent="0.35">
      <c r="G261" s="87" t="s">
        <v>36</v>
      </c>
      <c r="H261" s="87" t="s">
        <v>7</v>
      </c>
      <c r="I261" s="87" t="s">
        <v>8</v>
      </c>
      <c r="J261" s="88" t="s">
        <v>26</v>
      </c>
      <c r="K261" s="89">
        <v>4621</v>
      </c>
      <c r="L261" s="90">
        <v>45144</v>
      </c>
      <c r="M261" s="91" t="s">
        <v>10</v>
      </c>
    </row>
    <row r="262" spans="7:13" ht="21.9" hidden="1" customHeight="1" x14ac:dyDescent="0.35">
      <c r="G262" s="87" t="s">
        <v>36</v>
      </c>
      <c r="H262" s="87" t="s">
        <v>7</v>
      </c>
      <c r="I262" s="87" t="s">
        <v>8</v>
      </c>
      <c r="J262" s="88" t="s">
        <v>28</v>
      </c>
      <c r="K262" s="89">
        <v>4765</v>
      </c>
      <c r="L262" s="90">
        <v>45145</v>
      </c>
      <c r="M262" s="91" t="s">
        <v>10</v>
      </c>
    </row>
    <row r="263" spans="7:13" ht="21.9" hidden="1" customHeight="1" x14ac:dyDescent="0.35">
      <c r="G263" s="87" t="s">
        <v>36</v>
      </c>
      <c r="H263" s="87" t="s">
        <v>7</v>
      </c>
      <c r="I263" s="87" t="s">
        <v>8</v>
      </c>
      <c r="J263" s="88" t="s">
        <v>30</v>
      </c>
      <c r="K263" s="89">
        <v>4126</v>
      </c>
      <c r="L263" s="90">
        <v>45146</v>
      </c>
      <c r="M263" s="91" t="s">
        <v>65</v>
      </c>
    </row>
    <row r="264" spans="7:13" ht="21.9" hidden="1" customHeight="1" x14ac:dyDescent="0.35">
      <c r="G264" s="87" t="s">
        <v>36</v>
      </c>
      <c r="H264" s="87" t="s">
        <v>7</v>
      </c>
      <c r="I264" s="87" t="s">
        <v>32</v>
      </c>
      <c r="J264" s="88" t="s">
        <v>33</v>
      </c>
      <c r="K264" s="89">
        <v>1160</v>
      </c>
      <c r="L264" s="90">
        <v>45147</v>
      </c>
      <c r="M264" s="91" t="s">
        <v>10</v>
      </c>
    </row>
    <row r="265" spans="7:13" ht="21.9" hidden="1" customHeight="1" x14ac:dyDescent="0.35">
      <c r="G265" s="87" t="s">
        <v>36</v>
      </c>
      <c r="H265" s="87" t="s">
        <v>7</v>
      </c>
      <c r="I265" s="87" t="s">
        <v>32</v>
      </c>
      <c r="J265" s="88" t="s">
        <v>35</v>
      </c>
      <c r="K265" s="89">
        <v>4044</v>
      </c>
      <c r="L265" s="90">
        <v>45142</v>
      </c>
      <c r="M265" s="91" t="s">
        <v>10</v>
      </c>
    </row>
    <row r="266" spans="7:13" ht="21.9" hidden="1" customHeight="1" x14ac:dyDescent="0.35">
      <c r="G266" s="87" t="s">
        <v>36</v>
      </c>
      <c r="H266" s="87" t="s">
        <v>7</v>
      </c>
      <c r="I266" s="87" t="s">
        <v>32</v>
      </c>
      <c r="J266" s="88" t="s">
        <v>37</v>
      </c>
      <c r="K266" s="89">
        <v>4196</v>
      </c>
      <c r="L266" s="90">
        <v>45143</v>
      </c>
      <c r="M266" s="91" t="s">
        <v>65</v>
      </c>
    </row>
    <row r="267" spans="7:13" ht="21.9" hidden="1" customHeight="1" x14ac:dyDescent="0.35">
      <c r="G267" s="87" t="s">
        <v>36</v>
      </c>
      <c r="H267" s="87" t="s">
        <v>7</v>
      </c>
      <c r="I267" s="87" t="s">
        <v>39</v>
      </c>
      <c r="J267" s="88" t="s">
        <v>9</v>
      </c>
      <c r="K267" s="89">
        <v>252</v>
      </c>
      <c r="L267" s="90">
        <v>45144</v>
      </c>
      <c r="M267" s="91" t="s">
        <v>10</v>
      </c>
    </row>
    <row r="268" spans="7:13" ht="21.9" hidden="1" customHeight="1" x14ac:dyDescent="0.35">
      <c r="G268" s="87" t="s">
        <v>36</v>
      </c>
      <c r="H268" s="87" t="s">
        <v>7</v>
      </c>
      <c r="I268" s="87" t="s">
        <v>39</v>
      </c>
      <c r="J268" s="88" t="s">
        <v>40</v>
      </c>
      <c r="K268" s="89">
        <v>4328</v>
      </c>
      <c r="L268" s="90">
        <v>45145</v>
      </c>
      <c r="M268" s="91" t="s">
        <v>10</v>
      </c>
    </row>
    <row r="269" spans="7:13" ht="21.9" hidden="1" customHeight="1" x14ac:dyDescent="0.35">
      <c r="G269" s="87" t="s">
        <v>36</v>
      </c>
      <c r="H269" s="87" t="s">
        <v>7</v>
      </c>
      <c r="I269" s="87" t="s">
        <v>39</v>
      </c>
      <c r="J269" s="88" t="s">
        <v>41</v>
      </c>
      <c r="K269" s="89">
        <v>4325</v>
      </c>
      <c r="L269" s="90">
        <v>45141</v>
      </c>
      <c r="M269" s="91" t="s">
        <v>65</v>
      </c>
    </row>
    <row r="270" spans="7:13" ht="21.9" hidden="1" customHeight="1" x14ac:dyDescent="0.35">
      <c r="G270" s="87" t="s">
        <v>36</v>
      </c>
      <c r="H270" s="87" t="s">
        <v>7</v>
      </c>
      <c r="I270" s="87" t="s">
        <v>39</v>
      </c>
      <c r="J270" s="88" t="s">
        <v>42</v>
      </c>
      <c r="K270" s="89">
        <v>4815</v>
      </c>
      <c r="L270" s="90">
        <v>45142</v>
      </c>
      <c r="M270" s="91" t="s">
        <v>10</v>
      </c>
    </row>
    <row r="271" spans="7:13" ht="21.9" hidden="1" customHeight="1" x14ac:dyDescent="0.35">
      <c r="G271" s="87" t="s">
        <v>36</v>
      </c>
      <c r="H271" s="87" t="s">
        <v>7</v>
      </c>
      <c r="I271" s="87" t="s">
        <v>39</v>
      </c>
      <c r="J271" s="88" t="s">
        <v>43</v>
      </c>
      <c r="K271" s="89">
        <v>4164</v>
      </c>
      <c r="L271" s="90">
        <v>45143</v>
      </c>
      <c r="M271" s="91" t="s">
        <v>10</v>
      </c>
    </row>
    <row r="272" spans="7:13" ht="21.9" hidden="1" customHeight="1" x14ac:dyDescent="0.35">
      <c r="G272" s="87" t="s">
        <v>36</v>
      </c>
      <c r="H272" s="87" t="s">
        <v>7</v>
      </c>
      <c r="I272" s="87" t="s">
        <v>39</v>
      </c>
      <c r="J272" s="88" t="s">
        <v>44</v>
      </c>
      <c r="K272" s="89">
        <v>4859</v>
      </c>
      <c r="L272" s="90">
        <v>45144</v>
      </c>
      <c r="M272" s="91" t="s">
        <v>65</v>
      </c>
    </row>
    <row r="273" spans="7:13" ht="21.9" hidden="1" customHeight="1" x14ac:dyDescent="0.35">
      <c r="G273" s="87" t="s">
        <v>36</v>
      </c>
      <c r="H273" s="87" t="s">
        <v>7</v>
      </c>
      <c r="I273" s="87" t="s">
        <v>39</v>
      </c>
      <c r="J273" s="88" t="s">
        <v>45</v>
      </c>
      <c r="K273" s="89">
        <v>4751</v>
      </c>
      <c r="L273" s="90">
        <v>45145</v>
      </c>
      <c r="M273" s="91" t="s">
        <v>10</v>
      </c>
    </row>
    <row r="274" spans="7:13" ht="21.9" hidden="1" customHeight="1" x14ac:dyDescent="0.35">
      <c r="G274" s="87" t="s">
        <v>36</v>
      </c>
      <c r="H274" s="87" t="s">
        <v>7</v>
      </c>
      <c r="I274" s="87" t="s">
        <v>39</v>
      </c>
      <c r="J274" s="88" t="s">
        <v>46</v>
      </c>
      <c r="K274" s="89">
        <v>4047</v>
      </c>
      <c r="L274" s="90">
        <v>45146</v>
      </c>
      <c r="M274" s="91" t="s">
        <v>10</v>
      </c>
    </row>
    <row r="275" spans="7:13" ht="21.9" hidden="1" customHeight="1" x14ac:dyDescent="0.35">
      <c r="G275" s="87" t="s">
        <v>36</v>
      </c>
      <c r="H275" s="87" t="s">
        <v>7</v>
      </c>
      <c r="I275" s="87" t="s">
        <v>39</v>
      </c>
      <c r="J275" s="88" t="s">
        <v>30</v>
      </c>
      <c r="K275" s="89">
        <v>4054</v>
      </c>
      <c r="L275" s="90">
        <v>45147</v>
      </c>
      <c r="M275" s="91" t="s">
        <v>10</v>
      </c>
    </row>
    <row r="276" spans="7:13" ht="21.9" hidden="1" customHeight="1" x14ac:dyDescent="0.35">
      <c r="G276" s="87" t="s">
        <v>36</v>
      </c>
      <c r="H276" s="87" t="s">
        <v>47</v>
      </c>
      <c r="I276" s="87" t="s">
        <v>48</v>
      </c>
      <c r="J276" s="88" t="s">
        <v>49</v>
      </c>
      <c r="K276" s="92">
        <v>155000</v>
      </c>
      <c r="L276" s="90"/>
      <c r="M276" s="91"/>
    </row>
    <row r="277" spans="7:13" ht="21.9" hidden="1" customHeight="1" x14ac:dyDescent="0.35">
      <c r="G277" s="87" t="s">
        <v>36</v>
      </c>
      <c r="H277" s="87" t="s">
        <v>47</v>
      </c>
      <c r="I277" s="87" t="s">
        <v>48</v>
      </c>
      <c r="J277" s="88" t="s">
        <v>50</v>
      </c>
      <c r="K277" s="92">
        <v>98874</v>
      </c>
      <c r="L277" s="90"/>
      <c r="M277" s="91"/>
    </row>
    <row r="278" spans="7:13" ht="21.9" hidden="1" customHeight="1" x14ac:dyDescent="0.35">
      <c r="G278" s="87" t="s">
        <v>36</v>
      </c>
      <c r="H278" s="87" t="s">
        <v>47</v>
      </c>
      <c r="I278" s="87" t="s">
        <v>51</v>
      </c>
      <c r="J278" s="88" t="s">
        <v>52</v>
      </c>
      <c r="K278" s="92">
        <v>4130</v>
      </c>
      <c r="L278" s="90"/>
      <c r="M278" s="91"/>
    </row>
    <row r="279" spans="7:13" ht="21.9" hidden="1" customHeight="1" x14ac:dyDescent="0.35">
      <c r="G279" s="87" t="s">
        <v>36</v>
      </c>
      <c r="H279" s="87" t="s">
        <v>47</v>
      </c>
      <c r="I279" s="87" t="s">
        <v>51</v>
      </c>
      <c r="J279" s="88" t="s">
        <v>53</v>
      </c>
      <c r="K279" s="92">
        <v>4342</v>
      </c>
      <c r="L279" s="90"/>
      <c r="M279" s="91"/>
    </row>
    <row r="280" spans="7:13" ht="21.9" hidden="1" customHeight="1" x14ac:dyDescent="0.35">
      <c r="G280" s="87" t="s">
        <v>38</v>
      </c>
      <c r="H280" s="87" t="s">
        <v>7</v>
      </c>
      <c r="I280" s="87" t="s">
        <v>8</v>
      </c>
      <c r="J280" s="88" t="s">
        <v>9</v>
      </c>
      <c r="K280" s="89">
        <v>466</v>
      </c>
      <c r="L280" s="90">
        <v>45261</v>
      </c>
      <c r="M280" s="91" t="s">
        <v>64</v>
      </c>
    </row>
    <row r="281" spans="7:13" ht="21.9" hidden="1" customHeight="1" x14ac:dyDescent="0.35">
      <c r="G281" s="87" t="s">
        <v>38</v>
      </c>
      <c r="H281" s="87" t="s">
        <v>7</v>
      </c>
      <c r="I281" s="87" t="s">
        <v>8</v>
      </c>
      <c r="J281" s="88" t="s">
        <v>12</v>
      </c>
      <c r="K281" s="89">
        <v>4500</v>
      </c>
      <c r="L281" s="90">
        <v>45267</v>
      </c>
      <c r="M281" s="91" t="s">
        <v>65</v>
      </c>
    </row>
    <row r="282" spans="7:13" ht="21.9" hidden="1" customHeight="1" x14ac:dyDescent="0.35">
      <c r="G282" s="87" t="s">
        <v>38</v>
      </c>
      <c r="H282" s="87" t="s">
        <v>7</v>
      </c>
      <c r="I282" s="87" t="s">
        <v>8</v>
      </c>
      <c r="J282" s="88" t="s">
        <v>15</v>
      </c>
      <c r="K282" s="89">
        <v>4500</v>
      </c>
      <c r="L282" s="90">
        <v>45262</v>
      </c>
      <c r="M282" s="91" t="s">
        <v>64</v>
      </c>
    </row>
    <row r="283" spans="7:13" ht="21.9" hidden="1" customHeight="1" x14ac:dyDescent="0.35">
      <c r="G283" s="87" t="s">
        <v>38</v>
      </c>
      <c r="H283" s="87" t="s">
        <v>7</v>
      </c>
      <c r="I283" s="87" t="s">
        <v>8</v>
      </c>
      <c r="J283" s="88" t="s">
        <v>18</v>
      </c>
      <c r="K283" s="89">
        <v>4500</v>
      </c>
      <c r="L283" s="90">
        <v>45264</v>
      </c>
      <c r="M283" s="91" t="s">
        <v>10</v>
      </c>
    </row>
    <row r="284" spans="7:13" ht="21.9" hidden="1" customHeight="1" x14ac:dyDescent="0.35">
      <c r="G284" s="87" t="s">
        <v>38</v>
      </c>
      <c r="H284" s="87" t="s">
        <v>7</v>
      </c>
      <c r="I284" s="87" t="s">
        <v>8</v>
      </c>
      <c r="J284" s="88" t="s">
        <v>21</v>
      </c>
      <c r="K284" s="89">
        <v>4500</v>
      </c>
      <c r="L284" s="90">
        <v>45264</v>
      </c>
      <c r="M284" s="91" t="s">
        <v>64</v>
      </c>
    </row>
    <row r="285" spans="7:13" ht="21.9" hidden="1" customHeight="1" x14ac:dyDescent="0.35">
      <c r="G285" s="87" t="s">
        <v>38</v>
      </c>
      <c r="H285" s="87" t="s">
        <v>7</v>
      </c>
      <c r="I285" s="87" t="s">
        <v>8</v>
      </c>
      <c r="J285" s="88" t="s">
        <v>24</v>
      </c>
      <c r="K285" s="89">
        <v>4500</v>
      </c>
      <c r="L285" s="90">
        <v>45265</v>
      </c>
      <c r="M285" s="91" t="s">
        <v>10</v>
      </c>
    </row>
    <row r="286" spans="7:13" ht="21.9" hidden="1" customHeight="1" x14ac:dyDescent="0.35">
      <c r="G286" s="87" t="s">
        <v>38</v>
      </c>
      <c r="H286" s="87" t="s">
        <v>7</v>
      </c>
      <c r="I286" s="87" t="s">
        <v>8</v>
      </c>
      <c r="J286" s="88" t="s">
        <v>26</v>
      </c>
      <c r="K286" s="89">
        <v>4500</v>
      </c>
      <c r="L286" s="90">
        <v>45266</v>
      </c>
      <c r="M286" s="91" t="s">
        <v>64</v>
      </c>
    </row>
    <row r="287" spans="7:13" ht="21.9" hidden="1" customHeight="1" x14ac:dyDescent="0.35">
      <c r="G287" s="87" t="s">
        <v>38</v>
      </c>
      <c r="H287" s="87" t="s">
        <v>7</v>
      </c>
      <c r="I287" s="87" t="s">
        <v>8</v>
      </c>
      <c r="J287" s="88" t="s">
        <v>28</v>
      </c>
      <c r="K287" s="89">
        <v>4500</v>
      </c>
      <c r="L287" s="90">
        <v>45267</v>
      </c>
      <c r="M287" s="91" t="s">
        <v>65</v>
      </c>
    </row>
    <row r="288" spans="7:13" ht="21.9" hidden="1" customHeight="1" x14ac:dyDescent="0.35">
      <c r="G288" s="87" t="s">
        <v>38</v>
      </c>
      <c r="H288" s="87" t="s">
        <v>7</v>
      </c>
      <c r="I288" s="87" t="s">
        <v>8</v>
      </c>
      <c r="J288" s="88" t="s">
        <v>30</v>
      </c>
      <c r="K288" s="89">
        <v>4500</v>
      </c>
      <c r="L288" s="90">
        <v>45268</v>
      </c>
      <c r="M288" s="91" t="s">
        <v>10</v>
      </c>
    </row>
    <row r="289" spans="7:13" ht="21.9" hidden="1" customHeight="1" x14ac:dyDescent="0.35">
      <c r="G289" s="87" t="s">
        <v>38</v>
      </c>
      <c r="H289" s="87" t="s">
        <v>7</v>
      </c>
      <c r="I289" s="87" t="s">
        <v>32</v>
      </c>
      <c r="J289" s="88" t="s">
        <v>33</v>
      </c>
      <c r="K289" s="89">
        <v>4500</v>
      </c>
      <c r="L289" s="90">
        <v>45269</v>
      </c>
      <c r="M289" s="91" t="s">
        <v>10</v>
      </c>
    </row>
    <row r="290" spans="7:13" ht="21.9" hidden="1" customHeight="1" x14ac:dyDescent="0.35">
      <c r="G290" s="87" t="s">
        <v>38</v>
      </c>
      <c r="H290" s="87" t="s">
        <v>7</v>
      </c>
      <c r="I290" s="87" t="s">
        <v>32</v>
      </c>
      <c r="J290" s="88" t="s">
        <v>35</v>
      </c>
      <c r="K290" s="89">
        <v>4500</v>
      </c>
      <c r="L290" s="90">
        <v>45264</v>
      </c>
      <c r="M290" s="91" t="s">
        <v>10</v>
      </c>
    </row>
    <row r="291" spans="7:13" ht="21.9" hidden="1" customHeight="1" x14ac:dyDescent="0.35">
      <c r="G291" s="87" t="s">
        <v>38</v>
      </c>
      <c r="H291" s="87" t="s">
        <v>7</v>
      </c>
      <c r="I291" s="87" t="s">
        <v>32</v>
      </c>
      <c r="J291" s="88" t="s">
        <v>37</v>
      </c>
      <c r="K291" s="89">
        <v>4500</v>
      </c>
      <c r="L291" s="90">
        <v>45265</v>
      </c>
      <c r="M291" s="91" t="s">
        <v>10</v>
      </c>
    </row>
    <row r="292" spans="7:13" ht="21.9" hidden="1" customHeight="1" x14ac:dyDescent="0.35">
      <c r="G292" s="87" t="s">
        <v>38</v>
      </c>
      <c r="H292" s="87" t="s">
        <v>7</v>
      </c>
      <c r="I292" s="87" t="s">
        <v>39</v>
      </c>
      <c r="J292" s="88" t="s">
        <v>9</v>
      </c>
      <c r="K292" s="89">
        <v>4500</v>
      </c>
      <c r="L292" s="90">
        <v>45266</v>
      </c>
      <c r="M292" s="91" t="s">
        <v>10</v>
      </c>
    </row>
    <row r="293" spans="7:13" ht="21.9" hidden="1" customHeight="1" x14ac:dyDescent="0.35">
      <c r="G293" s="87" t="s">
        <v>38</v>
      </c>
      <c r="H293" s="87" t="s">
        <v>7</v>
      </c>
      <c r="I293" s="87" t="s">
        <v>39</v>
      </c>
      <c r="J293" s="88" t="s">
        <v>40</v>
      </c>
      <c r="K293" s="89">
        <v>4500</v>
      </c>
      <c r="L293" s="90">
        <v>45267</v>
      </c>
      <c r="M293" s="91" t="s">
        <v>10</v>
      </c>
    </row>
    <row r="294" spans="7:13" ht="21.9" hidden="1" customHeight="1" x14ac:dyDescent="0.35">
      <c r="G294" s="87" t="s">
        <v>38</v>
      </c>
      <c r="H294" s="87" t="s">
        <v>7</v>
      </c>
      <c r="I294" s="87" t="s">
        <v>39</v>
      </c>
      <c r="J294" s="88" t="s">
        <v>41</v>
      </c>
      <c r="K294" s="89">
        <v>4500</v>
      </c>
      <c r="L294" s="90">
        <v>45263</v>
      </c>
      <c r="M294" s="91" t="s">
        <v>10</v>
      </c>
    </row>
    <row r="295" spans="7:13" ht="21.9" hidden="1" customHeight="1" x14ac:dyDescent="0.35">
      <c r="G295" s="87" t="s">
        <v>38</v>
      </c>
      <c r="H295" s="87" t="s">
        <v>7</v>
      </c>
      <c r="I295" s="87" t="s">
        <v>39</v>
      </c>
      <c r="J295" s="88" t="s">
        <v>42</v>
      </c>
      <c r="K295" s="89">
        <v>4500</v>
      </c>
      <c r="L295" s="90">
        <v>45264</v>
      </c>
      <c r="M295" s="91" t="s">
        <v>10</v>
      </c>
    </row>
    <row r="296" spans="7:13" ht="21.9" hidden="1" customHeight="1" x14ac:dyDescent="0.35">
      <c r="G296" s="87" t="s">
        <v>38</v>
      </c>
      <c r="H296" s="87" t="s">
        <v>7</v>
      </c>
      <c r="I296" s="87" t="s">
        <v>39</v>
      </c>
      <c r="J296" s="88" t="s">
        <v>43</v>
      </c>
      <c r="K296" s="89">
        <v>4500</v>
      </c>
      <c r="L296" s="90">
        <v>45265</v>
      </c>
      <c r="M296" s="91" t="s">
        <v>10</v>
      </c>
    </row>
    <row r="297" spans="7:13" ht="21.9" hidden="1" customHeight="1" x14ac:dyDescent="0.35">
      <c r="G297" s="87" t="s">
        <v>38</v>
      </c>
      <c r="H297" s="87" t="s">
        <v>7</v>
      </c>
      <c r="I297" s="87" t="s">
        <v>39</v>
      </c>
      <c r="J297" s="88" t="s">
        <v>44</v>
      </c>
      <c r="K297" s="89">
        <v>4500</v>
      </c>
      <c r="L297" s="90">
        <v>45266</v>
      </c>
      <c r="M297" s="91" t="s">
        <v>10</v>
      </c>
    </row>
    <row r="298" spans="7:13" ht="21.9" hidden="1" customHeight="1" x14ac:dyDescent="0.35">
      <c r="G298" s="87" t="s">
        <v>38</v>
      </c>
      <c r="H298" s="87" t="s">
        <v>7</v>
      </c>
      <c r="I298" s="87" t="s">
        <v>39</v>
      </c>
      <c r="J298" s="88" t="s">
        <v>45</v>
      </c>
      <c r="K298" s="89">
        <v>4500</v>
      </c>
      <c r="L298" s="90">
        <v>45267</v>
      </c>
      <c r="M298" s="91" t="s">
        <v>10</v>
      </c>
    </row>
    <row r="299" spans="7:13" ht="21.9" hidden="1" customHeight="1" x14ac:dyDescent="0.35">
      <c r="G299" s="87" t="s">
        <v>38</v>
      </c>
      <c r="H299" s="87" t="s">
        <v>7</v>
      </c>
      <c r="I299" s="87" t="s">
        <v>39</v>
      </c>
      <c r="J299" s="88" t="s">
        <v>46</v>
      </c>
      <c r="K299" s="89">
        <v>4500</v>
      </c>
      <c r="L299" s="90">
        <v>45268</v>
      </c>
      <c r="M299" s="91" t="s">
        <v>10</v>
      </c>
    </row>
    <row r="300" spans="7:13" ht="21.9" hidden="1" customHeight="1" x14ac:dyDescent="0.35">
      <c r="G300" s="87" t="s">
        <v>38</v>
      </c>
      <c r="H300" s="87" t="s">
        <v>7</v>
      </c>
      <c r="I300" s="87" t="s">
        <v>39</v>
      </c>
      <c r="J300" s="88" t="s">
        <v>30</v>
      </c>
      <c r="K300" s="89">
        <v>4500</v>
      </c>
      <c r="L300" s="90">
        <v>45269</v>
      </c>
      <c r="M300" s="91" t="s">
        <v>10</v>
      </c>
    </row>
    <row r="301" spans="7:13" ht="21.9" hidden="1" customHeight="1" x14ac:dyDescent="0.35">
      <c r="G301" s="87" t="s">
        <v>38</v>
      </c>
      <c r="H301" s="87" t="s">
        <v>47</v>
      </c>
      <c r="I301" s="87" t="s">
        <v>48</v>
      </c>
      <c r="J301" s="88" t="s">
        <v>49</v>
      </c>
      <c r="K301" s="92">
        <v>155000</v>
      </c>
      <c r="L301" s="90"/>
      <c r="M301" s="91"/>
    </row>
    <row r="302" spans="7:13" ht="21.9" hidden="1" customHeight="1" x14ac:dyDescent="0.35">
      <c r="G302" s="87" t="s">
        <v>38</v>
      </c>
      <c r="H302" s="87" t="s">
        <v>47</v>
      </c>
      <c r="I302" s="87" t="s">
        <v>48</v>
      </c>
      <c r="J302" s="88" t="s">
        <v>50</v>
      </c>
      <c r="K302" s="92">
        <v>4500</v>
      </c>
      <c r="L302" s="90"/>
      <c r="M302" s="91"/>
    </row>
    <row r="303" spans="7:13" ht="21.9" hidden="1" customHeight="1" x14ac:dyDescent="0.35">
      <c r="G303" s="87" t="s">
        <v>38</v>
      </c>
      <c r="H303" s="87" t="s">
        <v>47</v>
      </c>
      <c r="I303" s="87" t="s">
        <v>51</v>
      </c>
      <c r="J303" s="88" t="s">
        <v>52</v>
      </c>
      <c r="K303" s="92">
        <v>4500</v>
      </c>
      <c r="L303" s="90"/>
      <c r="M303" s="91"/>
    </row>
    <row r="304" spans="7:13" ht="21.9" hidden="1" customHeight="1" x14ac:dyDescent="0.35">
      <c r="G304" s="87" t="s">
        <v>38</v>
      </c>
      <c r="H304" s="87" t="s">
        <v>47</v>
      </c>
      <c r="I304" s="87" t="s">
        <v>51</v>
      </c>
      <c r="J304" s="88" t="s">
        <v>53</v>
      </c>
      <c r="K304" s="92">
        <v>4500</v>
      </c>
      <c r="L304" s="90"/>
      <c r="M304" s="91"/>
    </row>
  </sheetData>
  <conditionalFormatting sqref="M5:M300">
    <cfRule type="containsText" dxfId="16" priority="1" operator="containsText" text="Late">
      <formula>NOT(ISERROR(SEARCH("Late",M5)))</formula>
    </cfRule>
  </conditionalFormatting>
  <dataValidations count="1">
    <dataValidation type="list" allowBlank="1" showInputMessage="1" showErrorMessage="1" sqref="M5:M300" xr:uid="{62B2E959-5F41-4E0B-8174-63E3F7C320E5}">
      <formula1>"Paid, Late"</formula1>
    </dataValidation>
  </dataValidation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5F02-71BD-4330-912B-1F85FA7DAD0D}">
  <dimension ref="E3:AE302"/>
  <sheetViews>
    <sheetView showGridLines="0" zoomScale="75" zoomScaleNormal="75" workbookViewId="0">
      <selection activeCell="O47" sqref="O47"/>
    </sheetView>
  </sheetViews>
  <sheetFormatPr defaultColWidth="9" defaultRowHeight="21.9" customHeight="1" x14ac:dyDescent="0.35"/>
  <cols>
    <col min="1" max="4" width="9" style="78"/>
    <col min="5" max="5" width="14" style="78" bestFit="1" customWidth="1"/>
    <col min="6" max="6" width="11.09765625" style="78" bestFit="1" customWidth="1"/>
    <col min="7" max="8" width="9" style="78"/>
    <col min="9" max="9" width="14" style="84" bestFit="1" customWidth="1"/>
    <col min="10" max="10" width="11.09765625" style="84" bestFit="1" customWidth="1"/>
    <col min="11" max="11" width="11.09765625" style="84" customWidth="1"/>
    <col min="12" max="12" width="18.59765625" style="84" customWidth="1"/>
    <col min="13" max="13" width="22.09765625" style="84" bestFit="1" customWidth="1"/>
    <col min="14" max="14" width="33.5" style="84" customWidth="1"/>
    <col min="15" max="15" width="22.09765625" style="85" customWidth="1"/>
    <col min="16" max="16" width="16.3984375" style="78" customWidth="1"/>
    <col min="17" max="17" width="17.5" style="78" customWidth="1"/>
    <col min="18" max="18" width="10.8984375" style="86" customWidth="1"/>
    <col min="19" max="22" width="9" style="78"/>
    <col min="23" max="31" width="9" style="79"/>
    <col min="32" max="16384" width="9" style="78"/>
  </cols>
  <sheetData>
    <row r="3" spans="5:31" ht="21.9" customHeight="1" x14ac:dyDescent="0.35">
      <c r="I3" s="78"/>
      <c r="J3" s="78"/>
      <c r="K3" s="78"/>
      <c r="L3" s="78"/>
      <c r="M3" s="78"/>
      <c r="N3" s="78"/>
      <c r="O3" s="78"/>
      <c r="P3" s="79"/>
      <c r="Q3" s="79"/>
      <c r="R3" s="79"/>
      <c r="S3" s="79"/>
      <c r="T3" s="79"/>
      <c r="U3" s="79"/>
      <c r="V3" s="79"/>
      <c r="Y3" s="78"/>
      <c r="Z3" s="78"/>
      <c r="AA3" s="78"/>
      <c r="AB3" s="78"/>
      <c r="AC3" s="78"/>
      <c r="AD3" s="78"/>
      <c r="AE3" s="78"/>
    </row>
    <row r="4" spans="5:31" ht="21.9" customHeight="1" x14ac:dyDescent="0.35">
      <c r="I4" s="78"/>
      <c r="J4" s="78"/>
      <c r="K4" s="78"/>
      <c r="L4" s="78"/>
      <c r="M4" s="78"/>
      <c r="N4" s="78"/>
      <c r="O4" s="78"/>
      <c r="P4" s="79"/>
      <c r="Q4" s="79"/>
      <c r="R4" s="79"/>
      <c r="S4" s="79"/>
      <c r="T4" s="79"/>
      <c r="U4" s="79"/>
      <c r="V4" s="79"/>
      <c r="Y4" s="78"/>
      <c r="Z4" s="78"/>
      <c r="AA4" s="78"/>
      <c r="AB4" s="78"/>
      <c r="AC4" s="78"/>
      <c r="AD4" s="78"/>
      <c r="AE4" s="78"/>
    </row>
    <row r="5" spans="5:31" ht="21.9" customHeight="1" x14ac:dyDescent="0.35">
      <c r="I5" s="78"/>
      <c r="J5" s="78"/>
      <c r="K5" s="78"/>
      <c r="L5" s="78"/>
      <c r="M5" s="78"/>
      <c r="N5" s="78"/>
      <c r="O5" s="78"/>
      <c r="P5" s="79"/>
      <c r="Q5" s="79"/>
      <c r="R5" s="79"/>
      <c r="S5" s="79"/>
      <c r="T5" s="79"/>
      <c r="U5" s="79"/>
      <c r="V5" s="79"/>
      <c r="Y5" s="78"/>
      <c r="Z5" s="78"/>
      <c r="AA5" s="78"/>
      <c r="AB5" s="78"/>
      <c r="AC5" s="78"/>
      <c r="AD5" s="78"/>
      <c r="AE5" s="78"/>
    </row>
    <row r="6" spans="5:31" ht="21.9" customHeight="1" x14ac:dyDescent="0.35">
      <c r="I6" s="78"/>
      <c r="J6" s="78"/>
      <c r="K6" s="78"/>
      <c r="L6" s="78"/>
      <c r="M6" s="78"/>
      <c r="N6" s="78"/>
      <c r="O6" s="78"/>
      <c r="P6" s="79"/>
      <c r="Q6" s="79"/>
      <c r="R6" s="79"/>
      <c r="S6" s="79"/>
      <c r="T6" s="79"/>
      <c r="U6" s="79"/>
      <c r="V6" s="79"/>
      <c r="Y6" s="78"/>
      <c r="Z6" s="78"/>
      <c r="AA6" s="78"/>
      <c r="AB6" s="78"/>
      <c r="AC6" s="78"/>
      <c r="AD6" s="78"/>
      <c r="AE6" s="78"/>
    </row>
    <row r="7" spans="5:31" ht="21.9" customHeight="1" x14ac:dyDescent="0.35">
      <c r="I7" s="78"/>
      <c r="J7" s="78"/>
      <c r="K7" s="78"/>
      <c r="L7" s="78"/>
      <c r="M7" s="78"/>
      <c r="N7" s="78"/>
      <c r="O7" s="78"/>
      <c r="P7" s="79"/>
      <c r="Q7" s="79"/>
      <c r="R7" s="79"/>
      <c r="S7" s="79"/>
      <c r="T7" s="79"/>
      <c r="U7" s="79"/>
      <c r="V7" s="79"/>
      <c r="Y7" s="78"/>
      <c r="Z7" s="78"/>
      <c r="AA7" s="78"/>
      <c r="AB7" s="78"/>
      <c r="AC7" s="78"/>
      <c r="AD7" s="78"/>
      <c r="AE7" s="78"/>
    </row>
    <row r="8" spans="5:31" ht="21.9" customHeight="1" x14ac:dyDescent="0.35">
      <c r="E8" s="80" t="s">
        <v>67</v>
      </c>
      <c r="F8" s="81" t="s">
        <v>66</v>
      </c>
      <c r="I8" s="78"/>
      <c r="J8" s="78"/>
      <c r="K8" s="78"/>
      <c r="L8" s="82" t="s">
        <v>20</v>
      </c>
      <c r="M8" s="83">
        <v>300000</v>
      </c>
      <c r="N8" s="78"/>
      <c r="O8" s="78"/>
      <c r="P8" s="79"/>
      <c r="Q8" s="79"/>
      <c r="R8" s="79"/>
      <c r="S8" s="79"/>
      <c r="T8" s="79"/>
      <c r="U8" s="79"/>
      <c r="V8" s="79"/>
      <c r="Y8" s="78"/>
      <c r="Z8" s="78"/>
      <c r="AA8" s="78"/>
      <c r="AB8" s="78"/>
      <c r="AC8" s="78"/>
      <c r="AD8" s="78"/>
      <c r="AE8" s="78"/>
    </row>
    <row r="9" spans="5:31" ht="21.9" customHeight="1" x14ac:dyDescent="0.35">
      <c r="E9" s="80" t="s">
        <v>68</v>
      </c>
      <c r="F9" s="81" t="s">
        <v>66</v>
      </c>
      <c r="I9" s="78"/>
      <c r="J9" s="78"/>
      <c r="K9" s="78"/>
      <c r="L9" s="82" t="s">
        <v>23</v>
      </c>
      <c r="M9" s="83">
        <v>2000000</v>
      </c>
      <c r="N9" s="78"/>
      <c r="O9" s="78"/>
      <c r="P9" s="79"/>
      <c r="Q9" s="79"/>
      <c r="R9" s="79"/>
      <c r="S9" s="79"/>
      <c r="T9" s="79"/>
      <c r="U9" s="79"/>
      <c r="V9" s="79"/>
      <c r="Y9" s="78"/>
      <c r="Z9" s="78"/>
      <c r="AA9" s="78"/>
      <c r="AB9" s="78"/>
      <c r="AC9" s="78"/>
      <c r="AD9" s="78"/>
      <c r="AE9" s="78"/>
    </row>
    <row r="10" spans="5:31" ht="21.9" customHeight="1" x14ac:dyDescent="0.35">
      <c r="E10" s="80" t="s">
        <v>69</v>
      </c>
      <c r="F10" s="81" t="s">
        <v>66</v>
      </c>
      <c r="I10" s="78"/>
      <c r="J10" s="78"/>
      <c r="K10" s="78"/>
      <c r="L10" s="82" t="s">
        <v>56</v>
      </c>
      <c r="M10" s="83">
        <v>1000000</v>
      </c>
      <c r="N10" s="78"/>
      <c r="O10" s="78"/>
      <c r="P10" s="79"/>
      <c r="Q10" s="79"/>
      <c r="R10" s="79"/>
      <c r="S10" s="79"/>
      <c r="T10" s="79"/>
      <c r="U10" s="79"/>
      <c r="V10" s="79"/>
      <c r="Y10" s="78"/>
      <c r="Z10" s="78"/>
      <c r="AA10" s="78"/>
      <c r="AB10" s="78"/>
      <c r="AC10" s="78"/>
      <c r="AD10" s="78"/>
      <c r="AE10" s="78"/>
    </row>
    <row r="11" spans="5:31" ht="21.9" customHeight="1" x14ac:dyDescent="0.35">
      <c r="E11" s="80" t="s">
        <v>70</v>
      </c>
      <c r="F11" s="81" t="s">
        <v>66</v>
      </c>
      <c r="I11" s="78"/>
      <c r="J11" s="78"/>
      <c r="K11" s="78"/>
      <c r="L11" s="82" t="s">
        <v>17</v>
      </c>
      <c r="M11" s="83">
        <v>500000</v>
      </c>
      <c r="N11" s="78"/>
      <c r="O11" s="78"/>
      <c r="P11" s="79"/>
      <c r="Q11" s="79"/>
      <c r="R11" s="79"/>
      <c r="S11" s="79"/>
      <c r="T11" s="79"/>
      <c r="U11" s="79"/>
      <c r="V11" s="79"/>
      <c r="Y11" s="78"/>
      <c r="Z11" s="78"/>
      <c r="AA11" s="78"/>
      <c r="AB11" s="78"/>
      <c r="AC11" s="78"/>
      <c r="AD11" s="78"/>
      <c r="AE11" s="78"/>
    </row>
    <row r="12" spans="5:31" ht="21.9" customHeight="1" x14ac:dyDescent="0.35">
      <c r="E12" s="80" t="s">
        <v>71</v>
      </c>
      <c r="F12" s="81" t="s">
        <v>66</v>
      </c>
      <c r="I12" s="78"/>
      <c r="J12" s="78"/>
      <c r="K12" s="78"/>
      <c r="L12" s="82" t="s">
        <v>14</v>
      </c>
      <c r="M12" s="83">
        <v>300000</v>
      </c>
      <c r="N12" s="78"/>
      <c r="O12" s="78"/>
      <c r="P12" s="79"/>
      <c r="Q12" s="79"/>
      <c r="R12" s="79"/>
      <c r="S12" s="79"/>
      <c r="T12" s="79"/>
      <c r="U12" s="79"/>
      <c r="V12" s="79"/>
      <c r="Y12" s="78"/>
      <c r="Z12" s="78"/>
      <c r="AA12" s="78"/>
      <c r="AB12" s="78"/>
      <c r="AC12" s="78"/>
      <c r="AD12" s="78"/>
      <c r="AE12" s="78"/>
    </row>
    <row r="13" spans="5:31" ht="21.9" customHeight="1" x14ac:dyDescent="0.35">
      <c r="E13" s="80" t="s">
        <v>72</v>
      </c>
      <c r="F13" s="81" t="s">
        <v>66</v>
      </c>
      <c r="I13" s="78"/>
      <c r="J13" s="78"/>
      <c r="K13" s="78"/>
      <c r="L13" s="82" t="s">
        <v>55</v>
      </c>
      <c r="M13" s="83">
        <v>150000</v>
      </c>
      <c r="N13" s="78"/>
      <c r="O13" s="78"/>
      <c r="P13" s="79"/>
      <c r="Q13" s="79"/>
      <c r="R13" s="79"/>
      <c r="S13" s="79"/>
      <c r="T13" s="79"/>
      <c r="U13" s="79"/>
      <c r="V13" s="79"/>
      <c r="Y13" s="78"/>
      <c r="Z13" s="78"/>
      <c r="AA13" s="78"/>
      <c r="AB13" s="78"/>
      <c r="AC13" s="78"/>
      <c r="AD13" s="78"/>
      <c r="AE13" s="78"/>
    </row>
    <row r="14" spans="5:31" ht="21.9" customHeight="1" x14ac:dyDescent="0.35">
      <c r="E14" s="80" t="s">
        <v>73</v>
      </c>
      <c r="F14" s="81" t="s">
        <v>66</v>
      </c>
      <c r="I14" s="78"/>
      <c r="J14" s="78"/>
      <c r="K14" s="78"/>
      <c r="L14" s="82" t="s">
        <v>11</v>
      </c>
      <c r="M14" s="83">
        <v>100000</v>
      </c>
      <c r="N14" s="78"/>
      <c r="O14" s="78"/>
      <c r="P14" s="79"/>
      <c r="Q14" s="79"/>
      <c r="R14" s="79"/>
      <c r="S14" s="79"/>
      <c r="T14" s="79"/>
      <c r="U14" s="79"/>
      <c r="V14" s="79"/>
      <c r="Y14" s="78"/>
      <c r="Z14" s="78"/>
      <c r="AA14" s="78"/>
      <c r="AB14" s="78"/>
      <c r="AC14" s="78"/>
      <c r="AD14" s="78"/>
      <c r="AE14" s="78"/>
    </row>
    <row r="15" spans="5:31" ht="21.9" customHeight="1" x14ac:dyDescent="0.35">
      <c r="E15" s="80" t="s">
        <v>74</v>
      </c>
      <c r="F15" s="81" t="s">
        <v>66</v>
      </c>
      <c r="I15" s="78"/>
      <c r="J15" s="78"/>
      <c r="K15" s="78"/>
      <c r="L15" s="82" t="s">
        <v>54</v>
      </c>
      <c r="M15" s="83">
        <v>100000</v>
      </c>
      <c r="N15" s="78"/>
      <c r="O15" s="78"/>
      <c r="P15" s="79"/>
      <c r="Q15" s="79"/>
      <c r="R15" s="79"/>
      <c r="S15" s="79"/>
      <c r="T15" s="79"/>
      <c r="U15" s="79"/>
      <c r="V15" s="79"/>
      <c r="Y15" s="78"/>
      <c r="Z15" s="78"/>
      <c r="AA15" s="78"/>
      <c r="AB15" s="78"/>
      <c r="AC15" s="78"/>
      <c r="AD15" s="78"/>
      <c r="AE15" s="78"/>
    </row>
    <row r="16" spans="5:31" ht="21.9" customHeight="1" x14ac:dyDescent="0.35">
      <c r="E16" s="80" t="s">
        <v>75</v>
      </c>
      <c r="F16" s="81" t="s">
        <v>66</v>
      </c>
      <c r="I16" s="78"/>
      <c r="J16" s="78"/>
      <c r="K16" s="78"/>
      <c r="L16" s="78"/>
      <c r="M16" s="78"/>
      <c r="N16" s="78"/>
      <c r="O16" s="78"/>
      <c r="P16" s="79"/>
      <c r="Q16" s="79"/>
      <c r="R16" s="79"/>
      <c r="S16" s="79"/>
      <c r="T16" s="79"/>
      <c r="U16" s="79"/>
      <c r="V16" s="79"/>
      <c r="Y16" s="78"/>
      <c r="Z16" s="78"/>
      <c r="AA16" s="78"/>
      <c r="AB16" s="78"/>
      <c r="AC16" s="78"/>
      <c r="AD16" s="78"/>
      <c r="AE16" s="78"/>
    </row>
    <row r="17" spans="5:31" ht="21.9" customHeight="1" x14ac:dyDescent="0.35">
      <c r="E17" s="80" t="s">
        <v>76</v>
      </c>
      <c r="F17" s="81" t="s">
        <v>66</v>
      </c>
      <c r="I17" s="78"/>
      <c r="J17" s="78"/>
      <c r="K17" s="78"/>
      <c r="L17" s="78"/>
      <c r="M17" s="78"/>
      <c r="N17" s="78"/>
      <c r="O17" s="78"/>
      <c r="P17" s="79"/>
      <c r="Q17" s="79"/>
      <c r="R17" s="79"/>
      <c r="S17" s="79"/>
      <c r="T17" s="79"/>
      <c r="U17" s="79"/>
      <c r="V17" s="79"/>
      <c r="Y17" s="78"/>
      <c r="Z17" s="78"/>
      <c r="AA17" s="78"/>
      <c r="AB17" s="78"/>
      <c r="AC17" s="78"/>
      <c r="AD17" s="78"/>
      <c r="AE17" s="78"/>
    </row>
    <row r="18" spans="5:31" ht="21.9" customHeight="1" x14ac:dyDescent="0.35">
      <c r="E18" s="80" t="s">
        <v>77</v>
      </c>
      <c r="F18" s="81" t="s">
        <v>66</v>
      </c>
      <c r="I18" s="78"/>
      <c r="J18" s="78"/>
      <c r="K18" s="78"/>
      <c r="L18" s="78"/>
      <c r="M18" s="78"/>
      <c r="N18" s="78"/>
      <c r="O18" s="78"/>
      <c r="P18" s="79"/>
      <c r="Q18" s="79"/>
      <c r="R18" s="79"/>
      <c r="S18" s="79"/>
      <c r="T18" s="79"/>
      <c r="U18" s="79"/>
      <c r="V18" s="79"/>
      <c r="Y18" s="78"/>
      <c r="Z18" s="78"/>
      <c r="AA18" s="78"/>
      <c r="AB18" s="78"/>
      <c r="AC18" s="78"/>
      <c r="AD18" s="78"/>
      <c r="AE18" s="78"/>
    </row>
    <row r="19" spans="5:31" ht="21.9" customHeight="1" x14ac:dyDescent="0.35">
      <c r="E19" s="80" t="s">
        <v>78</v>
      </c>
      <c r="F19" s="81" t="s">
        <v>66</v>
      </c>
      <c r="I19" s="78"/>
      <c r="J19" s="78"/>
      <c r="K19" s="78"/>
      <c r="L19" s="78"/>
      <c r="M19" s="78"/>
      <c r="N19" s="78"/>
      <c r="O19" s="78"/>
      <c r="P19" s="79"/>
      <c r="Q19" s="79"/>
      <c r="R19" s="79"/>
      <c r="S19" s="79"/>
      <c r="T19" s="79"/>
      <c r="U19" s="79"/>
      <c r="V19" s="79"/>
      <c r="Y19" s="78"/>
      <c r="Z19" s="78"/>
      <c r="AA19" s="78"/>
      <c r="AB19" s="78"/>
      <c r="AC19" s="78"/>
      <c r="AD19" s="78"/>
      <c r="AE19" s="78"/>
    </row>
    <row r="20" spans="5:31" ht="21.9" customHeight="1" x14ac:dyDescent="0.35">
      <c r="I20" s="78"/>
      <c r="J20" s="78"/>
      <c r="K20" s="78"/>
      <c r="L20" s="78"/>
      <c r="M20" s="78"/>
      <c r="N20" s="78"/>
      <c r="O20" s="78"/>
      <c r="P20" s="79"/>
      <c r="Q20" s="79"/>
      <c r="R20" s="79"/>
      <c r="S20" s="79"/>
      <c r="T20" s="79"/>
      <c r="U20" s="79"/>
      <c r="V20" s="79"/>
      <c r="Y20" s="78"/>
      <c r="Z20" s="78"/>
      <c r="AA20" s="78"/>
      <c r="AB20" s="78"/>
      <c r="AC20" s="78"/>
      <c r="AD20" s="78"/>
      <c r="AE20" s="78"/>
    </row>
    <row r="21" spans="5:31" ht="21.9" customHeight="1" x14ac:dyDescent="0.35">
      <c r="I21" s="78"/>
      <c r="J21" s="78"/>
      <c r="K21" s="78"/>
      <c r="L21" s="78"/>
      <c r="M21" s="78"/>
      <c r="N21" s="78"/>
      <c r="O21" s="78"/>
      <c r="P21" s="79"/>
      <c r="Q21" s="79"/>
      <c r="R21" s="79"/>
      <c r="S21" s="79"/>
      <c r="T21" s="79"/>
      <c r="U21" s="79"/>
      <c r="V21" s="79"/>
      <c r="Y21" s="78"/>
      <c r="Z21" s="78"/>
      <c r="AA21" s="78"/>
      <c r="AB21" s="78"/>
      <c r="AC21" s="78"/>
      <c r="AD21" s="78"/>
      <c r="AE21" s="78"/>
    </row>
    <row r="22" spans="5:31" ht="21.9" customHeight="1" x14ac:dyDescent="0.35">
      <c r="I22" s="78"/>
      <c r="J22" s="78"/>
      <c r="K22" s="78"/>
      <c r="L22" s="78"/>
      <c r="M22" s="78"/>
      <c r="N22" s="78"/>
      <c r="O22" s="78"/>
      <c r="P22" s="79"/>
      <c r="Q22" s="79"/>
      <c r="R22" s="79"/>
      <c r="S22" s="79"/>
      <c r="T22" s="79"/>
      <c r="U22" s="79"/>
      <c r="V22" s="79"/>
      <c r="Y22" s="78"/>
      <c r="Z22" s="78"/>
      <c r="AA22" s="78"/>
      <c r="AB22" s="78"/>
      <c r="AC22" s="78"/>
      <c r="AD22" s="78"/>
      <c r="AE22" s="78"/>
    </row>
    <row r="23" spans="5:31" ht="21.9" customHeight="1" x14ac:dyDescent="0.35">
      <c r="I23" s="78"/>
      <c r="J23" s="78"/>
      <c r="K23" s="78"/>
      <c r="L23" s="78"/>
      <c r="M23" s="78"/>
      <c r="N23" s="78"/>
      <c r="O23" s="78"/>
      <c r="P23" s="79"/>
      <c r="Q23" s="79"/>
      <c r="R23" s="79"/>
      <c r="S23" s="79"/>
      <c r="T23" s="79"/>
      <c r="U23" s="79"/>
      <c r="V23" s="79"/>
      <c r="Y23" s="78"/>
      <c r="Z23" s="78"/>
      <c r="AA23" s="78"/>
      <c r="AB23" s="78"/>
      <c r="AC23" s="78"/>
      <c r="AD23" s="78"/>
      <c r="AE23" s="78"/>
    </row>
    <row r="24" spans="5:31" ht="21.9" customHeight="1" x14ac:dyDescent="0.35">
      <c r="I24" s="78"/>
      <c r="J24" s="78"/>
      <c r="K24" s="78"/>
      <c r="L24" s="78"/>
      <c r="M24" s="78"/>
      <c r="N24" s="78"/>
      <c r="O24" s="78"/>
      <c r="P24" s="79"/>
      <c r="Q24" s="79"/>
      <c r="R24" s="79"/>
      <c r="S24" s="79"/>
      <c r="T24" s="79"/>
      <c r="U24" s="79"/>
      <c r="V24" s="79"/>
      <c r="Y24" s="78"/>
      <c r="Z24" s="78"/>
      <c r="AA24" s="78"/>
      <c r="AB24" s="78"/>
      <c r="AC24" s="78"/>
      <c r="AD24" s="78"/>
      <c r="AE24" s="78"/>
    </row>
    <row r="25" spans="5:31" ht="21.9" customHeight="1" x14ac:dyDescent="0.35">
      <c r="I25" s="78"/>
      <c r="J25" s="78"/>
      <c r="K25" s="78"/>
      <c r="L25" s="78"/>
      <c r="M25" s="78"/>
      <c r="N25" s="78"/>
      <c r="O25" s="78"/>
      <c r="P25" s="79"/>
      <c r="Q25" s="79"/>
      <c r="R25" s="79"/>
      <c r="S25" s="79"/>
      <c r="T25" s="79"/>
      <c r="U25" s="79"/>
      <c r="V25" s="79"/>
      <c r="Y25" s="78"/>
      <c r="Z25" s="78"/>
      <c r="AA25" s="78"/>
      <c r="AB25" s="78"/>
      <c r="AC25" s="78"/>
      <c r="AD25" s="78"/>
      <c r="AE25" s="78"/>
    </row>
    <row r="26" spans="5:31" ht="21.9" customHeight="1" x14ac:dyDescent="0.35">
      <c r="I26" s="78"/>
      <c r="J26" s="78"/>
      <c r="K26" s="78"/>
      <c r="L26" s="78"/>
      <c r="M26" s="78"/>
      <c r="N26" s="78"/>
      <c r="O26" s="78"/>
      <c r="P26" s="79"/>
      <c r="Q26" s="79"/>
      <c r="R26" s="79"/>
      <c r="S26" s="79"/>
      <c r="T26" s="79"/>
      <c r="U26" s="79"/>
      <c r="V26" s="79"/>
      <c r="Y26" s="78"/>
      <c r="Z26" s="78"/>
      <c r="AA26" s="78"/>
      <c r="AB26" s="78"/>
      <c r="AC26" s="78"/>
      <c r="AD26" s="78"/>
      <c r="AE26" s="78"/>
    </row>
    <row r="27" spans="5:31" ht="21.9" customHeight="1" x14ac:dyDescent="0.35">
      <c r="I27" s="78"/>
      <c r="J27" s="78"/>
      <c r="K27" s="78"/>
      <c r="L27" s="78"/>
      <c r="M27" s="78"/>
      <c r="N27" s="78"/>
      <c r="O27" s="78"/>
      <c r="P27" s="79"/>
      <c r="Q27" s="79"/>
      <c r="R27" s="79"/>
      <c r="S27" s="79"/>
      <c r="T27" s="79"/>
      <c r="U27" s="79"/>
      <c r="V27" s="79"/>
      <c r="Y27" s="78"/>
      <c r="Z27" s="78"/>
      <c r="AA27" s="78"/>
      <c r="AB27" s="78"/>
      <c r="AC27" s="78"/>
      <c r="AD27" s="78"/>
      <c r="AE27" s="78"/>
    </row>
    <row r="28" spans="5:31" ht="70.5" customHeight="1" x14ac:dyDescent="0.35">
      <c r="I28" s="78"/>
      <c r="J28" s="78"/>
      <c r="K28" s="78"/>
      <c r="L28" s="78"/>
      <c r="M28" s="78"/>
      <c r="N28" s="78"/>
      <c r="O28" s="78"/>
      <c r="P28" s="79"/>
      <c r="Q28" s="79"/>
      <c r="R28" s="79"/>
      <c r="S28" s="79"/>
      <c r="T28" s="79"/>
      <c r="U28" s="79"/>
      <c r="V28" s="79"/>
      <c r="Y28" s="78"/>
      <c r="Z28" s="78"/>
      <c r="AA28" s="78"/>
      <c r="AB28" s="78"/>
      <c r="AC28" s="78"/>
      <c r="AD28" s="78"/>
      <c r="AE28" s="78"/>
    </row>
    <row r="29" spans="5:31" ht="21.9" customHeight="1" x14ac:dyDescent="0.35">
      <c r="I29" s="78"/>
      <c r="J29" s="78"/>
      <c r="K29" s="78"/>
      <c r="L29" s="78"/>
      <c r="M29" s="78"/>
      <c r="N29" s="78"/>
      <c r="O29" s="78"/>
      <c r="P29" s="79"/>
      <c r="Q29" s="79"/>
      <c r="R29" s="79"/>
      <c r="S29" s="79"/>
      <c r="T29" s="79"/>
      <c r="U29" s="79"/>
      <c r="V29" s="79"/>
      <c r="Y29" s="78"/>
      <c r="Z29" s="78"/>
      <c r="AA29" s="78"/>
      <c r="AB29" s="78"/>
      <c r="AC29" s="78"/>
      <c r="AD29" s="78"/>
      <c r="AE29" s="78"/>
    </row>
    <row r="30" spans="5:31" ht="21.9" customHeight="1" x14ac:dyDescent="0.35">
      <c r="I30" s="78"/>
      <c r="J30" s="78"/>
      <c r="K30" s="78"/>
      <c r="L30" s="78"/>
      <c r="M30" s="78"/>
      <c r="N30" s="78"/>
      <c r="O30" s="78"/>
      <c r="P30" s="79"/>
      <c r="Q30" s="79"/>
      <c r="R30" s="79"/>
      <c r="S30" s="79"/>
      <c r="T30" s="79"/>
      <c r="U30" s="79"/>
      <c r="V30" s="79"/>
      <c r="Y30" s="78"/>
      <c r="Z30" s="78"/>
      <c r="AA30" s="78"/>
      <c r="AB30" s="78"/>
      <c r="AC30" s="78"/>
      <c r="AD30" s="78"/>
      <c r="AE30" s="78"/>
    </row>
    <row r="31" spans="5:31" ht="21.9" customHeight="1" x14ac:dyDescent="0.35">
      <c r="I31" s="78"/>
      <c r="J31" s="78"/>
      <c r="K31" s="78"/>
      <c r="L31" s="78"/>
      <c r="M31" s="78"/>
      <c r="N31" s="78"/>
      <c r="O31" s="78"/>
      <c r="P31" s="79"/>
      <c r="Q31" s="79"/>
      <c r="R31" s="79"/>
      <c r="S31" s="79"/>
      <c r="T31" s="79"/>
      <c r="U31" s="79"/>
      <c r="V31" s="79"/>
      <c r="Y31" s="78"/>
      <c r="Z31" s="78"/>
      <c r="AA31" s="78"/>
      <c r="AB31" s="78"/>
      <c r="AC31" s="78"/>
      <c r="AD31" s="78"/>
      <c r="AE31" s="78"/>
    </row>
    <row r="32" spans="5:31" ht="21.9" customHeight="1" x14ac:dyDescent="0.35">
      <c r="I32" s="78"/>
      <c r="J32" s="78"/>
      <c r="K32" s="78"/>
      <c r="L32" s="78"/>
      <c r="M32" s="78"/>
      <c r="N32" s="78"/>
      <c r="O32" s="78"/>
      <c r="P32" s="79"/>
      <c r="Q32" s="79"/>
      <c r="R32" s="79"/>
      <c r="S32" s="79"/>
      <c r="T32" s="79"/>
      <c r="U32" s="79"/>
      <c r="V32" s="79"/>
      <c r="Y32" s="78"/>
      <c r="Z32" s="78"/>
      <c r="AA32" s="78"/>
      <c r="AB32" s="78"/>
      <c r="AC32" s="78"/>
      <c r="AD32" s="78"/>
      <c r="AE32" s="78"/>
    </row>
    <row r="33" spans="16:24" s="78" customFormat="1" ht="21.9" customHeight="1" x14ac:dyDescent="0.35">
      <c r="P33" s="79"/>
      <c r="Q33" s="79"/>
      <c r="R33" s="79"/>
      <c r="S33" s="79"/>
      <c r="T33" s="79"/>
      <c r="U33" s="79"/>
      <c r="V33" s="79"/>
      <c r="W33" s="79"/>
      <c r="X33" s="79"/>
    </row>
    <row r="34" spans="16:24" s="78" customFormat="1" ht="21.9" customHeight="1" x14ac:dyDescent="0.35">
      <c r="P34" s="79"/>
      <c r="Q34" s="79"/>
      <c r="R34" s="79"/>
      <c r="S34" s="79"/>
      <c r="T34" s="79"/>
      <c r="U34" s="79"/>
      <c r="V34" s="79"/>
      <c r="W34" s="79"/>
      <c r="X34" s="79"/>
    </row>
    <row r="35" spans="16:24" s="78" customFormat="1" ht="21.9" customHeight="1" x14ac:dyDescent="0.35">
      <c r="P35" s="79"/>
      <c r="Q35" s="79"/>
      <c r="R35" s="79"/>
      <c r="S35" s="79"/>
      <c r="T35" s="79"/>
      <c r="U35" s="79"/>
      <c r="V35" s="79"/>
      <c r="W35" s="79"/>
      <c r="X35" s="79"/>
    </row>
    <row r="36" spans="16:24" s="78" customFormat="1" ht="21.9" customHeight="1" x14ac:dyDescent="0.35">
      <c r="P36" s="79"/>
      <c r="Q36" s="79"/>
      <c r="R36" s="79"/>
      <c r="S36" s="79"/>
      <c r="T36" s="79"/>
      <c r="U36" s="79"/>
      <c r="V36" s="79"/>
      <c r="W36" s="79"/>
      <c r="X36" s="79"/>
    </row>
    <row r="37" spans="16:24" s="78" customFormat="1" ht="21.9" customHeight="1" x14ac:dyDescent="0.35">
      <c r="P37" s="79"/>
      <c r="Q37" s="79"/>
      <c r="R37" s="79"/>
      <c r="S37" s="79"/>
      <c r="T37" s="79"/>
      <c r="U37" s="79"/>
      <c r="V37" s="79"/>
      <c r="W37" s="79"/>
      <c r="X37" s="79"/>
    </row>
    <row r="38" spans="16:24" s="78" customFormat="1" ht="21.9" customHeight="1" x14ac:dyDescent="0.35">
      <c r="P38" s="79"/>
      <c r="Q38" s="79"/>
      <c r="R38" s="79"/>
      <c r="S38" s="79"/>
      <c r="T38" s="79"/>
      <c r="U38" s="79"/>
      <c r="V38" s="79"/>
      <c r="W38" s="79"/>
      <c r="X38" s="79"/>
    </row>
    <row r="39" spans="16:24" s="78" customFormat="1" ht="21.9" customHeight="1" x14ac:dyDescent="0.35">
      <c r="P39" s="79"/>
      <c r="Q39" s="79"/>
      <c r="R39" s="79"/>
      <c r="S39" s="79"/>
      <c r="T39" s="79"/>
      <c r="U39" s="79"/>
      <c r="V39" s="79"/>
      <c r="W39" s="79"/>
      <c r="X39" s="79"/>
    </row>
    <row r="40" spans="16:24" s="78" customFormat="1" ht="21.9" customHeight="1" x14ac:dyDescent="0.35">
      <c r="P40" s="79"/>
      <c r="Q40" s="79"/>
      <c r="R40" s="79"/>
      <c r="S40" s="79"/>
      <c r="T40" s="79"/>
      <c r="U40" s="79"/>
      <c r="V40" s="79"/>
      <c r="W40" s="79"/>
      <c r="X40" s="79"/>
    </row>
    <row r="41" spans="16:24" s="78" customFormat="1" ht="21.9" customHeight="1" x14ac:dyDescent="0.35">
      <c r="P41" s="79"/>
      <c r="Q41" s="79"/>
      <c r="R41" s="79"/>
      <c r="S41" s="79"/>
      <c r="T41" s="79"/>
      <c r="U41" s="79"/>
      <c r="V41" s="79"/>
      <c r="W41" s="79"/>
      <c r="X41" s="79"/>
    </row>
    <row r="42" spans="16:24" s="78" customFormat="1" ht="21.9" customHeight="1" x14ac:dyDescent="0.35">
      <c r="P42" s="79"/>
      <c r="Q42" s="79"/>
      <c r="R42" s="79"/>
      <c r="S42" s="79"/>
      <c r="T42" s="79"/>
      <c r="U42" s="79"/>
      <c r="V42" s="79"/>
      <c r="W42" s="79"/>
      <c r="X42" s="79"/>
    </row>
    <row r="43" spans="16:24" s="78" customFormat="1" ht="21.9" customHeight="1" x14ac:dyDescent="0.35">
      <c r="P43" s="79"/>
      <c r="Q43" s="79"/>
      <c r="R43" s="79"/>
      <c r="S43" s="79"/>
      <c r="T43" s="79"/>
      <c r="U43" s="79"/>
      <c r="V43" s="79"/>
      <c r="W43" s="79"/>
      <c r="X43" s="79"/>
    </row>
    <row r="44" spans="16:24" s="78" customFormat="1" ht="21.9" customHeight="1" x14ac:dyDescent="0.35">
      <c r="P44" s="79"/>
      <c r="Q44" s="79"/>
      <c r="R44" s="79"/>
      <c r="S44" s="79"/>
      <c r="T44" s="79"/>
      <c r="U44" s="79"/>
      <c r="V44" s="79"/>
      <c r="W44" s="79"/>
      <c r="X44" s="79"/>
    </row>
    <row r="45" spans="16:24" s="78" customFormat="1" ht="21.9" customHeight="1" x14ac:dyDescent="0.35">
      <c r="P45" s="79"/>
      <c r="Q45" s="79"/>
      <c r="R45" s="79"/>
      <c r="S45" s="79"/>
      <c r="T45" s="79"/>
      <c r="U45" s="79"/>
      <c r="V45" s="79"/>
      <c r="W45" s="79"/>
      <c r="X45" s="79"/>
    </row>
    <row r="46" spans="16:24" s="78" customFormat="1" ht="21.9" customHeight="1" x14ac:dyDescent="0.35">
      <c r="P46" s="79"/>
      <c r="Q46" s="79"/>
      <c r="R46" s="79"/>
      <c r="S46" s="79"/>
      <c r="T46" s="79"/>
      <c r="U46" s="79"/>
      <c r="V46" s="79"/>
      <c r="W46" s="79"/>
      <c r="X46" s="79"/>
    </row>
    <row r="47" spans="16:24" s="78" customFormat="1" ht="21.9" customHeight="1" x14ac:dyDescent="0.35">
      <c r="P47" s="79"/>
      <c r="Q47" s="79"/>
      <c r="R47" s="79"/>
      <c r="S47" s="79"/>
      <c r="T47" s="79"/>
      <c r="U47" s="79"/>
      <c r="V47" s="79"/>
      <c r="W47" s="79"/>
      <c r="X47" s="79"/>
    </row>
    <row r="48" spans="16:24" s="78" customFormat="1" ht="21.9" customHeight="1" x14ac:dyDescent="0.35">
      <c r="P48" s="79"/>
      <c r="Q48" s="79"/>
      <c r="R48" s="79"/>
      <c r="S48" s="79"/>
      <c r="T48" s="79"/>
      <c r="U48" s="79"/>
      <c r="V48" s="79"/>
      <c r="W48" s="79"/>
      <c r="X48" s="79"/>
    </row>
    <row r="49" spans="16:24" s="78" customFormat="1" ht="21.9" customHeight="1" x14ac:dyDescent="0.35">
      <c r="P49" s="79"/>
      <c r="Q49" s="79"/>
      <c r="R49" s="79"/>
      <c r="S49" s="79"/>
      <c r="T49" s="79"/>
      <c r="U49" s="79"/>
      <c r="V49" s="79"/>
      <c r="W49" s="79"/>
      <c r="X49" s="79"/>
    </row>
    <row r="50" spans="16:24" s="78" customFormat="1" ht="21.9" customHeight="1" x14ac:dyDescent="0.35">
      <c r="P50" s="79"/>
      <c r="Q50" s="79"/>
      <c r="R50" s="79"/>
      <c r="S50" s="79"/>
      <c r="T50" s="79"/>
      <c r="U50" s="79"/>
      <c r="V50" s="79"/>
      <c r="W50" s="79"/>
      <c r="X50" s="79"/>
    </row>
    <row r="51" spans="16:24" s="78" customFormat="1" ht="21.9" customHeight="1" x14ac:dyDescent="0.35">
      <c r="P51" s="79"/>
      <c r="Q51" s="79"/>
      <c r="R51" s="79"/>
      <c r="S51" s="79"/>
      <c r="T51" s="79"/>
      <c r="U51" s="79"/>
      <c r="V51" s="79"/>
      <c r="W51" s="79"/>
      <c r="X51" s="79"/>
    </row>
    <row r="52" spans="16:24" s="78" customFormat="1" ht="21.9" customHeight="1" x14ac:dyDescent="0.35">
      <c r="P52" s="79"/>
      <c r="Q52" s="79"/>
      <c r="R52" s="79"/>
      <c r="S52" s="79"/>
      <c r="T52" s="79"/>
      <c r="U52" s="79"/>
      <c r="V52" s="79"/>
      <c r="W52" s="79"/>
      <c r="X52" s="79"/>
    </row>
    <row r="53" spans="16:24" s="78" customFormat="1" ht="21.9" customHeight="1" x14ac:dyDescent="0.35">
      <c r="P53" s="79"/>
      <c r="Q53" s="79"/>
      <c r="R53" s="79"/>
      <c r="S53" s="79"/>
      <c r="T53" s="79"/>
      <c r="U53" s="79"/>
      <c r="V53" s="79"/>
      <c r="W53" s="79"/>
      <c r="X53" s="79"/>
    </row>
    <row r="54" spans="16:24" s="78" customFormat="1" ht="21.9" customHeight="1" x14ac:dyDescent="0.35">
      <c r="P54" s="79"/>
      <c r="Q54" s="79"/>
      <c r="R54" s="79"/>
      <c r="S54" s="79"/>
      <c r="T54" s="79"/>
      <c r="U54" s="79"/>
      <c r="V54" s="79"/>
      <c r="W54" s="79"/>
      <c r="X54" s="79"/>
    </row>
    <row r="55" spans="16:24" s="78" customFormat="1" ht="21.9" customHeight="1" x14ac:dyDescent="0.35">
      <c r="P55" s="79"/>
      <c r="Q55" s="79"/>
      <c r="R55" s="79"/>
      <c r="S55" s="79"/>
      <c r="T55" s="79"/>
      <c r="U55" s="79"/>
      <c r="V55" s="79"/>
      <c r="W55" s="79"/>
      <c r="X55" s="79"/>
    </row>
    <row r="56" spans="16:24" s="78" customFormat="1" ht="21.9" customHeight="1" x14ac:dyDescent="0.35">
      <c r="P56" s="79"/>
      <c r="Q56" s="79"/>
      <c r="R56" s="79"/>
      <c r="S56" s="79"/>
      <c r="T56" s="79"/>
      <c r="U56" s="79"/>
      <c r="V56" s="79"/>
      <c r="W56" s="79"/>
      <c r="X56" s="79"/>
    </row>
    <row r="57" spans="16:24" s="78" customFormat="1" ht="21.9" customHeight="1" x14ac:dyDescent="0.35">
      <c r="P57" s="79"/>
      <c r="Q57" s="79"/>
      <c r="R57" s="79"/>
      <c r="S57" s="79"/>
      <c r="T57" s="79"/>
      <c r="U57" s="79"/>
      <c r="V57" s="79"/>
      <c r="W57" s="79"/>
      <c r="X57" s="79"/>
    </row>
    <row r="58" spans="16:24" s="78" customFormat="1" ht="21.9" customHeight="1" x14ac:dyDescent="0.35">
      <c r="P58" s="79"/>
      <c r="Q58" s="79"/>
      <c r="R58" s="79"/>
      <c r="S58" s="79"/>
      <c r="T58" s="79"/>
      <c r="U58" s="79"/>
      <c r="V58" s="79"/>
      <c r="W58" s="79"/>
      <c r="X58" s="79"/>
    </row>
    <row r="59" spans="16:24" s="78" customFormat="1" ht="21.9" customHeight="1" x14ac:dyDescent="0.35">
      <c r="P59" s="79"/>
      <c r="Q59" s="79"/>
      <c r="R59" s="79"/>
      <c r="S59" s="79"/>
      <c r="T59" s="79"/>
      <c r="U59" s="79"/>
      <c r="V59" s="79"/>
      <c r="W59" s="79"/>
      <c r="X59" s="79"/>
    </row>
    <row r="60" spans="16:24" s="78" customFormat="1" ht="21.9" customHeight="1" x14ac:dyDescent="0.35">
      <c r="P60" s="79"/>
      <c r="Q60" s="79"/>
      <c r="R60" s="79"/>
      <c r="S60" s="79"/>
      <c r="T60" s="79"/>
      <c r="U60" s="79"/>
      <c r="V60" s="79"/>
      <c r="W60" s="79"/>
      <c r="X60" s="79"/>
    </row>
    <row r="61" spans="16:24" s="78" customFormat="1" ht="21.9" customHeight="1" x14ac:dyDescent="0.35">
      <c r="P61" s="79"/>
      <c r="Q61" s="79"/>
      <c r="R61" s="79"/>
      <c r="S61" s="79"/>
      <c r="T61" s="79"/>
      <c r="U61" s="79"/>
      <c r="V61" s="79"/>
      <c r="W61" s="79"/>
      <c r="X61" s="79"/>
    </row>
    <row r="62" spans="16:24" s="78" customFormat="1" ht="21.9" customHeight="1" x14ac:dyDescent="0.35">
      <c r="P62" s="79"/>
      <c r="Q62" s="79"/>
      <c r="R62" s="79"/>
      <c r="S62" s="79"/>
      <c r="T62" s="79"/>
      <c r="U62" s="79"/>
      <c r="V62" s="79"/>
      <c r="W62" s="79"/>
      <c r="X62" s="79"/>
    </row>
    <row r="63" spans="16:24" s="78" customFormat="1" ht="21.9" customHeight="1" x14ac:dyDescent="0.35">
      <c r="P63" s="79"/>
      <c r="Q63" s="79"/>
      <c r="R63" s="79"/>
      <c r="S63" s="79"/>
      <c r="T63" s="79"/>
      <c r="U63" s="79"/>
      <c r="V63" s="79"/>
      <c r="W63" s="79"/>
      <c r="X63" s="79"/>
    </row>
    <row r="64" spans="16:24" s="78" customFormat="1" ht="21.9" customHeight="1" x14ac:dyDescent="0.35">
      <c r="P64" s="79"/>
      <c r="Q64" s="79"/>
      <c r="R64" s="79"/>
      <c r="S64" s="79"/>
      <c r="T64" s="79"/>
      <c r="U64" s="79"/>
      <c r="V64" s="79"/>
      <c r="W64" s="79"/>
      <c r="X64" s="79"/>
    </row>
    <row r="65" spans="16:24" s="78" customFormat="1" ht="21.9" customHeight="1" x14ac:dyDescent="0.35">
      <c r="P65" s="79"/>
      <c r="Q65" s="79"/>
      <c r="R65" s="79"/>
      <c r="S65" s="79"/>
      <c r="T65" s="79"/>
      <c r="U65" s="79"/>
      <c r="V65" s="79"/>
      <c r="W65" s="79"/>
      <c r="X65" s="79"/>
    </row>
    <row r="66" spans="16:24" s="78" customFormat="1" ht="21.9" customHeight="1" x14ac:dyDescent="0.35">
      <c r="P66" s="79"/>
      <c r="Q66" s="79"/>
      <c r="R66" s="79"/>
      <c r="S66" s="79"/>
      <c r="T66" s="79"/>
      <c r="U66" s="79"/>
      <c r="V66" s="79"/>
      <c r="W66" s="79"/>
      <c r="X66" s="79"/>
    </row>
    <row r="67" spans="16:24" s="78" customFormat="1" ht="21.9" customHeight="1" x14ac:dyDescent="0.35">
      <c r="P67" s="79"/>
      <c r="Q67" s="79"/>
      <c r="R67" s="79"/>
      <c r="S67" s="79"/>
      <c r="T67" s="79"/>
      <c r="U67" s="79"/>
      <c r="V67" s="79"/>
      <c r="W67" s="79"/>
      <c r="X67" s="79"/>
    </row>
    <row r="68" spans="16:24" s="78" customFormat="1" ht="21.9" customHeight="1" x14ac:dyDescent="0.35">
      <c r="P68" s="79"/>
      <c r="Q68" s="79"/>
      <c r="R68" s="79"/>
      <c r="S68" s="79"/>
      <c r="T68" s="79"/>
      <c r="U68" s="79"/>
      <c r="V68" s="79"/>
      <c r="W68" s="79"/>
      <c r="X68" s="79"/>
    </row>
    <row r="69" spans="16:24" s="78" customFormat="1" ht="21.9" customHeight="1" x14ac:dyDescent="0.35">
      <c r="P69" s="79"/>
      <c r="Q69" s="79"/>
      <c r="R69" s="79"/>
      <c r="S69" s="79"/>
      <c r="T69" s="79"/>
      <c r="U69" s="79"/>
      <c r="V69" s="79"/>
      <c r="W69" s="79"/>
      <c r="X69" s="79"/>
    </row>
    <row r="70" spans="16:24" s="78" customFormat="1" ht="21.9" customHeight="1" x14ac:dyDescent="0.35">
      <c r="P70" s="79"/>
      <c r="Q70" s="79"/>
      <c r="R70" s="79"/>
      <c r="S70" s="79"/>
      <c r="T70" s="79"/>
      <c r="U70" s="79"/>
      <c r="V70" s="79"/>
      <c r="W70" s="79"/>
      <c r="X70" s="79"/>
    </row>
    <row r="71" spans="16:24" s="78" customFormat="1" ht="21.9" customHeight="1" x14ac:dyDescent="0.35">
      <c r="P71" s="79"/>
      <c r="Q71" s="79"/>
      <c r="R71" s="79"/>
      <c r="S71" s="79"/>
      <c r="T71" s="79"/>
      <c r="U71" s="79"/>
      <c r="V71" s="79"/>
      <c r="W71" s="79"/>
      <c r="X71" s="79"/>
    </row>
    <row r="72" spans="16:24" s="78" customFormat="1" ht="21.9" customHeight="1" x14ac:dyDescent="0.35">
      <c r="P72" s="79"/>
      <c r="Q72" s="79"/>
      <c r="R72" s="79"/>
      <c r="S72" s="79"/>
      <c r="T72" s="79"/>
      <c r="U72" s="79"/>
      <c r="V72" s="79"/>
      <c r="W72" s="79"/>
      <c r="X72" s="79"/>
    </row>
    <row r="73" spans="16:24" s="78" customFormat="1" ht="21.9" customHeight="1" x14ac:dyDescent="0.35">
      <c r="P73" s="79"/>
      <c r="Q73" s="79"/>
      <c r="R73" s="79"/>
      <c r="S73" s="79"/>
      <c r="T73" s="79"/>
      <c r="U73" s="79"/>
      <c r="V73" s="79"/>
      <c r="W73" s="79"/>
      <c r="X73" s="79"/>
    </row>
    <row r="74" spans="16:24" s="78" customFormat="1" ht="21.9" customHeight="1" x14ac:dyDescent="0.35">
      <c r="P74" s="79"/>
      <c r="Q74" s="79"/>
      <c r="R74" s="79"/>
      <c r="S74" s="79"/>
      <c r="T74" s="79"/>
      <c r="U74" s="79"/>
      <c r="V74" s="79"/>
      <c r="W74" s="79"/>
      <c r="X74" s="79"/>
    </row>
    <row r="75" spans="16:24" s="78" customFormat="1" ht="21.9" customHeight="1" x14ac:dyDescent="0.35">
      <c r="P75" s="79"/>
      <c r="Q75" s="79"/>
      <c r="R75" s="79"/>
      <c r="S75" s="79"/>
      <c r="T75" s="79"/>
      <c r="U75" s="79"/>
      <c r="V75" s="79"/>
      <c r="W75" s="79"/>
      <c r="X75" s="79"/>
    </row>
    <row r="76" spans="16:24" s="78" customFormat="1" ht="21.9" customHeight="1" x14ac:dyDescent="0.35">
      <c r="P76" s="79"/>
      <c r="Q76" s="79"/>
      <c r="R76" s="79"/>
      <c r="S76" s="79"/>
      <c r="T76" s="79"/>
      <c r="U76" s="79"/>
      <c r="V76" s="79"/>
      <c r="W76" s="79"/>
      <c r="X76" s="79"/>
    </row>
    <row r="77" spans="16:24" s="78" customFormat="1" ht="21.9" customHeight="1" x14ac:dyDescent="0.35">
      <c r="P77" s="79"/>
      <c r="Q77" s="79"/>
      <c r="R77" s="79"/>
      <c r="S77" s="79"/>
      <c r="T77" s="79"/>
      <c r="U77" s="79"/>
      <c r="V77" s="79"/>
      <c r="W77" s="79"/>
      <c r="X77" s="79"/>
    </row>
    <row r="78" spans="16:24" s="78" customFormat="1" ht="21.9" customHeight="1" x14ac:dyDescent="0.35">
      <c r="P78" s="79"/>
      <c r="Q78" s="79"/>
      <c r="R78" s="79"/>
      <c r="S78" s="79"/>
      <c r="T78" s="79"/>
      <c r="U78" s="79"/>
      <c r="V78" s="79"/>
      <c r="W78" s="79"/>
      <c r="X78" s="79"/>
    </row>
    <row r="79" spans="16:24" s="78" customFormat="1" ht="21.9" customHeight="1" x14ac:dyDescent="0.35">
      <c r="P79" s="79"/>
      <c r="Q79" s="79"/>
      <c r="R79" s="79"/>
      <c r="S79" s="79"/>
      <c r="T79" s="79"/>
      <c r="U79" s="79"/>
      <c r="V79" s="79"/>
      <c r="W79" s="79"/>
      <c r="X79" s="79"/>
    </row>
    <row r="80" spans="16:24" s="78" customFormat="1" ht="21.9" customHeight="1" x14ac:dyDescent="0.35">
      <c r="P80" s="79"/>
      <c r="Q80" s="79"/>
      <c r="R80" s="79"/>
      <c r="S80" s="79"/>
      <c r="T80" s="79"/>
      <c r="U80" s="79"/>
      <c r="V80" s="79"/>
      <c r="W80" s="79"/>
      <c r="X80" s="79"/>
    </row>
    <row r="81" spans="16:24" s="78" customFormat="1" ht="21.9" customHeight="1" x14ac:dyDescent="0.35">
      <c r="P81" s="79"/>
      <c r="Q81" s="79"/>
      <c r="R81" s="79"/>
      <c r="S81" s="79"/>
      <c r="T81" s="79"/>
      <c r="U81" s="79"/>
      <c r="V81" s="79"/>
      <c r="W81" s="79"/>
      <c r="X81" s="79"/>
    </row>
    <row r="82" spans="16:24" s="78" customFormat="1" ht="21.9" customHeight="1" x14ac:dyDescent="0.35">
      <c r="P82" s="79"/>
      <c r="Q82" s="79"/>
      <c r="R82" s="79"/>
      <c r="S82" s="79"/>
      <c r="T82" s="79"/>
      <c r="U82" s="79"/>
      <c r="V82" s="79"/>
      <c r="W82" s="79"/>
      <c r="X82" s="79"/>
    </row>
    <row r="83" spans="16:24" s="78" customFormat="1" ht="21.9" customHeight="1" x14ac:dyDescent="0.35">
      <c r="P83" s="79"/>
      <c r="Q83" s="79"/>
      <c r="R83" s="79"/>
      <c r="S83" s="79"/>
      <c r="T83" s="79"/>
      <c r="U83" s="79"/>
      <c r="V83" s="79"/>
      <c r="W83" s="79"/>
      <c r="X83" s="79"/>
    </row>
    <row r="84" spans="16:24" s="78" customFormat="1" ht="21.9" customHeight="1" x14ac:dyDescent="0.35">
      <c r="P84" s="79"/>
      <c r="Q84" s="79"/>
      <c r="R84" s="79"/>
      <c r="S84" s="79"/>
      <c r="T84" s="79"/>
      <c r="U84" s="79"/>
      <c r="V84" s="79"/>
      <c r="W84" s="79"/>
      <c r="X84" s="79"/>
    </row>
    <row r="85" spans="16:24" s="78" customFormat="1" ht="21.9" customHeight="1" x14ac:dyDescent="0.35">
      <c r="P85" s="79"/>
      <c r="Q85" s="79"/>
      <c r="R85" s="79"/>
      <c r="S85" s="79"/>
      <c r="T85" s="79"/>
      <c r="U85" s="79"/>
      <c r="V85" s="79"/>
      <c r="W85" s="79"/>
      <c r="X85" s="79"/>
    </row>
    <row r="86" spans="16:24" s="78" customFormat="1" ht="21.9" customHeight="1" x14ac:dyDescent="0.35">
      <c r="P86" s="79"/>
      <c r="Q86" s="79"/>
      <c r="R86" s="79"/>
      <c r="S86" s="79"/>
      <c r="T86" s="79"/>
      <c r="U86" s="79"/>
      <c r="V86" s="79"/>
      <c r="W86" s="79"/>
      <c r="X86" s="79"/>
    </row>
    <row r="87" spans="16:24" s="78" customFormat="1" ht="21.9" customHeight="1" x14ac:dyDescent="0.35">
      <c r="P87" s="79"/>
      <c r="Q87" s="79"/>
      <c r="R87" s="79"/>
      <c r="S87" s="79"/>
      <c r="T87" s="79"/>
      <c r="U87" s="79"/>
      <c r="V87" s="79"/>
      <c r="W87" s="79"/>
      <c r="X87" s="79"/>
    </row>
    <row r="88" spans="16:24" s="78" customFormat="1" ht="21.9" customHeight="1" x14ac:dyDescent="0.35">
      <c r="P88" s="79"/>
      <c r="Q88" s="79"/>
      <c r="R88" s="79"/>
      <c r="S88" s="79"/>
      <c r="T88" s="79"/>
      <c r="U88" s="79"/>
      <c r="V88" s="79"/>
      <c r="W88" s="79"/>
      <c r="X88" s="79"/>
    </row>
    <row r="89" spans="16:24" s="78" customFormat="1" ht="21.9" customHeight="1" x14ac:dyDescent="0.35">
      <c r="P89" s="79"/>
      <c r="Q89" s="79"/>
      <c r="R89" s="79"/>
      <c r="S89" s="79"/>
      <c r="T89" s="79"/>
      <c r="U89" s="79"/>
      <c r="V89" s="79"/>
      <c r="W89" s="79"/>
      <c r="X89" s="79"/>
    </row>
    <row r="90" spans="16:24" s="78" customFormat="1" ht="21.9" customHeight="1" x14ac:dyDescent="0.35">
      <c r="P90" s="79"/>
      <c r="Q90" s="79"/>
      <c r="R90" s="79"/>
      <c r="S90" s="79"/>
      <c r="T90" s="79"/>
      <c r="U90" s="79"/>
      <c r="V90" s="79"/>
      <c r="W90" s="79"/>
      <c r="X90" s="79"/>
    </row>
    <row r="91" spans="16:24" s="78" customFormat="1" ht="21.9" customHeight="1" x14ac:dyDescent="0.35">
      <c r="P91" s="79"/>
      <c r="Q91" s="79"/>
      <c r="R91" s="79"/>
      <c r="S91" s="79"/>
      <c r="T91" s="79"/>
      <c r="U91" s="79"/>
      <c r="V91" s="79"/>
      <c r="W91" s="79"/>
      <c r="X91" s="79"/>
    </row>
    <row r="92" spans="16:24" s="78" customFormat="1" ht="21.9" customHeight="1" x14ac:dyDescent="0.35">
      <c r="P92" s="79"/>
      <c r="Q92" s="79"/>
      <c r="R92" s="79"/>
      <c r="S92" s="79"/>
      <c r="T92" s="79"/>
      <c r="U92" s="79"/>
      <c r="V92" s="79"/>
      <c r="W92" s="79"/>
      <c r="X92" s="79"/>
    </row>
    <row r="93" spans="16:24" s="78" customFormat="1" ht="21.9" customHeight="1" x14ac:dyDescent="0.35">
      <c r="P93" s="79"/>
      <c r="Q93" s="79"/>
      <c r="R93" s="79"/>
      <c r="S93" s="79"/>
      <c r="T93" s="79"/>
      <c r="U93" s="79"/>
      <c r="V93" s="79"/>
      <c r="W93" s="79"/>
      <c r="X93" s="79"/>
    </row>
    <row r="94" spans="16:24" s="78" customFormat="1" ht="21.9" customHeight="1" x14ac:dyDescent="0.35">
      <c r="P94" s="79"/>
      <c r="Q94" s="79"/>
      <c r="R94" s="79"/>
      <c r="S94" s="79"/>
      <c r="T94" s="79"/>
      <c r="U94" s="79"/>
      <c r="V94" s="79"/>
      <c r="W94" s="79"/>
      <c r="X94" s="79"/>
    </row>
    <row r="95" spans="16:24" s="78" customFormat="1" ht="21.9" customHeight="1" x14ac:dyDescent="0.35">
      <c r="P95" s="79"/>
      <c r="Q95" s="79"/>
      <c r="R95" s="79"/>
      <c r="S95" s="79"/>
      <c r="T95" s="79"/>
      <c r="U95" s="79"/>
      <c r="V95" s="79"/>
      <c r="W95" s="79"/>
      <c r="X95" s="79"/>
    </row>
    <row r="96" spans="16:24" s="78" customFormat="1" ht="21.9" customHeight="1" x14ac:dyDescent="0.35">
      <c r="P96" s="79"/>
      <c r="Q96" s="79"/>
      <c r="R96" s="79"/>
      <c r="S96" s="79"/>
      <c r="T96" s="79"/>
      <c r="U96" s="79"/>
      <c r="V96" s="79"/>
      <c r="W96" s="79"/>
      <c r="X96" s="79"/>
    </row>
    <row r="97" spans="16:24" s="78" customFormat="1" ht="21.9" customHeight="1" x14ac:dyDescent="0.35">
      <c r="P97" s="79"/>
      <c r="Q97" s="79"/>
      <c r="R97" s="79"/>
      <c r="S97" s="79"/>
      <c r="T97" s="79"/>
      <c r="U97" s="79"/>
      <c r="V97" s="79"/>
      <c r="W97" s="79"/>
      <c r="X97" s="79"/>
    </row>
    <row r="98" spans="16:24" s="78" customFormat="1" ht="21.9" customHeight="1" x14ac:dyDescent="0.35">
      <c r="P98" s="79"/>
      <c r="Q98" s="79"/>
      <c r="R98" s="79"/>
      <c r="S98" s="79"/>
      <c r="T98" s="79"/>
      <c r="U98" s="79"/>
      <c r="V98" s="79"/>
      <c r="W98" s="79"/>
      <c r="X98" s="79"/>
    </row>
    <row r="99" spans="16:24" s="78" customFormat="1" ht="21.9" customHeight="1" x14ac:dyDescent="0.35">
      <c r="P99" s="79"/>
      <c r="Q99" s="79"/>
      <c r="R99" s="79"/>
      <c r="S99" s="79"/>
      <c r="T99" s="79"/>
      <c r="U99" s="79"/>
      <c r="V99" s="79"/>
      <c r="W99" s="79"/>
      <c r="X99" s="79"/>
    </row>
    <row r="100" spans="16:24" s="78" customFormat="1" ht="21.9" customHeight="1" x14ac:dyDescent="0.35">
      <c r="P100" s="79"/>
      <c r="Q100" s="79"/>
      <c r="R100" s="79"/>
      <c r="S100" s="79"/>
      <c r="T100" s="79"/>
      <c r="U100" s="79"/>
      <c r="V100" s="79"/>
      <c r="W100" s="79"/>
      <c r="X100" s="79"/>
    </row>
    <row r="101" spans="16:24" s="78" customFormat="1" ht="21.9" customHeight="1" x14ac:dyDescent="0.35">
      <c r="P101" s="79"/>
      <c r="Q101" s="79"/>
      <c r="R101" s="79"/>
      <c r="S101" s="79"/>
      <c r="T101" s="79"/>
      <c r="U101" s="79"/>
      <c r="V101" s="79"/>
      <c r="W101" s="79"/>
      <c r="X101" s="79"/>
    </row>
    <row r="102" spans="16:24" s="78" customFormat="1" ht="21.9" customHeight="1" x14ac:dyDescent="0.35">
      <c r="P102" s="79"/>
      <c r="Q102" s="79"/>
      <c r="R102" s="79"/>
      <c r="S102" s="79"/>
      <c r="T102" s="79"/>
      <c r="U102" s="79"/>
      <c r="V102" s="79"/>
      <c r="W102" s="79"/>
      <c r="X102" s="79"/>
    </row>
    <row r="103" spans="16:24" s="78" customFormat="1" ht="21.9" customHeight="1" x14ac:dyDescent="0.35">
      <c r="P103" s="79"/>
      <c r="Q103" s="79"/>
      <c r="R103" s="79"/>
      <c r="S103" s="79"/>
      <c r="T103" s="79"/>
      <c r="U103" s="79"/>
      <c r="V103" s="79"/>
      <c r="W103" s="79"/>
      <c r="X103" s="79"/>
    </row>
    <row r="104" spans="16:24" s="78" customFormat="1" ht="21.9" customHeight="1" x14ac:dyDescent="0.35">
      <c r="P104" s="79"/>
      <c r="Q104" s="79"/>
      <c r="R104" s="79"/>
      <c r="S104" s="79"/>
      <c r="T104" s="79"/>
      <c r="U104" s="79"/>
      <c r="V104" s="79"/>
      <c r="W104" s="79"/>
      <c r="X104" s="79"/>
    </row>
    <row r="105" spans="16:24" s="78" customFormat="1" ht="21.9" customHeight="1" x14ac:dyDescent="0.35">
      <c r="P105" s="79"/>
      <c r="Q105" s="79"/>
      <c r="R105" s="79"/>
      <c r="S105" s="79"/>
      <c r="T105" s="79"/>
      <c r="U105" s="79"/>
      <c r="V105" s="79"/>
      <c r="W105" s="79"/>
      <c r="X105" s="79"/>
    </row>
    <row r="106" spans="16:24" s="78" customFormat="1" ht="21.9" customHeight="1" x14ac:dyDescent="0.35">
      <c r="P106" s="79"/>
      <c r="Q106" s="79"/>
      <c r="R106" s="79"/>
      <c r="S106" s="79"/>
      <c r="T106" s="79"/>
      <c r="U106" s="79"/>
      <c r="V106" s="79"/>
      <c r="W106" s="79"/>
      <c r="X106" s="79"/>
    </row>
    <row r="107" spans="16:24" s="78" customFormat="1" ht="21.9" customHeight="1" x14ac:dyDescent="0.35">
      <c r="P107" s="79"/>
      <c r="Q107" s="79"/>
      <c r="R107" s="79"/>
      <c r="S107" s="79"/>
      <c r="T107" s="79"/>
      <c r="U107" s="79"/>
      <c r="V107" s="79"/>
      <c r="W107" s="79"/>
      <c r="X107" s="79"/>
    </row>
    <row r="108" spans="16:24" s="78" customFormat="1" ht="21.9" customHeight="1" x14ac:dyDescent="0.35">
      <c r="P108" s="79"/>
      <c r="Q108" s="79"/>
      <c r="R108" s="79"/>
      <c r="S108" s="79"/>
      <c r="T108" s="79"/>
      <c r="U108" s="79"/>
      <c r="V108" s="79"/>
      <c r="W108" s="79"/>
      <c r="X108" s="79"/>
    </row>
    <row r="109" spans="16:24" s="78" customFormat="1" ht="21.9" customHeight="1" x14ac:dyDescent="0.35">
      <c r="P109" s="79"/>
      <c r="Q109" s="79"/>
      <c r="R109" s="79"/>
      <c r="S109" s="79"/>
      <c r="T109" s="79"/>
      <c r="U109" s="79"/>
      <c r="V109" s="79"/>
      <c r="W109" s="79"/>
      <c r="X109" s="79"/>
    </row>
    <row r="110" spans="16:24" s="78" customFormat="1" ht="21.9" customHeight="1" x14ac:dyDescent="0.35">
      <c r="P110" s="79"/>
      <c r="Q110" s="79"/>
      <c r="R110" s="79"/>
      <c r="S110" s="79"/>
      <c r="T110" s="79"/>
      <c r="U110" s="79"/>
      <c r="V110" s="79"/>
      <c r="W110" s="79"/>
      <c r="X110" s="79"/>
    </row>
    <row r="111" spans="16:24" s="78" customFormat="1" ht="21.9" customHeight="1" x14ac:dyDescent="0.35">
      <c r="P111" s="79"/>
      <c r="Q111" s="79"/>
      <c r="R111" s="79"/>
      <c r="S111" s="79"/>
      <c r="T111" s="79"/>
      <c r="U111" s="79"/>
      <c r="V111" s="79"/>
      <c r="W111" s="79"/>
      <c r="X111" s="79"/>
    </row>
    <row r="112" spans="16:24" s="78" customFormat="1" ht="21.9" customHeight="1" x14ac:dyDescent="0.35">
      <c r="P112" s="79"/>
      <c r="Q112" s="79"/>
      <c r="R112" s="79"/>
      <c r="S112" s="79"/>
      <c r="T112" s="79"/>
      <c r="U112" s="79"/>
      <c r="V112" s="79"/>
      <c r="W112" s="79"/>
      <c r="X112" s="79"/>
    </row>
    <row r="113" spans="16:24" s="78" customFormat="1" ht="21.9" customHeight="1" x14ac:dyDescent="0.35">
      <c r="P113" s="79"/>
      <c r="Q113" s="79"/>
      <c r="R113" s="79"/>
      <c r="S113" s="79"/>
      <c r="T113" s="79"/>
      <c r="U113" s="79"/>
      <c r="V113" s="79"/>
      <c r="W113" s="79"/>
      <c r="X113" s="79"/>
    </row>
    <row r="114" spans="16:24" s="78" customFormat="1" ht="21.9" customHeight="1" x14ac:dyDescent="0.35">
      <c r="P114" s="79"/>
      <c r="Q114" s="79"/>
      <c r="R114" s="79"/>
      <c r="S114" s="79"/>
      <c r="T114" s="79"/>
      <c r="U114" s="79"/>
      <c r="V114" s="79"/>
      <c r="W114" s="79"/>
      <c r="X114" s="79"/>
    </row>
    <row r="115" spans="16:24" s="78" customFormat="1" ht="21.9" customHeight="1" x14ac:dyDescent="0.35">
      <c r="P115" s="79"/>
      <c r="Q115" s="79"/>
      <c r="R115" s="79"/>
      <c r="S115" s="79"/>
      <c r="T115" s="79"/>
      <c r="U115" s="79"/>
      <c r="V115" s="79"/>
      <c r="W115" s="79"/>
      <c r="X115" s="79"/>
    </row>
    <row r="116" spans="16:24" s="78" customFormat="1" ht="21.9" customHeight="1" x14ac:dyDescent="0.35">
      <c r="P116" s="79"/>
      <c r="Q116" s="79"/>
      <c r="R116" s="79"/>
      <c r="S116" s="79"/>
      <c r="T116" s="79"/>
      <c r="U116" s="79"/>
      <c r="V116" s="79"/>
      <c r="W116" s="79"/>
      <c r="X116" s="79"/>
    </row>
    <row r="117" spans="16:24" s="78" customFormat="1" ht="21.9" customHeight="1" x14ac:dyDescent="0.35">
      <c r="P117" s="79"/>
      <c r="Q117" s="79"/>
      <c r="R117" s="79"/>
      <c r="S117" s="79"/>
      <c r="T117" s="79"/>
      <c r="U117" s="79"/>
      <c r="V117" s="79"/>
      <c r="W117" s="79"/>
      <c r="X117" s="79"/>
    </row>
    <row r="118" spans="16:24" s="78" customFormat="1" ht="21.9" customHeight="1" x14ac:dyDescent="0.35">
      <c r="P118" s="79"/>
      <c r="Q118" s="79"/>
      <c r="R118" s="79"/>
      <c r="S118" s="79"/>
      <c r="T118" s="79"/>
      <c r="U118" s="79"/>
      <c r="V118" s="79"/>
      <c r="W118" s="79"/>
      <c r="X118" s="79"/>
    </row>
    <row r="119" spans="16:24" s="78" customFormat="1" ht="21.9" customHeight="1" x14ac:dyDescent="0.35">
      <c r="P119" s="79"/>
      <c r="Q119" s="79"/>
      <c r="R119" s="79"/>
      <c r="S119" s="79"/>
      <c r="T119" s="79"/>
      <c r="U119" s="79"/>
      <c r="V119" s="79"/>
      <c r="W119" s="79"/>
      <c r="X119" s="79"/>
    </row>
    <row r="120" spans="16:24" s="78" customFormat="1" ht="21.9" customHeight="1" x14ac:dyDescent="0.35">
      <c r="P120" s="79"/>
      <c r="Q120" s="79"/>
      <c r="R120" s="79"/>
      <c r="S120" s="79"/>
      <c r="T120" s="79"/>
      <c r="U120" s="79"/>
      <c r="V120" s="79"/>
      <c r="W120" s="79"/>
      <c r="X120" s="79"/>
    </row>
    <row r="121" spans="16:24" s="78" customFormat="1" ht="21.9" customHeight="1" x14ac:dyDescent="0.35">
      <c r="P121" s="79"/>
      <c r="Q121" s="79"/>
      <c r="R121" s="79"/>
      <c r="S121" s="79"/>
      <c r="T121" s="79"/>
      <c r="U121" s="79"/>
      <c r="V121" s="79"/>
      <c r="W121" s="79"/>
      <c r="X121" s="79"/>
    </row>
    <row r="122" spans="16:24" s="78" customFormat="1" ht="21.9" customHeight="1" x14ac:dyDescent="0.35">
      <c r="P122" s="79"/>
      <c r="Q122" s="79"/>
      <c r="R122" s="79"/>
      <c r="S122" s="79"/>
      <c r="T122" s="79"/>
      <c r="U122" s="79"/>
      <c r="V122" s="79"/>
      <c r="W122" s="79"/>
      <c r="X122" s="79"/>
    </row>
    <row r="123" spans="16:24" s="78" customFormat="1" ht="21.9" customHeight="1" x14ac:dyDescent="0.35">
      <c r="P123" s="79"/>
      <c r="Q123" s="79"/>
      <c r="R123" s="79"/>
      <c r="S123" s="79"/>
      <c r="T123" s="79"/>
      <c r="U123" s="79"/>
      <c r="V123" s="79"/>
      <c r="W123" s="79"/>
      <c r="X123" s="79"/>
    </row>
    <row r="124" spans="16:24" s="78" customFormat="1" ht="21.9" customHeight="1" x14ac:dyDescent="0.35">
      <c r="P124" s="79"/>
      <c r="Q124" s="79"/>
      <c r="R124" s="79"/>
      <c r="S124" s="79"/>
      <c r="T124" s="79"/>
      <c r="U124" s="79"/>
      <c r="V124" s="79"/>
      <c r="W124" s="79"/>
      <c r="X124" s="79"/>
    </row>
    <row r="125" spans="16:24" s="78" customFormat="1" ht="21.9" customHeight="1" x14ac:dyDescent="0.35">
      <c r="P125" s="79"/>
      <c r="Q125" s="79"/>
      <c r="R125" s="79"/>
      <c r="S125" s="79"/>
      <c r="T125" s="79"/>
      <c r="U125" s="79"/>
      <c r="V125" s="79"/>
      <c r="W125" s="79"/>
      <c r="X125" s="79"/>
    </row>
    <row r="126" spans="16:24" s="78" customFormat="1" ht="21.9" customHeight="1" x14ac:dyDescent="0.35">
      <c r="P126" s="79"/>
      <c r="Q126" s="79"/>
      <c r="R126" s="79"/>
      <c r="S126" s="79"/>
      <c r="T126" s="79"/>
      <c r="U126" s="79"/>
      <c r="V126" s="79"/>
      <c r="W126" s="79"/>
      <c r="X126" s="79"/>
    </row>
    <row r="127" spans="16:24" s="78" customFormat="1" ht="21.9" customHeight="1" x14ac:dyDescent="0.35">
      <c r="P127" s="79"/>
      <c r="Q127" s="79"/>
      <c r="R127" s="79"/>
      <c r="S127" s="79"/>
      <c r="T127" s="79"/>
      <c r="U127" s="79"/>
      <c r="V127" s="79"/>
      <c r="W127" s="79"/>
      <c r="X127" s="79"/>
    </row>
    <row r="128" spans="16:24" s="78" customFormat="1" ht="21.9" customHeight="1" x14ac:dyDescent="0.35">
      <c r="P128" s="79"/>
      <c r="Q128" s="79"/>
      <c r="R128" s="79"/>
      <c r="S128" s="79"/>
      <c r="T128" s="79"/>
      <c r="U128" s="79"/>
      <c r="V128" s="79"/>
      <c r="W128" s="79"/>
      <c r="X128" s="79"/>
    </row>
    <row r="129" spans="16:24" s="78" customFormat="1" ht="21.9" customHeight="1" x14ac:dyDescent="0.35">
      <c r="P129" s="79"/>
      <c r="Q129" s="79"/>
      <c r="R129" s="79"/>
      <c r="S129" s="79"/>
      <c r="T129" s="79"/>
      <c r="U129" s="79"/>
      <c r="V129" s="79"/>
      <c r="W129" s="79"/>
      <c r="X129" s="79"/>
    </row>
    <row r="130" spans="16:24" s="78" customFormat="1" ht="21.9" customHeight="1" x14ac:dyDescent="0.35">
      <c r="P130" s="79"/>
      <c r="Q130" s="79"/>
      <c r="R130" s="79"/>
      <c r="S130" s="79"/>
      <c r="T130" s="79"/>
      <c r="U130" s="79"/>
      <c r="V130" s="79"/>
      <c r="W130" s="79"/>
      <c r="X130" s="79"/>
    </row>
    <row r="131" spans="16:24" s="78" customFormat="1" ht="21.9" customHeight="1" x14ac:dyDescent="0.35">
      <c r="P131" s="79"/>
      <c r="Q131" s="79"/>
      <c r="R131" s="79"/>
      <c r="S131" s="79"/>
      <c r="T131" s="79"/>
      <c r="U131" s="79"/>
      <c r="V131" s="79"/>
      <c r="W131" s="79"/>
      <c r="X131" s="79"/>
    </row>
    <row r="132" spans="16:24" s="78" customFormat="1" ht="21.9" customHeight="1" x14ac:dyDescent="0.35">
      <c r="P132" s="79"/>
      <c r="Q132" s="79"/>
      <c r="R132" s="79"/>
      <c r="S132" s="79"/>
      <c r="T132" s="79"/>
      <c r="U132" s="79"/>
      <c r="V132" s="79"/>
      <c r="W132" s="79"/>
      <c r="X132" s="79"/>
    </row>
    <row r="133" spans="16:24" s="78" customFormat="1" ht="21.9" customHeight="1" x14ac:dyDescent="0.35">
      <c r="P133" s="79"/>
      <c r="Q133" s="79"/>
      <c r="R133" s="79"/>
      <c r="S133" s="79"/>
      <c r="T133" s="79"/>
      <c r="U133" s="79"/>
      <c r="V133" s="79"/>
      <c r="W133" s="79"/>
      <c r="X133" s="79"/>
    </row>
    <row r="134" spans="16:24" s="78" customFormat="1" ht="21.9" customHeight="1" x14ac:dyDescent="0.35">
      <c r="P134" s="79"/>
      <c r="Q134" s="79"/>
      <c r="R134" s="79"/>
      <c r="S134" s="79"/>
      <c r="T134" s="79"/>
      <c r="U134" s="79"/>
      <c r="V134" s="79"/>
      <c r="W134" s="79"/>
      <c r="X134" s="79"/>
    </row>
    <row r="135" spans="16:24" s="78" customFormat="1" ht="21.9" customHeight="1" x14ac:dyDescent="0.35">
      <c r="P135" s="79"/>
      <c r="Q135" s="79"/>
      <c r="R135" s="79"/>
      <c r="S135" s="79"/>
      <c r="T135" s="79"/>
      <c r="U135" s="79"/>
      <c r="V135" s="79"/>
      <c r="W135" s="79"/>
      <c r="X135" s="79"/>
    </row>
    <row r="136" spans="16:24" s="78" customFormat="1" ht="21.9" customHeight="1" x14ac:dyDescent="0.35">
      <c r="P136" s="79"/>
      <c r="Q136" s="79"/>
      <c r="R136" s="79"/>
      <c r="S136" s="79"/>
      <c r="T136" s="79"/>
      <c r="U136" s="79"/>
      <c r="V136" s="79"/>
      <c r="W136" s="79"/>
      <c r="X136" s="79"/>
    </row>
    <row r="137" spans="16:24" s="78" customFormat="1" ht="21.9" customHeight="1" x14ac:dyDescent="0.35">
      <c r="P137" s="79"/>
      <c r="Q137" s="79"/>
      <c r="R137" s="79"/>
      <c r="S137" s="79"/>
      <c r="T137" s="79"/>
      <c r="U137" s="79"/>
      <c r="V137" s="79"/>
      <c r="W137" s="79"/>
      <c r="X137" s="79"/>
    </row>
    <row r="138" spans="16:24" s="78" customFormat="1" ht="21.9" customHeight="1" x14ac:dyDescent="0.35">
      <c r="P138" s="79"/>
      <c r="Q138" s="79"/>
      <c r="R138" s="79"/>
      <c r="S138" s="79"/>
      <c r="T138" s="79"/>
      <c r="U138" s="79"/>
      <c r="V138" s="79"/>
      <c r="W138" s="79"/>
      <c r="X138" s="79"/>
    </row>
    <row r="139" spans="16:24" s="78" customFormat="1" ht="21.9" customHeight="1" x14ac:dyDescent="0.35">
      <c r="P139" s="79"/>
      <c r="Q139" s="79"/>
      <c r="R139" s="79"/>
      <c r="S139" s="79"/>
      <c r="T139" s="79"/>
      <c r="U139" s="79"/>
      <c r="V139" s="79"/>
      <c r="W139" s="79"/>
      <c r="X139" s="79"/>
    </row>
    <row r="140" spans="16:24" s="78" customFormat="1" ht="21.9" customHeight="1" x14ac:dyDescent="0.35">
      <c r="P140" s="79"/>
      <c r="Q140" s="79"/>
      <c r="R140" s="79"/>
      <c r="S140" s="79"/>
      <c r="T140" s="79"/>
      <c r="U140" s="79"/>
      <c r="V140" s="79"/>
      <c r="W140" s="79"/>
      <c r="X140" s="79"/>
    </row>
    <row r="141" spans="16:24" s="78" customFormat="1" ht="21.9" customHeight="1" x14ac:dyDescent="0.35">
      <c r="P141" s="79"/>
      <c r="Q141" s="79"/>
      <c r="R141" s="79"/>
      <c r="S141" s="79"/>
      <c r="T141" s="79"/>
      <c r="U141" s="79"/>
      <c r="V141" s="79"/>
      <c r="W141" s="79"/>
      <c r="X141" s="79"/>
    </row>
    <row r="142" spans="16:24" s="78" customFormat="1" ht="21.9" customHeight="1" x14ac:dyDescent="0.35">
      <c r="P142" s="79"/>
      <c r="Q142" s="79"/>
      <c r="R142" s="79"/>
      <c r="S142" s="79"/>
      <c r="T142" s="79"/>
      <c r="U142" s="79"/>
      <c r="V142" s="79"/>
      <c r="W142" s="79"/>
      <c r="X142" s="79"/>
    </row>
    <row r="143" spans="16:24" s="78" customFormat="1" ht="21.9" customHeight="1" x14ac:dyDescent="0.35">
      <c r="P143" s="79"/>
      <c r="Q143" s="79"/>
      <c r="R143" s="79"/>
      <c r="S143" s="79"/>
      <c r="T143" s="79"/>
      <c r="U143" s="79"/>
      <c r="V143" s="79"/>
      <c r="W143" s="79"/>
      <c r="X143" s="79"/>
    </row>
    <row r="144" spans="16:24" s="78" customFormat="1" ht="21.9" customHeight="1" x14ac:dyDescent="0.35">
      <c r="P144" s="79"/>
      <c r="Q144" s="79"/>
      <c r="R144" s="79"/>
      <c r="S144" s="79"/>
      <c r="T144" s="79"/>
      <c r="U144" s="79"/>
      <c r="V144" s="79"/>
      <c r="W144" s="79"/>
      <c r="X144" s="79"/>
    </row>
    <row r="145" spans="16:24" s="78" customFormat="1" ht="21.9" customHeight="1" x14ac:dyDescent="0.35">
      <c r="P145" s="79"/>
      <c r="Q145" s="79"/>
      <c r="R145" s="79"/>
      <c r="S145" s="79"/>
      <c r="T145" s="79"/>
      <c r="U145" s="79"/>
      <c r="V145" s="79"/>
      <c r="W145" s="79"/>
      <c r="X145" s="79"/>
    </row>
    <row r="146" spans="16:24" s="78" customFormat="1" ht="21.9" customHeight="1" x14ac:dyDescent="0.35">
      <c r="P146" s="79"/>
      <c r="Q146" s="79"/>
      <c r="R146" s="79"/>
      <c r="S146" s="79"/>
      <c r="T146" s="79"/>
      <c r="U146" s="79"/>
      <c r="V146" s="79"/>
      <c r="W146" s="79"/>
      <c r="X146" s="79"/>
    </row>
    <row r="147" spans="16:24" s="78" customFormat="1" ht="21.9" customHeight="1" x14ac:dyDescent="0.35">
      <c r="P147" s="79"/>
      <c r="Q147" s="79"/>
      <c r="R147" s="79"/>
      <c r="S147" s="79"/>
      <c r="T147" s="79"/>
      <c r="U147" s="79"/>
      <c r="V147" s="79"/>
      <c r="W147" s="79"/>
      <c r="X147" s="79"/>
    </row>
    <row r="148" spans="16:24" s="78" customFormat="1" ht="21.9" customHeight="1" x14ac:dyDescent="0.35">
      <c r="P148" s="79"/>
      <c r="Q148" s="79"/>
      <c r="R148" s="79"/>
      <c r="S148" s="79"/>
      <c r="T148" s="79"/>
      <c r="U148" s="79"/>
      <c r="V148" s="79"/>
      <c r="W148" s="79"/>
      <c r="X148" s="79"/>
    </row>
    <row r="149" spans="16:24" s="78" customFormat="1" ht="21.9" customHeight="1" x14ac:dyDescent="0.35">
      <c r="P149" s="79"/>
      <c r="Q149" s="79"/>
      <c r="R149" s="79"/>
      <c r="S149" s="79"/>
      <c r="T149" s="79"/>
      <c r="U149" s="79"/>
      <c r="V149" s="79"/>
      <c r="W149" s="79"/>
      <c r="X149" s="79"/>
    </row>
    <row r="150" spans="16:24" s="78" customFormat="1" ht="21.9" customHeight="1" x14ac:dyDescent="0.35">
      <c r="P150" s="79"/>
      <c r="Q150" s="79"/>
      <c r="R150" s="79"/>
      <c r="S150" s="79"/>
      <c r="T150" s="79"/>
      <c r="U150" s="79"/>
      <c r="V150" s="79"/>
      <c r="W150" s="79"/>
      <c r="X150" s="79"/>
    </row>
    <row r="151" spans="16:24" s="78" customFormat="1" ht="21.9" customHeight="1" x14ac:dyDescent="0.35">
      <c r="P151" s="79"/>
      <c r="Q151" s="79"/>
      <c r="R151" s="79"/>
      <c r="S151" s="79"/>
      <c r="T151" s="79"/>
      <c r="U151" s="79"/>
      <c r="V151" s="79"/>
      <c r="W151" s="79"/>
      <c r="X151" s="79"/>
    </row>
    <row r="152" spans="16:24" s="78" customFormat="1" ht="21.9" customHeight="1" x14ac:dyDescent="0.35">
      <c r="P152" s="79"/>
      <c r="Q152" s="79"/>
      <c r="R152" s="79"/>
      <c r="S152" s="79"/>
      <c r="T152" s="79"/>
      <c r="U152" s="79"/>
      <c r="V152" s="79"/>
      <c r="W152" s="79"/>
      <c r="X152" s="79"/>
    </row>
    <row r="153" spans="16:24" s="78" customFormat="1" ht="21.9" customHeight="1" x14ac:dyDescent="0.35">
      <c r="P153" s="79"/>
      <c r="Q153" s="79"/>
      <c r="R153" s="79"/>
      <c r="S153" s="79"/>
      <c r="T153" s="79"/>
      <c r="U153" s="79"/>
      <c r="V153" s="79"/>
      <c r="W153" s="79"/>
      <c r="X153" s="79"/>
    </row>
    <row r="154" spans="16:24" s="78" customFormat="1" ht="21.9" customHeight="1" x14ac:dyDescent="0.35">
      <c r="P154" s="79"/>
      <c r="Q154" s="79"/>
      <c r="R154" s="79"/>
      <c r="S154" s="79"/>
      <c r="T154" s="79"/>
      <c r="U154" s="79"/>
      <c r="V154" s="79"/>
      <c r="W154" s="79"/>
      <c r="X154" s="79"/>
    </row>
    <row r="155" spans="16:24" s="78" customFormat="1" ht="21.9" customHeight="1" x14ac:dyDescent="0.35">
      <c r="P155" s="79"/>
      <c r="Q155" s="79"/>
      <c r="R155" s="79"/>
      <c r="S155" s="79"/>
      <c r="T155" s="79"/>
      <c r="U155" s="79"/>
      <c r="V155" s="79"/>
      <c r="W155" s="79"/>
      <c r="X155" s="79"/>
    </row>
    <row r="156" spans="16:24" s="78" customFormat="1" ht="21.9" customHeight="1" x14ac:dyDescent="0.35">
      <c r="P156" s="79"/>
      <c r="Q156" s="79"/>
      <c r="R156" s="79"/>
      <c r="S156" s="79"/>
      <c r="T156" s="79"/>
      <c r="U156" s="79"/>
      <c r="V156" s="79"/>
      <c r="W156" s="79"/>
      <c r="X156" s="79"/>
    </row>
    <row r="157" spans="16:24" s="78" customFormat="1" ht="21.9" customHeight="1" x14ac:dyDescent="0.35">
      <c r="P157" s="79"/>
      <c r="Q157" s="79"/>
      <c r="R157" s="79"/>
      <c r="S157" s="79"/>
      <c r="T157" s="79"/>
      <c r="U157" s="79"/>
      <c r="V157" s="79"/>
      <c r="W157" s="79"/>
      <c r="X157" s="79"/>
    </row>
    <row r="158" spans="16:24" s="78" customFormat="1" ht="21.9" customHeight="1" x14ac:dyDescent="0.35">
      <c r="P158" s="79"/>
      <c r="Q158" s="79"/>
      <c r="R158" s="79"/>
      <c r="S158" s="79"/>
      <c r="T158" s="79"/>
      <c r="U158" s="79"/>
      <c r="V158" s="79"/>
      <c r="W158" s="79"/>
      <c r="X158" s="79"/>
    </row>
    <row r="159" spans="16:24" s="78" customFormat="1" ht="21.9" customHeight="1" x14ac:dyDescent="0.35">
      <c r="P159" s="79"/>
      <c r="Q159" s="79"/>
      <c r="R159" s="79"/>
      <c r="S159" s="79"/>
      <c r="T159" s="79"/>
      <c r="U159" s="79"/>
      <c r="V159" s="79"/>
      <c r="W159" s="79"/>
      <c r="X159" s="79"/>
    </row>
    <row r="160" spans="16:24" s="78" customFormat="1" ht="21.9" customHeight="1" x14ac:dyDescent="0.35">
      <c r="P160" s="79"/>
      <c r="Q160" s="79"/>
      <c r="R160" s="79"/>
      <c r="S160" s="79"/>
      <c r="T160" s="79"/>
      <c r="U160" s="79"/>
      <c r="V160" s="79"/>
      <c r="W160" s="79"/>
      <c r="X160" s="79"/>
    </row>
    <row r="161" spans="16:24" s="78" customFormat="1" ht="21.9" customHeight="1" x14ac:dyDescent="0.35">
      <c r="P161" s="79"/>
      <c r="Q161" s="79"/>
      <c r="R161" s="79"/>
      <c r="S161" s="79"/>
      <c r="T161" s="79"/>
      <c r="U161" s="79"/>
      <c r="V161" s="79"/>
      <c r="W161" s="79"/>
      <c r="X161" s="79"/>
    </row>
    <row r="162" spans="16:24" s="78" customFormat="1" ht="21.9" customHeight="1" x14ac:dyDescent="0.35">
      <c r="P162" s="79"/>
      <c r="Q162" s="79"/>
      <c r="R162" s="79"/>
      <c r="S162" s="79"/>
      <c r="T162" s="79"/>
      <c r="U162" s="79"/>
      <c r="V162" s="79"/>
      <c r="W162" s="79"/>
      <c r="X162" s="79"/>
    </row>
    <row r="163" spans="16:24" s="78" customFormat="1" ht="21.9" customHeight="1" x14ac:dyDescent="0.35">
      <c r="P163" s="79"/>
      <c r="Q163" s="79"/>
      <c r="R163" s="79"/>
      <c r="S163" s="79"/>
      <c r="T163" s="79"/>
      <c r="U163" s="79"/>
      <c r="V163" s="79"/>
      <c r="W163" s="79"/>
      <c r="X163" s="79"/>
    </row>
    <row r="164" spans="16:24" s="78" customFormat="1" ht="21.9" customHeight="1" x14ac:dyDescent="0.35">
      <c r="P164" s="79"/>
      <c r="Q164" s="79"/>
      <c r="R164" s="79"/>
      <c r="S164" s="79"/>
      <c r="T164" s="79"/>
      <c r="U164" s="79"/>
      <c r="V164" s="79"/>
      <c r="W164" s="79"/>
      <c r="X164" s="79"/>
    </row>
    <row r="165" spans="16:24" s="78" customFormat="1" ht="21.9" customHeight="1" x14ac:dyDescent="0.35">
      <c r="P165" s="79"/>
      <c r="Q165" s="79"/>
      <c r="R165" s="79"/>
      <c r="S165" s="79"/>
      <c r="T165" s="79"/>
      <c r="U165" s="79"/>
      <c r="V165" s="79"/>
      <c r="W165" s="79"/>
      <c r="X165" s="79"/>
    </row>
    <row r="166" spans="16:24" s="78" customFormat="1" ht="21.9" customHeight="1" x14ac:dyDescent="0.35">
      <c r="P166" s="79"/>
      <c r="Q166" s="79"/>
      <c r="R166" s="79"/>
      <c r="S166" s="79"/>
      <c r="T166" s="79"/>
      <c r="U166" s="79"/>
      <c r="V166" s="79"/>
      <c r="W166" s="79"/>
      <c r="X166" s="79"/>
    </row>
    <row r="167" spans="16:24" s="78" customFormat="1" ht="21.9" customHeight="1" x14ac:dyDescent="0.35">
      <c r="P167" s="79"/>
      <c r="Q167" s="79"/>
      <c r="R167" s="79"/>
      <c r="S167" s="79"/>
      <c r="T167" s="79"/>
      <c r="U167" s="79"/>
      <c r="V167" s="79"/>
      <c r="W167" s="79"/>
      <c r="X167" s="79"/>
    </row>
    <row r="168" spans="16:24" s="78" customFormat="1" ht="21.9" customHeight="1" x14ac:dyDescent="0.35">
      <c r="P168" s="79"/>
      <c r="Q168" s="79"/>
      <c r="R168" s="79"/>
      <c r="S168" s="79"/>
      <c r="T168" s="79"/>
      <c r="U168" s="79"/>
      <c r="V168" s="79"/>
      <c r="W168" s="79"/>
      <c r="X168" s="79"/>
    </row>
    <row r="169" spans="16:24" s="78" customFormat="1" ht="21.9" customHeight="1" x14ac:dyDescent="0.35">
      <c r="P169" s="79"/>
      <c r="Q169" s="79"/>
      <c r="R169" s="79"/>
      <c r="S169" s="79"/>
      <c r="T169" s="79"/>
      <c r="U169" s="79"/>
      <c r="V169" s="79"/>
      <c r="W169" s="79"/>
      <c r="X169" s="79"/>
    </row>
    <row r="170" spans="16:24" s="78" customFormat="1" ht="21.9" customHeight="1" x14ac:dyDescent="0.35">
      <c r="P170" s="79"/>
      <c r="Q170" s="79"/>
      <c r="R170" s="79"/>
      <c r="S170" s="79"/>
      <c r="T170" s="79"/>
      <c r="U170" s="79"/>
      <c r="V170" s="79"/>
      <c r="W170" s="79"/>
      <c r="X170" s="79"/>
    </row>
    <row r="171" spans="16:24" s="78" customFormat="1" ht="21.9" customHeight="1" x14ac:dyDescent="0.35">
      <c r="P171" s="79"/>
      <c r="Q171" s="79"/>
      <c r="R171" s="79"/>
      <c r="S171" s="79"/>
      <c r="T171" s="79"/>
      <c r="U171" s="79"/>
      <c r="V171" s="79"/>
      <c r="W171" s="79"/>
      <c r="X171" s="79"/>
    </row>
    <row r="172" spans="16:24" s="78" customFormat="1" ht="21.9" customHeight="1" x14ac:dyDescent="0.35">
      <c r="P172" s="79"/>
      <c r="Q172" s="79"/>
      <c r="R172" s="79"/>
      <c r="S172" s="79"/>
      <c r="T172" s="79"/>
      <c r="U172" s="79"/>
      <c r="V172" s="79"/>
      <c r="W172" s="79"/>
      <c r="X172" s="79"/>
    </row>
    <row r="173" spans="16:24" s="78" customFormat="1" ht="21.9" customHeight="1" x14ac:dyDescent="0.35">
      <c r="P173" s="79"/>
      <c r="Q173" s="79"/>
      <c r="R173" s="79"/>
      <c r="S173" s="79"/>
      <c r="T173" s="79"/>
      <c r="U173" s="79"/>
      <c r="V173" s="79"/>
      <c r="W173" s="79"/>
      <c r="X173" s="79"/>
    </row>
    <row r="174" spans="16:24" s="78" customFormat="1" ht="21.9" customHeight="1" x14ac:dyDescent="0.35">
      <c r="P174" s="79"/>
      <c r="Q174" s="79"/>
      <c r="R174" s="79"/>
      <c r="S174" s="79"/>
      <c r="T174" s="79"/>
      <c r="U174" s="79"/>
      <c r="V174" s="79"/>
      <c r="W174" s="79"/>
      <c r="X174" s="79"/>
    </row>
    <row r="175" spans="16:24" s="78" customFormat="1" ht="21.9" customHeight="1" x14ac:dyDescent="0.35">
      <c r="P175" s="79"/>
      <c r="Q175" s="79"/>
      <c r="R175" s="79"/>
      <c r="S175" s="79"/>
      <c r="T175" s="79"/>
      <c r="U175" s="79"/>
      <c r="V175" s="79"/>
      <c r="W175" s="79"/>
      <c r="X175" s="79"/>
    </row>
    <row r="176" spans="16:24" s="78" customFormat="1" ht="21.9" customHeight="1" x14ac:dyDescent="0.35">
      <c r="P176" s="79"/>
      <c r="Q176" s="79"/>
      <c r="R176" s="79"/>
      <c r="S176" s="79"/>
      <c r="T176" s="79"/>
      <c r="U176" s="79"/>
      <c r="V176" s="79"/>
      <c r="W176" s="79"/>
      <c r="X176" s="79"/>
    </row>
    <row r="177" spans="16:24" s="78" customFormat="1" ht="21.9" customHeight="1" x14ac:dyDescent="0.35">
      <c r="P177" s="79"/>
      <c r="Q177" s="79"/>
      <c r="R177" s="79"/>
      <c r="S177" s="79"/>
      <c r="T177" s="79"/>
      <c r="U177" s="79"/>
      <c r="V177" s="79"/>
      <c r="W177" s="79"/>
      <c r="X177" s="79"/>
    </row>
    <row r="178" spans="16:24" s="78" customFormat="1" ht="21.9" customHeight="1" x14ac:dyDescent="0.35">
      <c r="P178" s="79"/>
      <c r="Q178" s="79"/>
      <c r="R178" s="79"/>
      <c r="S178" s="79"/>
      <c r="T178" s="79"/>
      <c r="U178" s="79"/>
      <c r="V178" s="79"/>
      <c r="W178" s="79"/>
      <c r="X178" s="79"/>
    </row>
    <row r="179" spans="16:24" s="78" customFormat="1" ht="21.9" customHeight="1" x14ac:dyDescent="0.35">
      <c r="P179" s="79"/>
      <c r="Q179" s="79"/>
      <c r="R179" s="79"/>
      <c r="S179" s="79"/>
      <c r="T179" s="79"/>
      <c r="U179" s="79"/>
      <c r="V179" s="79"/>
      <c r="W179" s="79"/>
      <c r="X179" s="79"/>
    </row>
    <row r="180" spans="16:24" s="78" customFormat="1" ht="21.9" customHeight="1" x14ac:dyDescent="0.35">
      <c r="P180" s="79"/>
      <c r="Q180" s="79"/>
      <c r="R180" s="79"/>
      <c r="S180" s="79"/>
      <c r="T180" s="79"/>
      <c r="U180" s="79"/>
      <c r="V180" s="79"/>
      <c r="W180" s="79"/>
      <c r="X180" s="79"/>
    </row>
    <row r="181" spans="16:24" s="78" customFormat="1" ht="21.9" customHeight="1" x14ac:dyDescent="0.35">
      <c r="P181" s="79"/>
      <c r="Q181" s="79"/>
      <c r="R181" s="79"/>
      <c r="S181" s="79"/>
      <c r="T181" s="79"/>
      <c r="U181" s="79"/>
      <c r="V181" s="79"/>
      <c r="W181" s="79"/>
      <c r="X181" s="79"/>
    </row>
    <row r="182" spans="16:24" s="78" customFormat="1" ht="21.9" customHeight="1" x14ac:dyDescent="0.35">
      <c r="P182" s="79"/>
      <c r="Q182" s="79"/>
      <c r="R182" s="79"/>
      <c r="S182" s="79"/>
      <c r="T182" s="79"/>
      <c r="U182" s="79"/>
      <c r="V182" s="79"/>
      <c r="W182" s="79"/>
      <c r="X182" s="79"/>
    </row>
    <row r="183" spans="16:24" s="78" customFormat="1" ht="21.9" customHeight="1" x14ac:dyDescent="0.35">
      <c r="P183" s="79"/>
      <c r="Q183" s="79"/>
      <c r="R183" s="79"/>
      <c r="S183" s="79"/>
      <c r="T183" s="79"/>
      <c r="U183" s="79"/>
      <c r="V183" s="79"/>
      <c r="W183" s="79"/>
      <c r="X183" s="79"/>
    </row>
    <row r="184" spans="16:24" s="78" customFormat="1" ht="21.9" customHeight="1" x14ac:dyDescent="0.35">
      <c r="P184" s="79"/>
      <c r="Q184" s="79"/>
      <c r="R184" s="79"/>
      <c r="S184" s="79"/>
      <c r="T184" s="79"/>
      <c r="U184" s="79"/>
      <c r="V184" s="79"/>
      <c r="W184" s="79"/>
      <c r="X184" s="79"/>
    </row>
    <row r="185" spans="16:24" s="78" customFormat="1" ht="21.9" customHeight="1" x14ac:dyDescent="0.35">
      <c r="P185" s="79"/>
      <c r="Q185" s="79"/>
      <c r="R185" s="79"/>
      <c r="S185" s="79"/>
      <c r="T185" s="79"/>
      <c r="U185" s="79"/>
      <c r="V185" s="79"/>
      <c r="W185" s="79"/>
      <c r="X185" s="79"/>
    </row>
    <row r="186" spans="16:24" s="78" customFormat="1" ht="21.9" customHeight="1" x14ac:dyDescent="0.35">
      <c r="P186" s="79"/>
      <c r="Q186" s="79"/>
      <c r="R186" s="79"/>
      <c r="S186" s="79"/>
      <c r="T186" s="79"/>
      <c r="U186" s="79"/>
      <c r="V186" s="79"/>
      <c r="W186" s="79"/>
      <c r="X186" s="79"/>
    </row>
    <row r="187" spans="16:24" s="78" customFormat="1" ht="21.9" customHeight="1" x14ac:dyDescent="0.35">
      <c r="P187" s="79"/>
      <c r="Q187" s="79"/>
      <c r="R187" s="79"/>
      <c r="S187" s="79"/>
      <c r="T187" s="79"/>
      <c r="U187" s="79"/>
      <c r="V187" s="79"/>
      <c r="W187" s="79"/>
      <c r="X187" s="79"/>
    </row>
    <row r="188" spans="16:24" s="78" customFormat="1" ht="21.9" customHeight="1" x14ac:dyDescent="0.35">
      <c r="P188" s="79"/>
      <c r="Q188" s="79"/>
      <c r="R188" s="79"/>
      <c r="S188" s="79"/>
      <c r="T188" s="79"/>
      <c r="U188" s="79"/>
      <c r="V188" s="79"/>
      <c r="W188" s="79"/>
      <c r="X188" s="79"/>
    </row>
    <row r="189" spans="16:24" s="78" customFormat="1" ht="21.9" customHeight="1" x14ac:dyDescent="0.35">
      <c r="P189" s="79"/>
      <c r="Q189" s="79"/>
      <c r="R189" s="79"/>
      <c r="S189" s="79"/>
      <c r="T189" s="79"/>
      <c r="U189" s="79"/>
      <c r="V189" s="79"/>
      <c r="W189" s="79"/>
      <c r="X189" s="79"/>
    </row>
    <row r="190" spans="16:24" s="78" customFormat="1" ht="21.9" customHeight="1" x14ac:dyDescent="0.35">
      <c r="P190" s="79"/>
      <c r="Q190" s="79"/>
      <c r="R190" s="79"/>
      <c r="S190" s="79"/>
      <c r="T190" s="79"/>
      <c r="U190" s="79"/>
      <c r="V190" s="79"/>
      <c r="W190" s="79"/>
      <c r="X190" s="79"/>
    </row>
    <row r="191" spans="16:24" s="78" customFormat="1" ht="21.9" customHeight="1" x14ac:dyDescent="0.35">
      <c r="P191" s="79"/>
      <c r="Q191" s="79"/>
      <c r="R191" s="79"/>
      <c r="S191" s="79"/>
      <c r="T191" s="79"/>
      <c r="U191" s="79"/>
      <c r="V191" s="79"/>
      <c r="W191" s="79"/>
      <c r="X191" s="79"/>
    </row>
    <row r="192" spans="16:24" s="78" customFormat="1" ht="21.9" customHeight="1" x14ac:dyDescent="0.35">
      <c r="P192" s="79"/>
      <c r="Q192" s="79"/>
      <c r="R192" s="79"/>
      <c r="S192" s="79"/>
      <c r="T192" s="79"/>
      <c r="U192" s="79"/>
      <c r="V192" s="79"/>
      <c r="W192" s="79"/>
      <c r="X192" s="79"/>
    </row>
    <row r="193" spans="16:24" s="78" customFormat="1" ht="21.9" customHeight="1" x14ac:dyDescent="0.35">
      <c r="P193" s="79"/>
      <c r="Q193" s="79"/>
      <c r="R193" s="79"/>
      <c r="S193" s="79"/>
      <c r="T193" s="79"/>
      <c r="U193" s="79"/>
      <c r="V193" s="79"/>
      <c r="W193" s="79"/>
      <c r="X193" s="79"/>
    </row>
    <row r="194" spans="16:24" s="78" customFormat="1" ht="21.9" customHeight="1" x14ac:dyDescent="0.35">
      <c r="P194" s="79"/>
      <c r="Q194" s="79"/>
      <c r="R194" s="79"/>
      <c r="S194" s="79"/>
      <c r="T194" s="79"/>
      <c r="U194" s="79"/>
      <c r="V194" s="79"/>
      <c r="W194" s="79"/>
      <c r="X194" s="79"/>
    </row>
    <row r="195" spans="16:24" s="78" customFormat="1" ht="21.9" customHeight="1" x14ac:dyDescent="0.35">
      <c r="P195" s="79"/>
      <c r="Q195" s="79"/>
      <c r="R195" s="79"/>
      <c r="S195" s="79"/>
      <c r="T195" s="79"/>
      <c r="U195" s="79"/>
      <c r="V195" s="79"/>
      <c r="W195" s="79"/>
      <c r="X195" s="79"/>
    </row>
    <row r="196" spans="16:24" s="78" customFormat="1" ht="21.9" customHeight="1" x14ac:dyDescent="0.35">
      <c r="P196" s="79"/>
      <c r="Q196" s="79"/>
      <c r="R196" s="79"/>
      <c r="S196" s="79"/>
      <c r="T196" s="79"/>
      <c r="U196" s="79"/>
      <c r="V196" s="79"/>
      <c r="W196" s="79"/>
      <c r="X196" s="79"/>
    </row>
    <row r="197" spans="16:24" s="78" customFormat="1" ht="21.9" customHeight="1" x14ac:dyDescent="0.35">
      <c r="P197" s="79"/>
      <c r="Q197" s="79"/>
      <c r="R197" s="79"/>
      <c r="S197" s="79"/>
      <c r="T197" s="79"/>
      <c r="U197" s="79"/>
      <c r="V197" s="79"/>
      <c r="W197" s="79"/>
      <c r="X197" s="79"/>
    </row>
    <row r="198" spans="16:24" s="78" customFormat="1" ht="21.9" customHeight="1" x14ac:dyDescent="0.35">
      <c r="P198" s="79"/>
      <c r="Q198" s="79"/>
      <c r="R198" s="79"/>
      <c r="S198" s="79"/>
      <c r="T198" s="79"/>
      <c r="U198" s="79"/>
      <c r="V198" s="79"/>
      <c r="W198" s="79"/>
      <c r="X198" s="79"/>
    </row>
    <row r="199" spans="16:24" s="78" customFormat="1" ht="21.9" customHeight="1" x14ac:dyDescent="0.35">
      <c r="P199" s="79"/>
      <c r="Q199" s="79"/>
      <c r="R199" s="79"/>
      <c r="S199" s="79"/>
      <c r="T199" s="79"/>
      <c r="U199" s="79"/>
      <c r="V199" s="79"/>
      <c r="W199" s="79"/>
      <c r="X199" s="79"/>
    </row>
    <row r="200" spans="16:24" s="78" customFormat="1" ht="21.9" customHeight="1" x14ac:dyDescent="0.35">
      <c r="P200" s="79"/>
      <c r="Q200" s="79"/>
      <c r="R200" s="79"/>
      <c r="S200" s="79"/>
      <c r="T200" s="79"/>
      <c r="U200" s="79"/>
      <c r="V200" s="79"/>
      <c r="W200" s="79"/>
      <c r="X200" s="79"/>
    </row>
    <row r="201" spans="16:24" s="78" customFormat="1" ht="21.9" customHeight="1" x14ac:dyDescent="0.35">
      <c r="P201" s="79"/>
      <c r="Q201" s="79"/>
      <c r="R201" s="79"/>
      <c r="S201" s="79"/>
      <c r="T201" s="79"/>
      <c r="U201" s="79"/>
      <c r="V201" s="79"/>
      <c r="W201" s="79"/>
      <c r="X201" s="79"/>
    </row>
    <row r="202" spans="16:24" s="78" customFormat="1" ht="21.9" customHeight="1" x14ac:dyDescent="0.35">
      <c r="P202" s="79"/>
      <c r="Q202" s="79"/>
      <c r="R202" s="79"/>
      <c r="S202" s="79"/>
      <c r="T202" s="79"/>
      <c r="U202" s="79"/>
      <c r="V202" s="79"/>
      <c r="W202" s="79"/>
      <c r="X202" s="79"/>
    </row>
    <row r="203" spans="16:24" s="78" customFormat="1" ht="21.9" customHeight="1" x14ac:dyDescent="0.35">
      <c r="P203" s="79"/>
      <c r="Q203" s="79"/>
      <c r="R203" s="79"/>
      <c r="S203" s="79"/>
      <c r="T203" s="79"/>
      <c r="U203" s="79"/>
      <c r="V203" s="79"/>
      <c r="W203" s="79"/>
      <c r="X203" s="79"/>
    </row>
    <row r="204" spans="16:24" s="78" customFormat="1" ht="21.9" customHeight="1" x14ac:dyDescent="0.35">
      <c r="P204" s="79"/>
      <c r="Q204" s="79"/>
      <c r="R204" s="79"/>
      <c r="S204" s="79"/>
      <c r="T204" s="79"/>
      <c r="U204" s="79"/>
      <c r="V204" s="79"/>
      <c r="W204" s="79"/>
      <c r="X204" s="79"/>
    </row>
    <row r="205" spans="16:24" s="78" customFormat="1" ht="21.9" customHeight="1" x14ac:dyDescent="0.35">
      <c r="P205" s="79"/>
      <c r="Q205" s="79"/>
      <c r="R205" s="79"/>
      <c r="S205" s="79"/>
      <c r="T205" s="79"/>
      <c r="U205" s="79"/>
      <c r="V205" s="79"/>
      <c r="W205" s="79"/>
      <c r="X205" s="79"/>
    </row>
    <row r="206" spans="16:24" s="78" customFormat="1" ht="21.9" customHeight="1" x14ac:dyDescent="0.35">
      <c r="P206" s="79"/>
      <c r="Q206" s="79"/>
      <c r="R206" s="79"/>
      <c r="S206" s="79"/>
      <c r="T206" s="79"/>
      <c r="U206" s="79"/>
      <c r="V206" s="79"/>
      <c r="W206" s="79"/>
      <c r="X206" s="79"/>
    </row>
    <row r="207" spans="16:24" s="78" customFormat="1" ht="21.9" customHeight="1" x14ac:dyDescent="0.35">
      <c r="P207" s="79"/>
      <c r="Q207" s="79"/>
      <c r="R207" s="79"/>
      <c r="S207" s="79"/>
      <c r="T207" s="79"/>
      <c r="U207" s="79"/>
      <c r="V207" s="79"/>
      <c r="W207" s="79"/>
      <c r="X207" s="79"/>
    </row>
    <row r="208" spans="16:24" s="78" customFormat="1" ht="21.9" customHeight="1" x14ac:dyDescent="0.35">
      <c r="P208" s="79"/>
      <c r="Q208" s="79"/>
      <c r="R208" s="79"/>
      <c r="S208" s="79"/>
      <c r="T208" s="79"/>
      <c r="U208" s="79"/>
      <c r="V208" s="79"/>
      <c r="W208" s="79"/>
      <c r="X208" s="79"/>
    </row>
    <row r="209" spans="16:24" s="78" customFormat="1" ht="21.9" customHeight="1" x14ac:dyDescent="0.35">
      <c r="P209" s="79"/>
      <c r="Q209" s="79"/>
      <c r="R209" s="79"/>
      <c r="S209" s="79"/>
      <c r="T209" s="79"/>
      <c r="U209" s="79"/>
      <c r="V209" s="79"/>
      <c r="W209" s="79"/>
      <c r="X209" s="79"/>
    </row>
    <row r="210" spans="16:24" s="78" customFormat="1" ht="21.9" customHeight="1" x14ac:dyDescent="0.35">
      <c r="P210" s="79"/>
      <c r="Q210" s="79"/>
      <c r="R210" s="79"/>
      <c r="S210" s="79"/>
      <c r="T210" s="79"/>
      <c r="U210" s="79"/>
      <c r="V210" s="79"/>
      <c r="W210" s="79"/>
      <c r="X210" s="79"/>
    </row>
    <row r="211" spans="16:24" s="78" customFormat="1" ht="21.9" customHeight="1" x14ac:dyDescent="0.35">
      <c r="P211" s="79"/>
      <c r="Q211" s="79"/>
      <c r="R211" s="79"/>
      <c r="S211" s="79"/>
      <c r="T211" s="79"/>
      <c r="U211" s="79"/>
      <c r="V211" s="79"/>
      <c r="W211" s="79"/>
      <c r="X211" s="79"/>
    </row>
    <row r="212" spans="16:24" s="78" customFormat="1" ht="21.9" customHeight="1" x14ac:dyDescent="0.35">
      <c r="P212" s="79"/>
      <c r="Q212" s="79"/>
      <c r="R212" s="79"/>
      <c r="S212" s="79"/>
      <c r="T212" s="79"/>
      <c r="U212" s="79"/>
      <c r="V212" s="79"/>
      <c r="W212" s="79"/>
      <c r="X212" s="79"/>
    </row>
    <row r="213" spans="16:24" s="78" customFormat="1" ht="21.9" customHeight="1" x14ac:dyDescent="0.35">
      <c r="P213" s="79"/>
      <c r="Q213" s="79"/>
      <c r="R213" s="79"/>
      <c r="S213" s="79"/>
      <c r="T213" s="79"/>
      <c r="U213" s="79"/>
      <c r="V213" s="79"/>
      <c r="W213" s="79"/>
      <c r="X213" s="79"/>
    </row>
    <row r="214" spans="16:24" s="78" customFormat="1" ht="21.9" customHeight="1" x14ac:dyDescent="0.35">
      <c r="P214" s="79"/>
      <c r="Q214" s="79"/>
      <c r="R214" s="79"/>
      <c r="S214" s="79"/>
      <c r="T214" s="79"/>
      <c r="U214" s="79"/>
      <c r="V214" s="79"/>
      <c r="W214" s="79"/>
      <c r="X214" s="79"/>
    </row>
    <row r="215" spans="16:24" s="78" customFormat="1" ht="21.9" customHeight="1" x14ac:dyDescent="0.35">
      <c r="P215" s="79"/>
      <c r="Q215" s="79"/>
      <c r="R215" s="79"/>
      <c r="S215" s="79"/>
      <c r="T215" s="79"/>
      <c r="U215" s="79"/>
      <c r="V215" s="79"/>
      <c r="W215" s="79"/>
      <c r="X215" s="79"/>
    </row>
    <row r="216" spans="16:24" s="78" customFormat="1" ht="21.9" customHeight="1" x14ac:dyDescent="0.35">
      <c r="P216" s="79"/>
      <c r="Q216" s="79"/>
      <c r="R216" s="79"/>
      <c r="S216" s="79"/>
      <c r="T216" s="79"/>
      <c r="U216" s="79"/>
      <c r="V216" s="79"/>
      <c r="W216" s="79"/>
      <c r="X216" s="79"/>
    </row>
    <row r="217" spans="16:24" s="78" customFormat="1" ht="21.9" customHeight="1" x14ac:dyDescent="0.35">
      <c r="P217" s="79"/>
      <c r="Q217" s="79"/>
      <c r="R217" s="79"/>
      <c r="S217" s="79"/>
      <c r="T217" s="79"/>
      <c r="U217" s="79"/>
      <c r="V217" s="79"/>
      <c r="W217" s="79"/>
      <c r="X217" s="79"/>
    </row>
    <row r="218" spans="16:24" s="78" customFormat="1" ht="21.9" customHeight="1" x14ac:dyDescent="0.35">
      <c r="P218" s="79"/>
      <c r="Q218" s="79"/>
      <c r="R218" s="79"/>
      <c r="S218" s="79"/>
      <c r="T218" s="79"/>
      <c r="U218" s="79"/>
      <c r="V218" s="79"/>
      <c r="W218" s="79"/>
      <c r="X218" s="79"/>
    </row>
    <row r="219" spans="16:24" s="78" customFormat="1" ht="21.9" customHeight="1" x14ac:dyDescent="0.35">
      <c r="P219" s="79"/>
      <c r="Q219" s="79"/>
      <c r="R219" s="79"/>
      <c r="S219" s="79"/>
      <c r="T219" s="79"/>
      <c r="U219" s="79"/>
      <c r="V219" s="79"/>
      <c r="W219" s="79"/>
      <c r="X219" s="79"/>
    </row>
    <row r="220" spans="16:24" s="78" customFormat="1" ht="21.9" customHeight="1" x14ac:dyDescent="0.35">
      <c r="P220" s="79"/>
      <c r="Q220" s="79"/>
      <c r="R220" s="79"/>
      <c r="S220" s="79"/>
      <c r="T220" s="79"/>
      <c r="U220" s="79"/>
      <c r="V220" s="79"/>
      <c r="W220" s="79"/>
      <c r="X220" s="79"/>
    </row>
    <row r="221" spans="16:24" s="78" customFormat="1" ht="21.9" customHeight="1" x14ac:dyDescent="0.35">
      <c r="P221" s="79"/>
      <c r="Q221" s="79"/>
      <c r="R221" s="79"/>
      <c r="S221" s="79"/>
      <c r="T221" s="79"/>
      <c r="U221" s="79"/>
      <c r="V221" s="79"/>
      <c r="W221" s="79"/>
      <c r="X221" s="79"/>
    </row>
    <row r="222" spans="16:24" s="78" customFormat="1" ht="21.9" customHeight="1" x14ac:dyDescent="0.35">
      <c r="P222" s="79"/>
      <c r="Q222" s="79"/>
      <c r="R222" s="79"/>
      <c r="S222" s="79"/>
      <c r="T222" s="79"/>
      <c r="U222" s="79"/>
      <c r="V222" s="79"/>
      <c r="W222" s="79"/>
      <c r="X222" s="79"/>
    </row>
    <row r="223" spans="16:24" s="78" customFormat="1" ht="21.9" customHeight="1" x14ac:dyDescent="0.35">
      <c r="P223" s="79"/>
      <c r="Q223" s="79"/>
      <c r="R223" s="79"/>
      <c r="S223" s="79"/>
      <c r="T223" s="79"/>
      <c r="U223" s="79"/>
      <c r="V223" s="79"/>
      <c r="W223" s="79"/>
      <c r="X223" s="79"/>
    </row>
    <row r="224" spans="16:24" s="78" customFormat="1" ht="21.9" customHeight="1" x14ac:dyDescent="0.35">
      <c r="P224" s="79"/>
      <c r="Q224" s="79"/>
      <c r="R224" s="79"/>
      <c r="S224" s="79"/>
      <c r="T224" s="79"/>
      <c r="U224" s="79"/>
      <c r="V224" s="79"/>
      <c r="W224" s="79"/>
      <c r="X224" s="79"/>
    </row>
    <row r="225" spans="16:24" s="78" customFormat="1" ht="21.9" customHeight="1" x14ac:dyDescent="0.35">
      <c r="P225" s="79"/>
      <c r="Q225" s="79"/>
      <c r="R225" s="79"/>
      <c r="S225" s="79"/>
      <c r="T225" s="79"/>
      <c r="U225" s="79"/>
      <c r="V225" s="79"/>
      <c r="W225" s="79"/>
      <c r="X225" s="79"/>
    </row>
    <row r="226" spans="16:24" s="78" customFormat="1" ht="21.9" customHeight="1" x14ac:dyDescent="0.35">
      <c r="P226" s="79"/>
      <c r="Q226" s="79"/>
      <c r="R226" s="79"/>
      <c r="S226" s="79"/>
      <c r="T226" s="79"/>
      <c r="U226" s="79"/>
      <c r="V226" s="79"/>
      <c r="W226" s="79"/>
      <c r="X226" s="79"/>
    </row>
    <row r="227" spans="16:24" s="78" customFormat="1" ht="21.9" customHeight="1" x14ac:dyDescent="0.35">
      <c r="P227" s="79"/>
      <c r="Q227" s="79"/>
      <c r="R227" s="79"/>
      <c r="S227" s="79"/>
      <c r="T227" s="79"/>
      <c r="U227" s="79"/>
      <c r="V227" s="79"/>
      <c r="W227" s="79"/>
      <c r="X227" s="79"/>
    </row>
    <row r="228" spans="16:24" s="78" customFormat="1" ht="21.9" customHeight="1" x14ac:dyDescent="0.35">
      <c r="P228" s="79"/>
      <c r="Q228" s="79"/>
      <c r="R228" s="79"/>
      <c r="S228" s="79"/>
      <c r="T228" s="79"/>
      <c r="U228" s="79"/>
      <c r="V228" s="79"/>
      <c r="W228" s="79"/>
      <c r="X228" s="79"/>
    </row>
    <row r="229" spans="16:24" s="78" customFormat="1" ht="21.9" customHeight="1" x14ac:dyDescent="0.35">
      <c r="P229" s="79"/>
      <c r="Q229" s="79"/>
      <c r="R229" s="79"/>
      <c r="S229" s="79"/>
      <c r="T229" s="79"/>
      <c r="U229" s="79"/>
      <c r="V229" s="79"/>
      <c r="W229" s="79"/>
      <c r="X229" s="79"/>
    </row>
    <row r="230" spans="16:24" s="78" customFormat="1" ht="21.9" customHeight="1" x14ac:dyDescent="0.35">
      <c r="P230" s="79"/>
      <c r="Q230" s="79"/>
      <c r="R230" s="79"/>
      <c r="S230" s="79"/>
      <c r="T230" s="79"/>
      <c r="U230" s="79"/>
      <c r="V230" s="79"/>
      <c r="W230" s="79"/>
      <c r="X230" s="79"/>
    </row>
    <row r="231" spans="16:24" s="78" customFormat="1" ht="21.9" customHeight="1" x14ac:dyDescent="0.35">
      <c r="P231" s="79"/>
      <c r="Q231" s="79"/>
      <c r="R231" s="79"/>
      <c r="S231" s="79"/>
      <c r="T231" s="79"/>
      <c r="U231" s="79"/>
      <c r="V231" s="79"/>
      <c r="W231" s="79"/>
      <c r="X231" s="79"/>
    </row>
    <row r="232" spans="16:24" s="78" customFormat="1" ht="21.9" customHeight="1" x14ac:dyDescent="0.35">
      <c r="P232" s="79"/>
      <c r="Q232" s="79"/>
      <c r="R232" s="79"/>
      <c r="S232" s="79"/>
      <c r="T232" s="79"/>
      <c r="U232" s="79"/>
      <c r="V232" s="79"/>
      <c r="W232" s="79"/>
      <c r="X232" s="79"/>
    </row>
    <row r="233" spans="16:24" s="78" customFormat="1" ht="21.9" customHeight="1" x14ac:dyDescent="0.35">
      <c r="P233" s="79"/>
      <c r="Q233" s="79"/>
      <c r="R233" s="79"/>
      <c r="S233" s="79"/>
      <c r="T233" s="79"/>
      <c r="U233" s="79"/>
      <c r="V233" s="79"/>
      <c r="W233" s="79"/>
      <c r="X233" s="79"/>
    </row>
    <row r="234" spans="16:24" s="78" customFormat="1" ht="21.9" customHeight="1" x14ac:dyDescent="0.35">
      <c r="P234" s="79"/>
      <c r="Q234" s="79"/>
      <c r="R234" s="79"/>
      <c r="S234" s="79"/>
      <c r="T234" s="79"/>
      <c r="U234" s="79"/>
      <c r="V234" s="79"/>
      <c r="W234" s="79"/>
      <c r="X234" s="79"/>
    </row>
    <row r="235" spans="16:24" s="78" customFormat="1" ht="21.9" customHeight="1" x14ac:dyDescent="0.35">
      <c r="P235" s="79"/>
      <c r="Q235" s="79"/>
      <c r="R235" s="79"/>
      <c r="S235" s="79"/>
      <c r="T235" s="79"/>
      <c r="U235" s="79"/>
      <c r="V235" s="79"/>
      <c r="W235" s="79"/>
      <c r="X235" s="79"/>
    </row>
    <row r="236" spans="16:24" s="78" customFormat="1" ht="21.9" customHeight="1" x14ac:dyDescent="0.35">
      <c r="P236" s="79"/>
      <c r="Q236" s="79"/>
      <c r="R236" s="79"/>
      <c r="S236" s="79"/>
      <c r="T236" s="79"/>
      <c r="U236" s="79"/>
      <c r="V236" s="79"/>
      <c r="W236" s="79"/>
      <c r="X236" s="79"/>
    </row>
    <row r="237" spans="16:24" s="78" customFormat="1" ht="21.9" customHeight="1" x14ac:dyDescent="0.35">
      <c r="P237" s="79"/>
      <c r="Q237" s="79"/>
      <c r="R237" s="79"/>
      <c r="S237" s="79"/>
      <c r="T237" s="79"/>
      <c r="U237" s="79"/>
      <c r="V237" s="79"/>
      <c r="W237" s="79"/>
      <c r="X237" s="79"/>
    </row>
    <row r="238" spans="16:24" s="78" customFormat="1" ht="21.9" customHeight="1" x14ac:dyDescent="0.35">
      <c r="P238" s="79"/>
      <c r="Q238" s="79"/>
      <c r="R238" s="79"/>
      <c r="S238" s="79"/>
      <c r="T238" s="79"/>
      <c r="U238" s="79"/>
      <c r="V238" s="79"/>
      <c r="W238" s="79"/>
      <c r="X238" s="79"/>
    </row>
    <row r="239" spans="16:24" s="78" customFormat="1" ht="21.9" customHeight="1" x14ac:dyDescent="0.35">
      <c r="P239" s="79"/>
      <c r="Q239" s="79"/>
      <c r="R239" s="79"/>
      <c r="S239" s="79"/>
      <c r="T239" s="79"/>
      <c r="U239" s="79"/>
      <c r="V239" s="79"/>
      <c r="W239" s="79"/>
      <c r="X239" s="79"/>
    </row>
    <row r="240" spans="16:24" s="78" customFormat="1" ht="21.9" customHeight="1" x14ac:dyDescent="0.35">
      <c r="P240" s="79"/>
      <c r="Q240" s="79"/>
      <c r="R240" s="79"/>
      <c r="S240" s="79"/>
      <c r="T240" s="79"/>
      <c r="U240" s="79"/>
      <c r="V240" s="79"/>
      <c r="W240" s="79"/>
      <c r="X240" s="79"/>
    </row>
    <row r="241" spans="16:24" s="78" customFormat="1" ht="21.9" customHeight="1" x14ac:dyDescent="0.35">
      <c r="P241" s="79"/>
      <c r="Q241" s="79"/>
      <c r="R241" s="79"/>
      <c r="S241" s="79"/>
      <c r="T241" s="79"/>
      <c r="U241" s="79"/>
      <c r="V241" s="79"/>
      <c r="W241" s="79"/>
      <c r="X241" s="79"/>
    </row>
    <row r="242" spans="16:24" s="78" customFormat="1" ht="21.9" customHeight="1" x14ac:dyDescent="0.35">
      <c r="P242" s="79"/>
      <c r="Q242" s="79"/>
      <c r="R242" s="79"/>
      <c r="S242" s="79"/>
      <c r="T242" s="79"/>
      <c r="U242" s="79"/>
      <c r="V242" s="79"/>
      <c r="W242" s="79"/>
      <c r="X242" s="79"/>
    </row>
    <row r="243" spans="16:24" s="78" customFormat="1" ht="21.9" customHeight="1" x14ac:dyDescent="0.35">
      <c r="P243" s="79"/>
      <c r="Q243" s="79"/>
      <c r="R243" s="79"/>
      <c r="S243" s="79"/>
      <c r="T243" s="79"/>
      <c r="U243" s="79"/>
      <c r="V243" s="79"/>
      <c r="W243" s="79"/>
      <c r="X243" s="79"/>
    </row>
    <row r="244" spans="16:24" s="78" customFormat="1" ht="21.9" customHeight="1" x14ac:dyDescent="0.35">
      <c r="P244" s="79"/>
      <c r="Q244" s="79"/>
      <c r="R244" s="79"/>
      <c r="S244" s="79"/>
      <c r="T244" s="79"/>
      <c r="U244" s="79"/>
      <c r="V244" s="79"/>
      <c r="W244" s="79"/>
      <c r="X244" s="79"/>
    </row>
    <row r="245" spans="16:24" s="78" customFormat="1" ht="21.9" customHeight="1" x14ac:dyDescent="0.35">
      <c r="P245" s="79"/>
      <c r="Q245" s="79"/>
      <c r="R245" s="79"/>
      <c r="S245" s="79"/>
      <c r="T245" s="79"/>
      <c r="U245" s="79"/>
      <c r="V245" s="79"/>
      <c r="W245" s="79"/>
      <c r="X245" s="79"/>
    </row>
    <row r="246" spans="16:24" s="78" customFormat="1" ht="21.9" customHeight="1" x14ac:dyDescent="0.35">
      <c r="P246" s="79"/>
      <c r="Q246" s="79"/>
      <c r="R246" s="79"/>
      <c r="S246" s="79"/>
      <c r="T246" s="79"/>
      <c r="U246" s="79"/>
      <c r="V246" s="79"/>
      <c r="W246" s="79"/>
      <c r="X246" s="79"/>
    </row>
    <row r="247" spans="16:24" s="78" customFormat="1" ht="21.9" customHeight="1" x14ac:dyDescent="0.35">
      <c r="P247" s="79"/>
      <c r="Q247" s="79"/>
      <c r="R247" s="79"/>
      <c r="S247" s="79"/>
      <c r="T247" s="79"/>
      <c r="U247" s="79"/>
      <c r="V247" s="79"/>
      <c r="W247" s="79"/>
      <c r="X247" s="79"/>
    </row>
    <row r="248" spans="16:24" s="78" customFormat="1" ht="21.9" customHeight="1" x14ac:dyDescent="0.35">
      <c r="P248" s="79"/>
      <c r="Q248" s="79"/>
      <c r="R248" s="79"/>
      <c r="S248" s="79"/>
      <c r="T248" s="79"/>
      <c r="U248" s="79"/>
      <c r="V248" s="79"/>
      <c r="W248" s="79"/>
      <c r="X248" s="79"/>
    </row>
    <row r="249" spans="16:24" s="78" customFormat="1" ht="21.9" customHeight="1" x14ac:dyDescent="0.35">
      <c r="P249" s="79"/>
      <c r="Q249" s="79"/>
      <c r="R249" s="79"/>
      <c r="S249" s="79"/>
      <c r="T249" s="79"/>
      <c r="U249" s="79"/>
      <c r="V249" s="79"/>
      <c r="W249" s="79"/>
      <c r="X249" s="79"/>
    </row>
    <row r="250" spans="16:24" s="78" customFormat="1" ht="21.9" customHeight="1" x14ac:dyDescent="0.35">
      <c r="P250" s="79"/>
      <c r="Q250" s="79"/>
      <c r="R250" s="79"/>
      <c r="S250" s="79"/>
      <c r="T250" s="79"/>
      <c r="U250" s="79"/>
      <c r="V250" s="79"/>
      <c r="W250" s="79"/>
      <c r="X250" s="79"/>
    </row>
    <row r="251" spans="16:24" s="78" customFormat="1" ht="21.9" customHeight="1" x14ac:dyDescent="0.35">
      <c r="P251" s="79"/>
      <c r="Q251" s="79"/>
      <c r="R251" s="79"/>
      <c r="S251" s="79"/>
      <c r="T251" s="79"/>
      <c r="U251" s="79"/>
      <c r="V251" s="79"/>
      <c r="W251" s="79"/>
      <c r="X251" s="79"/>
    </row>
    <row r="252" spans="16:24" s="78" customFormat="1" ht="21.9" customHeight="1" x14ac:dyDescent="0.35">
      <c r="P252" s="79"/>
      <c r="Q252" s="79"/>
      <c r="R252" s="79"/>
      <c r="S252" s="79"/>
      <c r="T252" s="79"/>
      <c r="U252" s="79"/>
      <c r="V252" s="79"/>
      <c r="W252" s="79"/>
      <c r="X252" s="79"/>
    </row>
    <row r="253" spans="16:24" s="78" customFormat="1" ht="21.9" customHeight="1" x14ac:dyDescent="0.35">
      <c r="P253" s="79"/>
      <c r="Q253" s="79"/>
      <c r="R253" s="79"/>
      <c r="S253" s="79"/>
      <c r="T253" s="79"/>
      <c r="U253" s="79"/>
      <c r="V253" s="79"/>
      <c r="W253" s="79"/>
      <c r="X253" s="79"/>
    </row>
    <row r="254" spans="16:24" s="78" customFormat="1" ht="21.9" customHeight="1" x14ac:dyDescent="0.35">
      <c r="P254" s="79"/>
      <c r="Q254" s="79"/>
      <c r="R254" s="79"/>
      <c r="S254" s="79"/>
      <c r="T254" s="79"/>
      <c r="U254" s="79"/>
      <c r="V254" s="79"/>
      <c r="W254" s="79"/>
      <c r="X254" s="79"/>
    </row>
    <row r="255" spans="16:24" s="78" customFormat="1" ht="21.9" customHeight="1" x14ac:dyDescent="0.35">
      <c r="P255" s="79"/>
      <c r="Q255" s="79"/>
      <c r="R255" s="79"/>
      <c r="S255" s="79"/>
      <c r="T255" s="79"/>
      <c r="U255" s="79"/>
      <c r="V255" s="79"/>
      <c r="W255" s="79"/>
      <c r="X255" s="79"/>
    </row>
    <row r="256" spans="16:24" s="78" customFormat="1" ht="21.9" customHeight="1" x14ac:dyDescent="0.35">
      <c r="P256" s="79"/>
      <c r="Q256" s="79"/>
      <c r="R256" s="79"/>
      <c r="S256" s="79"/>
      <c r="T256" s="79"/>
      <c r="U256" s="79"/>
      <c r="V256" s="79"/>
      <c r="W256" s="79"/>
      <c r="X256" s="79"/>
    </row>
    <row r="257" spans="16:24" s="78" customFormat="1" ht="21.9" customHeight="1" x14ac:dyDescent="0.35">
      <c r="P257" s="79"/>
      <c r="Q257" s="79"/>
      <c r="R257" s="79"/>
      <c r="S257" s="79"/>
      <c r="T257" s="79"/>
      <c r="U257" s="79"/>
      <c r="V257" s="79"/>
      <c r="W257" s="79"/>
      <c r="X257" s="79"/>
    </row>
    <row r="258" spans="16:24" s="78" customFormat="1" ht="21.9" customHeight="1" x14ac:dyDescent="0.35">
      <c r="P258" s="79"/>
      <c r="Q258" s="79"/>
      <c r="R258" s="79"/>
      <c r="S258" s="79"/>
      <c r="T258" s="79"/>
      <c r="U258" s="79"/>
      <c r="V258" s="79"/>
      <c r="W258" s="79"/>
      <c r="X258" s="79"/>
    </row>
    <row r="259" spans="16:24" s="78" customFormat="1" ht="21.9" customHeight="1" x14ac:dyDescent="0.35">
      <c r="P259" s="79"/>
      <c r="Q259" s="79"/>
      <c r="R259" s="79"/>
      <c r="S259" s="79"/>
      <c r="T259" s="79"/>
      <c r="U259" s="79"/>
      <c r="V259" s="79"/>
      <c r="W259" s="79"/>
      <c r="X259" s="79"/>
    </row>
    <row r="260" spans="16:24" s="78" customFormat="1" ht="21.9" customHeight="1" x14ac:dyDescent="0.35">
      <c r="P260" s="79"/>
      <c r="Q260" s="79"/>
      <c r="R260" s="79"/>
      <c r="S260" s="79"/>
      <c r="T260" s="79"/>
      <c r="U260" s="79"/>
      <c r="V260" s="79"/>
      <c r="W260" s="79"/>
      <c r="X260" s="79"/>
    </row>
    <row r="261" spans="16:24" s="78" customFormat="1" ht="21.9" customHeight="1" x14ac:dyDescent="0.35">
      <c r="P261" s="79"/>
      <c r="Q261" s="79"/>
      <c r="R261" s="79"/>
      <c r="S261" s="79"/>
      <c r="T261" s="79"/>
      <c r="U261" s="79"/>
      <c r="V261" s="79"/>
      <c r="W261" s="79"/>
      <c r="X261" s="79"/>
    </row>
    <row r="262" spans="16:24" s="78" customFormat="1" ht="21.9" customHeight="1" x14ac:dyDescent="0.35">
      <c r="P262" s="79"/>
      <c r="Q262" s="79"/>
      <c r="R262" s="79"/>
      <c r="S262" s="79"/>
      <c r="T262" s="79"/>
      <c r="U262" s="79"/>
      <c r="V262" s="79"/>
      <c r="W262" s="79"/>
      <c r="X262" s="79"/>
    </row>
    <row r="263" spans="16:24" s="78" customFormat="1" ht="21.9" customHeight="1" x14ac:dyDescent="0.35">
      <c r="P263" s="79"/>
      <c r="Q263" s="79"/>
      <c r="R263" s="79"/>
      <c r="S263" s="79"/>
      <c r="T263" s="79"/>
      <c r="U263" s="79"/>
      <c r="V263" s="79"/>
      <c r="W263" s="79"/>
      <c r="X263" s="79"/>
    </row>
    <row r="264" spans="16:24" s="78" customFormat="1" ht="21.9" customHeight="1" x14ac:dyDescent="0.35">
      <c r="P264" s="79"/>
      <c r="Q264" s="79"/>
      <c r="R264" s="79"/>
      <c r="S264" s="79"/>
      <c r="T264" s="79"/>
      <c r="U264" s="79"/>
      <c r="V264" s="79"/>
      <c r="W264" s="79"/>
      <c r="X264" s="79"/>
    </row>
    <row r="265" spans="16:24" s="78" customFormat="1" ht="21.9" customHeight="1" x14ac:dyDescent="0.35">
      <c r="P265" s="79"/>
      <c r="Q265" s="79"/>
      <c r="R265" s="79"/>
      <c r="S265" s="79"/>
      <c r="T265" s="79"/>
      <c r="U265" s="79"/>
      <c r="V265" s="79"/>
      <c r="W265" s="79"/>
      <c r="X265" s="79"/>
    </row>
    <row r="266" spans="16:24" s="78" customFormat="1" ht="21.9" customHeight="1" x14ac:dyDescent="0.35">
      <c r="P266" s="79"/>
      <c r="Q266" s="79"/>
      <c r="R266" s="79"/>
      <c r="S266" s="79"/>
      <c r="T266" s="79"/>
      <c r="U266" s="79"/>
      <c r="V266" s="79"/>
      <c r="W266" s="79"/>
      <c r="X266" s="79"/>
    </row>
    <row r="267" spans="16:24" s="78" customFormat="1" ht="21.9" customHeight="1" x14ac:dyDescent="0.35">
      <c r="P267" s="79"/>
      <c r="Q267" s="79"/>
      <c r="R267" s="79"/>
      <c r="S267" s="79"/>
      <c r="T267" s="79"/>
      <c r="U267" s="79"/>
      <c r="V267" s="79"/>
      <c r="W267" s="79"/>
      <c r="X267" s="79"/>
    </row>
    <row r="268" spans="16:24" s="78" customFormat="1" ht="21.9" customHeight="1" x14ac:dyDescent="0.35">
      <c r="P268" s="79"/>
      <c r="Q268" s="79"/>
      <c r="R268" s="79"/>
      <c r="S268" s="79"/>
      <c r="T268" s="79"/>
      <c r="U268" s="79"/>
      <c r="V268" s="79"/>
      <c r="W268" s="79"/>
      <c r="X268" s="79"/>
    </row>
    <row r="269" spans="16:24" s="78" customFormat="1" ht="21.9" customHeight="1" x14ac:dyDescent="0.35">
      <c r="P269" s="79"/>
      <c r="Q269" s="79"/>
      <c r="R269" s="79"/>
      <c r="S269" s="79"/>
      <c r="T269" s="79"/>
      <c r="U269" s="79"/>
      <c r="V269" s="79"/>
      <c r="W269" s="79"/>
      <c r="X269" s="79"/>
    </row>
    <row r="270" spans="16:24" s="78" customFormat="1" ht="21.9" customHeight="1" x14ac:dyDescent="0.35">
      <c r="P270" s="79"/>
      <c r="Q270" s="79"/>
      <c r="R270" s="79"/>
      <c r="S270" s="79"/>
      <c r="T270" s="79"/>
      <c r="U270" s="79"/>
      <c r="V270" s="79"/>
      <c r="W270" s="79"/>
      <c r="X270" s="79"/>
    </row>
    <row r="271" spans="16:24" s="78" customFormat="1" ht="21.9" customHeight="1" x14ac:dyDescent="0.35">
      <c r="P271" s="79"/>
      <c r="Q271" s="79"/>
      <c r="R271" s="79"/>
      <c r="S271" s="79"/>
      <c r="T271" s="79"/>
      <c r="U271" s="79"/>
      <c r="V271" s="79"/>
      <c r="W271" s="79"/>
      <c r="X271" s="79"/>
    </row>
    <row r="272" spans="16:24" s="78" customFormat="1" ht="21.9" customHeight="1" x14ac:dyDescent="0.35">
      <c r="P272" s="79"/>
      <c r="Q272" s="79"/>
      <c r="R272" s="79"/>
      <c r="S272" s="79"/>
      <c r="T272" s="79"/>
      <c r="U272" s="79"/>
      <c r="V272" s="79"/>
      <c r="W272" s="79"/>
      <c r="X272" s="79"/>
    </row>
    <row r="273" spans="16:24" s="78" customFormat="1" ht="21.9" customHeight="1" x14ac:dyDescent="0.35">
      <c r="P273" s="79"/>
      <c r="Q273" s="79"/>
      <c r="R273" s="79"/>
      <c r="S273" s="79"/>
      <c r="T273" s="79"/>
      <c r="U273" s="79"/>
      <c r="V273" s="79"/>
      <c r="W273" s="79"/>
      <c r="X273" s="79"/>
    </row>
    <row r="274" spans="16:24" s="78" customFormat="1" ht="21.9" customHeight="1" x14ac:dyDescent="0.35">
      <c r="P274" s="79"/>
      <c r="Q274" s="79"/>
      <c r="R274" s="79"/>
      <c r="S274" s="79"/>
      <c r="T274" s="79"/>
      <c r="U274" s="79"/>
      <c r="V274" s="79"/>
      <c r="W274" s="79"/>
      <c r="X274" s="79"/>
    </row>
    <row r="275" spans="16:24" s="78" customFormat="1" ht="21.9" customHeight="1" x14ac:dyDescent="0.35">
      <c r="P275" s="79"/>
      <c r="Q275" s="79"/>
      <c r="R275" s="79"/>
      <c r="S275" s="79"/>
      <c r="T275" s="79"/>
      <c r="U275" s="79"/>
      <c r="V275" s="79"/>
      <c r="W275" s="79"/>
      <c r="X275" s="79"/>
    </row>
    <row r="276" spans="16:24" s="78" customFormat="1" ht="21.9" customHeight="1" x14ac:dyDescent="0.35">
      <c r="P276" s="79"/>
      <c r="Q276" s="79"/>
      <c r="R276" s="79"/>
      <c r="S276" s="79"/>
      <c r="T276" s="79"/>
      <c r="U276" s="79"/>
      <c r="V276" s="79"/>
      <c r="W276" s="79"/>
      <c r="X276" s="79"/>
    </row>
    <row r="277" spans="16:24" s="78" customFormat="1" ht="21.9" customHeight="1" x14ac:dyDescent="0.35">
      <c r="P277" s="79"/>
      <c r="Q277" s="79"/>
      <c r="R277" s="79"/>
      <c r="S277" s="79"/>
      <c r="T277" s="79"/>
      <c r="U277" s="79"/>
      <c r="V277" s="79"/>
      <c r="W277" s="79"/>
      <c r="X277" s="79"/>
    </row>
    <row r="278" spans="16:24" s="78" customFormat="1" ht="21.9" customHeight="1" x14ac:dyDescent="0.35">
      <c r="P278" s="79"/>
      <c r="Q278" s="79"/>
      <c r="R278" s="79"/>
      <c r="S278" s="79"/>
      <c r="T278" s="79"/>
      <c r="U278" s="79"/>
      <c r="V278" s="79"/>
      <c r="W278" s="79"/>
      <c r="X278" s="79"/>
    </row>
    <row r="279" spans="16:24" s="78" customFormat="1" ht="21.9" customHeight="1" x14ac:dyDescent="0.35">
      <c r="P279" s="79"/>
      <c r="Q279" s="79"/>
      <c r="R279" s="79"/>
      <c r="S279" s="79"/>
      <c r="T279" s="79"/>
      <c r="U279" s="79"/>
      <c r="V279" s="79"/>
      <c r="W279" s="79"/>
      <c r="X279" s="79"/>
    </row>
    <row r="280" spans="16:24" s="78" customFormat="1" ht="21.9" customHeight="1" x14ac:dyDescent="0.35">
      <c r="P280" s="79"/>
      <c r="Q280" s="79"/>
      <c r="R280" s="79"/>
      <c r="S280" s="79"/>
      <c r="T280" s="79"/>
      <c r="U280" s="79"/>
      <c r="V280" s="79"/>
      <c r="W280" s="79"/>
      <c r="X280" s="79"/>
    </row>
    <row r="281" spans="16:24" s="78" customFormat="1" ht="21.9" customHeight="1" x14ac:dyDescent="0.35">
      <c r="P281" s="79"/>
      <c r="Q281" s="79"/>
      <c r="R281" s="79"/>
      <c r="S281" s="79"/>
      <c r="T281" s="79"/>
      <c r="U281" s="79"/>
      <c r="V281" s="79"/>
      <c r="W281" s="79"/>
      <c r="X281" s="79"/>
    </row>
    <row r="282" spans="16:24" s="78" customFormat="1" ht="21.9" customHeight="1" x14ac:dyDescent="0.35">
      <c r="P282" s="79"/>
      <c r="Q282" s="79"/>
      <c r="R282" s="79"/>
      <c r="S282" s="79"/>
      <c r="T282" s="79"/>
      <c r="U282" s="79"/>
      <c r="V282" s="79"/>
      <c r="W282" s="79"/>
      <c r="X282" s="79"/>
    </row>
    <row r="283" spans="16:24" s="78" customFormat="1" ht="21.9" customHeight="1" x14ac:dyDescent="0.35">
      <c r="P283" s="79"/>
      <c r="Q283" s="79"/>
      <c r="R283" s="79"/>
      <c r="S283" s="79"/>
      <c r="T283" s="79"/>
      <c r="U283" s="79"/>
      <c r="V283" s="79"/>
      <c r="W283" s="79"/>
      <c r="X283" s="79"/>
    </row>
    <row r="284" spans="16:24" s="78" customFormat="1" ht="21.9" customHeight="1" x14ac:dyDescent="0.35">
      <c r="P284" s="79"/>
      <c r="Q284" s="79"/>
      <c r="R284" s="79"/>
      <c r="S284" s="79"/>
      <c r="T284" s="79"/>
      <c r="U284" s="79"/>
      <c r="V284" s="79"/>
      <c r="W284" s="79"/>
      <c r="X284" s="79"/>
    </row>
    <row r="285" spans="16:24" s="78" customFormat="1" ht="21.9" customHeight="1" x14ac:dyDescent="0.35">
      <c r="P285" s="79"/>
      <c r="Q285" s="79"/>
      <c r="R285" s="79"/>
      <c r="S285" s="79"/>
      <c r="T285" s="79"/>
      <c r="U285" s="79"/>
      <c r="V285" s="79"/>
      <c r="W285" s="79"/>
      <c r="X285" s="79"/>
    </row>
    <row r="286" spans="16:24" s="78" customFormat="1" ht="21.9" customHeight="1" x14ac:dyDescent="0.35">
      <c r="P286" s="79"/>
      <c r="Q286" s="79"/>
      <c r="R286" s="79"/>
      <c r="S286" s="79"/>
      <c r="T286" s="79"/>
      <c r="U286" s="79"/>
      <c r="V286" s="79"/>
      <c r="W286" s="79"/>
      <c r="X286" s="79"/>
    </row>
    <row r="287" spans="16:24" s="78" customFormat="1" ht="21.9" customHeight="1" x14ac:dyDescent="0.35">
      <c r="P287" s="79"/>
      <c r="Q287" s="79"/>
      <c r="R287" s="79"/>
      <c r="S287" s="79"/>
      <c r="T287" s="79"/>
      <c r="U287" s="79"/>
      <c r="V287" s="79"/>
      <c r="W287" s="79"/>
      <c r="X287" s="79"/>
    </row>
    <row r="288" spans="16:24" s="78" customFormat="1" ht="21.9" customHeight="1" x14ac:dyDescent="0.35">
      <c r="P288" s="79"/>
      <c r="Q288" s="79"/>
      <c r="R288" s="79"/>
      <c r="S288" s="79"/>
      <c r="T288" s="79"/>
      <c r="U288" s="79"/>
      <c r="V288" s="79"/>
      <c r="W288" s="79"/>
      <c r="X288" s="79"/>
    </row>
    <row r="289" spans="9:31" ht="21.9" customHeight="1" x14ac:dyDescent="0.35">
      <c r="I289" s="78"/>
      <c r="J289" s="78"/>
      <c r="K289" s="78"/>
      <c r="L289" s="78"/>
      <c r="M289" s="78"/>
      <c r="N289" s="78"/>
      <c r="O289" s="78"/>
      <c r="P289" s="79"/>
      <c r="Q289" s="79"/>
      <c r="R289" s="79"/>
      <c r="S289" s="79"/>
      <c r="T289" s="79"/>
      <c r="U289" s="79"/>
      <c r="V289" s="79"/>
      <c r="Y289" s="78"/>
      <c r="Z289" s="78"/>
      <c r="AA289" s="78"/>
      <c r="AB289" s="78"/>
      <c r="AC289" s="78"/>
      <c r="AD289" s="78"/>
      <c r="AE289" s="78"/>
    </row>
    <row r="290" spans="9:31" ht="21.9" customHeight="1" x14ac:dyDescent="0.35">
      <c r="I290" s="78"/>
      <c r="J290" s="78"/>
      <c r="K290" s="78"/>
      <c r="L290" s="78"/>
      <c r="M290" s="78"/>
      <c r="N290" s="78"/>
      <c r="O290" s="78"/>
      <c r="P290" s="79"/>
      <c r="Q290" s="79"/>
      <c r="R290" s="79"/>
      <c r="S290" s="79"/>
      <c r="T290" s="79"/>
      <c r="U290" s="79"/>
      <c r="V290" s="79"/>
      <c r="Y290" s="78"/>
      <c r="Z290" s="78"/>
      <c r="AA290" s="78"/>
      <c r="AB290" s="78"/>
      <c r="AC290" s="78"/>
      <c r="AD290" s="78"/>
      <c r="AE290" s="78"/>
    </row>
    <row r="291" spans="9:31" ht="21.9" customHeight="1" x14ac:dyDescent="0.35">
      <c r="I291" s="78"/>
      <c r="J291" s="78"/>
      <c r="K291" s="78"/>
      <c r="L291" s="78"/>
      <c r="M291" s="78"/>
      <c r="N291" s="78"/>
      <c r="O291" s="78"/>
      <c r="P291" s="79"/>
      <c r="Q291" s="79"/>
      <c r="R291" s="79"/>
      <c r="S291" s="79"/>
      <c r="T291" s="79"/>
      <c r="U291" s="79"/>
      <c r="V291" s="79"/>
      <c r="Y291" s="78"/>
      <c r="Z291" s="78"/>
      <c r="AA291" s="78"/>
      <c r="AB291" s="78"/>
      <c r="AC291" s="78"/>
      <c r="AD291" s="78"/>
      <c r="AE291" s="78"/>
    </row>
    <row r="292" spans="9:31" ht="21.9" customHeight="1" x14ac:dyDescent="0.35">
      <c r="I292" s="78"/>
      <c r="J292" s="78"/>
      <c r="K292" s="78"/>
      <c r="L292" s="78"/>
      <c r="M292" s="78"/>
      <c r="N292" s="78"/>
      <c r="O292" s="78"/>
      <c r="P292" s="79"/>
      <c r="Q292" s="79"/>
      <c r="R292" s="79"/>
      <c r="S292" s="79"/>
      <c r="T292" s="79"/>
      <c r="U292" s="79"/>
      <c r="V292" s="79"/>
      <c r="Y292" s="78"/>
      <c r="Z292" s="78"/>
      <c r="AA292" s="78"/>
      <c r="AB292" s="78"/>
      <c r="AC292" s="78"/>
      <c r="AD292" s="78"/>
      <c r="AE292" s="78"/>
    </row>
    <row r="293" spans="9:31" ht="21.9" customHeight="1" x14ac:dyDescent="0.35">
      <c r="I293" s="78"/>
      <c r="J293" s="78"/>
      <c r="K293" s="78"/>
      <c r="L293" s="78"/>
      <c r="M293" s="78"/>
      <c r="N293" s="78"/>
      <c r="O293" s="78"/>
      <c r="P293" s="79"/>
      <c r="Q293" s="79"/>
      <c r="R293" s="79"/>
      <c r="S293" s="79"/>
      <c r="T293" s="79"/>
      <c r="U293" s="79"/>
      <c r="V293" s="79"/>
      <c r="Y293" s="78"/>
      <c r="Z293" s="78"/>
      <c r="AA293" s="78"/>
      <c r="AB293" s="78"/>
      <c r="AC293" s="78"/>
      <c r="AD293" s="78"/>
      <c r="AE293" s="78"/>
    </row>
    <row r="294" spans="9:31" ht="21.9" customHeight="1" x14ac:dyDescent="0.35">
      <c r="I294" s="78"/>
      <c r="J294" s="78"/>
      <c r="K294" s="78"/>
      <c r="L294" s="78"/>
      <c r="M294" s="78"/>
      <c r="N294" s="78"/>
      <c r="O294" s="78"/>
      <c r="P294" s="79"/>
      <c r="Q294" s="79"/>
      <c r="R294" s="79"/>
      <c r="S294" s="79"/>
      <c r="T294" s="79"/>
      <c r="U294" s="79"/>
      <c r="V294" s="79"/>
      <c r="Y294" s="78"/>
      <c r="Z294" s="78"/>
      <c r="AA294" s="78"/>
      <c r="AB294" s="78"/>
      <c r="AC294" s="78"/>
      <c r="AD294" s="78"/>
      <c r="AE294" s="78"/>
    </row>
    <row r="295" spans="9:31" ht="21.9" customHeight="1" x14ac:dyDescent="0.35">
      <c r="I295" s="78"/>
      <c r="J295" s="78"/>
      <c r="K295" s="78"/>
      <c r="L295" s="78"/>
      <c r="M295" s="78"/>
      <c r="N295" s="78"/>
      <c r="O295" s="78"/>
      <c r="P295" s="79"/>
      <c r="Q295" s="79"/>
      <c r="R295" s="79"/>
      <c r="S295" s="79"/>
      <c r="T295" s="79"/>
      <c r="U295" s="79"/>
      <c r="V295" s="79"/>
      <c r="Y295" s="78"/>
      <c r="Z295" s="78"/>
      <c r="AA295" s="78"/>
      <c r="AB295" s="78"/>
      <c r="AC295" s="78"/>
      <c r="AD295" s="78"/>
      <c r="AE295" s="78"/>
    </row>
    <row r="296" spans="9:31" ht="21.9" customHeight="1" x14ac:dyDescent="0.35">
      <c r="I296" s="78"/>
      <c r="J296" s="78"/>
      <c r="K296" s="78"/>
      <c r="L296" s="78"/>
      <c r="M296" s="78"/>
      <c r="N296" s="78"/>
      <c r="O296" s="78"/>
      <c r="P296" s="79"/>
      <c r="Q296" s="79"/>
      <c r="R296" s="79"/>
      <c r="S296" s="79"/>
      <c r="T296" s="79"/>
      <c r="U296" s="79"/>
      <c r="V296" s="79"/>
      <c r="Y296" s="78"/>
      <c r="Z296" s="78"/>
      <c r="AA296" s="78"/>
      <c r="AB296" s="78"/>
      <c r="AC296" s="78"/>
      <c r="AD296" s="78"/>
      <c r="AE296" s="78"/>
    </row>
    <row r="297" spans="9:31" ht="21.9" customHeight="1" x14ac:dyDescent="0.35">
      <c r="I297" s="78"/>
      <c r="J297" s="78"/>
      <c r="K297" s="78"/>
      <c r="L297" s="78"/>
      <c r="M297" s="78"/>
      <c r="N297" s="78"/>
      <c r="O297" s="78"/>
      <c r="P297" s="79"/>
      <c r="Q297" s="79"/>
      <c r="R297" s="79"/>
      <c r="S297" s="79"/>
      <c r="T297" s="79"/>
      <c r="U297" s="79"/>
      <c r="V297" s="79"/>
      <c r="Y297" s="78"/>
      <c r="Z297" s="78"/>
      <c r="AA297" s="78"/>
      <c r="AB297" s="78"/>
      <c r="AC297" s="78"/>
      <c r="AD297" s="78"/>
      <c r="AE297" s="78"/>
    </row>
    <row r="298" spans="9:31" ht="21.9" customHeight="1" x14ac:dyDescent="0.35">
      <c r="I298" s="78"/>
      <c r="J298" s="78"/>
      <c r="K298" s="78"/>
      <c r="L298" s="78"/>
      <c r="M298" s="78"/>
      <c r="N298" s="78"/>
      <c r="O298" s="78"/>
      <c r="P298" s="79"/>
      <c r="Q298" s="79"/>
      <c r="R298" s="79"/>
      <c r="S298" s="79"/>
      <c r="T298" s="79"/>
      <c r="U298" s="79"/>
      <c r="V298" s="79"/>
      <c r="Y298" s="78"/>
      <c r="Z298" s="78"/>
      <c r="AA298" s="78"/>
      <c r="AB298" s="78"/>
      <c r="AC298" s="78"/>
      <c r="AD298" s="78"/>
      <c r="AE298" s="78"/>
    </row>
    <row r="299" spans="9:31" ht="21.9" customHeight="1" x14ac:dyDescent="0.35">
      <c r="I299" s="78"/>
      <c r="J299" s="78"/>
      <c r="K299" s="78"/>
      <c r="L299" s="78"/>
      <c r="M299" s="78"/>
      <c r="N299" s="78"/>
      <c r="O299" s="78"/>
      <c r="P299" s="79"/>
      <c r="Q299" s="79"/>
      <c r="R299" s="79"/>
      <c r="S299" s="79"/>
      <c r="T299" s="79"/>
      <c r="U299" s="79"/>
      <c r="V299" s="79"/>
      <c r="Y299" s="78"/>
      <c r="Z299" s="78"/>
      <c r="AA299" s="78"/>
      <c r="AB299" s="78"/>
      <c r="AC299" s="78"/>
      <c r="AD299" s="78"/>
      <c r="AE299" s="78"/>
    </row>
    <row r="300" spans="9:31" ht="21.9" customHeight="1" x14ac:dyDescent="0.35">
      <c r="I300" s="78"/>
      <c r="J300" s="78"/>
      <c r="K300" s="78"/>
      <c r="L300" s="78"/>
      <c r="M300" s="78"/>
      <c r="N300" s="78"/>
      <c r="O300" s="78"/>
      <c r="P300" s="79"/>
      <c r="Q300" s="79"/>
      <c r="R300" s="79"/>
      <c r="S300" s="79"/>
      <c r="T300" s="79"/>
      <c r="U300" s="79"/>
      <c r="V300" s="79"/>
      <c r="Y300" s="78"/>
      <c r="Z300" s="78"/>
      <c r="AA300" s="78"/>
      <c r="AB300" s="78"/>
      <c r="AC300" s="78"/>
      <c r="AD300" s="78"/>
      <c r="AE300" s="78"/>
    </row>
    <row r="301" spans="9:31" ht="21.9" customHeight="1" x14ac:dyDescent="0.35">
      <c r="I301" s="78"/>
      <c r="J301" s="78"/>
      <c r="K301" s="78"/>
      <c r="L301" s="78"/>
      <c r="M301" s="78"/>
      <c r="N301" s="78"/>
      <c r="O301" s="78"/>
      <c r="P301" s="79"/>
      <c r="Q301" s="79"/>
      <c r="R301" s="79"/>
      <c r="S301" s="79"/>
      <c r="T301" s="79"/>
      <c r="U301" s="79"/>
      <c r="V301" s="79"/>
      <c r="Y301" s="78"/>
      <c r="Z301" s="78"/>
      <c r="AA301" s="78"/>
      <c r="AB301" s="78"/>
      <c r="AC301" s="78"/>
      <c r="AD301" s="78"/>
      <c r="AE301" s="78"/>
    </row>
    <row r="302" spans="9:31" ht="21.9" customHeight="1" x14ac:dyDescent="0.35">
      <c r="I302" s="78"/>
      <c r="J302" s="78"/>
      <c r="K302" s="78"/>
      <c r="M302" s="78"/>
      <c r="N302" s="78"/>
      <c r="O302" s="78"/>
      <c r="P302" s="79"/>
      <c r="Q302" s="79"/>
      <c r="R302" s="79"/>
      <c r="S302" s="79"/>
      <c r="T302" s="79"/>
      <c r="U302" s="79"/>
      <c r="V302" s="79"/>
      <c r="Y302" s="78"/>
      <c r="Z302" s="78"/>
      <c r="AA302" s="78"/>
      <c r="AB302" s="78"/>
      <c r="AC302" s="78"/>
      <c r="AD302" s="78"/>
      <c r="AE302" s="78"/>
    </row>
  </sheetData>
  <autoFilter ref="L8:M15" xr:uid="{C4D95F02-71BD-4330-912B-1F85FA7DAD0D}">
    <sortState xmlns:xlrd2="http://schemas.microsoft.com/office/spreadsheetml/2017/richdata2" ref="L9:M15">
      <sortCondition descending="1" ref="M8:M15"/>
    </sortState>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Pivottables</vt:lpstr>
      <vt:lpstr>Dashboard</vt:lpstr>
      <vt:lpstr>Income &amp; Expenses</vt:lpstr>
      <vt:lpstr>Asstes &amp; Goals</vt:lpstr>
      <vt:lpstr>Pivottables!Print_Area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Hossam Khalil</dc:creator>
  <cp:keywords/>
  <dc:description/>
  <cp:lastModifiedBy>Ben kar</cp:lastModifiedBy>
  <cp:revision/>
  <cp:lastPrinted>2024-07-07T20:06:33Z</cp:lastPrinted>
  <dcterms:created xsi:type="dcterms:W3CDTF">2022-10-06T20:17:30Z</dcterms:created>
  <dcterms:modified xsi:type="dcterms:W3CDTF">2025-01-08T10:07:41Z</dcterms:modified>
  <cp:category/>
  <cp:contentStatus/>
</cp:coreProperties>
</file>