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02_Forschung und Entwicklung\202310_Madesco_IDEA-EUREKA\02_Simulation\Frame_Corner\"/>
    </mc:Choice>
  </mc:AlternateContent>
  <xr:revisionPtr revIDLastSave="0" documentId="13_ncr:1_{51F4E0B1-8C66-4899-BF52-F471817F3DA6}" xr6:coauthVersionLast="47" xr6:coauthVersionMax="47" xr10:uidLastSave="{00000000-0000-0000-0000-000000000000}"/>
  <bookViews>
    <workbookView xWindow="38280" yWindow="-120" windowWidth="38640" windowHeight="21120" xr2:uid="{43C6F402-8802-4930-92D0-F7E6045DC51C}"/>
  </bookViews>
  <sheets>
    <sheet name="IPE;IPEA;HE;" sheetId="2" r:id="rId1"/>
    <sheet name="IPN" sheetId="3" r:id="rId2"/>
    <sheet name="L-Profile" sheetId="6" r:id="rId3"/>
    <sheet name="UPE+UPN" sheetId="4" r:id="rId4"/>
    <sheet name="T+IPET+HET" sheetId="5" r:id="rId5"/>
    <sheet name="ROR" sheetId="7" r:id="rId6"/>
  </sheets>
  <definedNames>
    <definedName name="_xlnm._FilterDatabase" localSheetId="0" hidden="1">'IPE;IPEA;HE;'!$A$2:$AI$8</definedName>
    <definedName name="_xlnm._FilterDatabase" localSheetId="1" hidden="1">IPN!$A$3:$AG$24</definedName>
    <definedName name="_xlnm._FilterDatabase" localSheetId="4" hidden="1">'T+IPET+HET'!$A$12:$AH$36</definedName>
    <definedName name="_xlnm._FilterDatabase" localSheetId="3" hidden="1">'UPE+UPN'!$A$3:$AH$32</definedName>
    <definedName name="binf" localSheetId="0">#REF!</definedName>
    <definedName name="binf" localSheetId="1">#REF!</definedName>
    <definedName name="binf" localSheetId="4">#REF!</definedName>
    <definedName name="binf" localSheetId="3">#REF!</definedName>
    <definedName name="binf">#REF!</definedName>
    <definedName name="BOUL" localSheetId="4">#REF!</definedName>
    <definedName name="BOUL">#REF!</definedName>
    <definedName name="bsup" localSheetId="0">#REF!</definedName>
    <definedName name="bsup" localSheetId="1">#REF!</definedName>
    <definedName name="bsup" localSheetId="4">#REF!</definedName>
    <definedName name="bsup" localSheetId="3">#REF!</definedName>
    <definedName name="bsup">#REF!</definedName>
    <definedName name="custom" localSheetId="4">#REF!</definedName>
    <definedName name="custom">#REF!</definedName>
    <definedName name="E" localSheetId="0">#REF!</definedName>
    <definedName name="E" localSheetId="1">#REF!</definedName>
    <definedName name="E" localSheetId="4">#REF!</definedName>
    <definedName name="E" localSheetId="3">#REF!</definedName>
    <definedName name="E">#REF!</definedName>
    <definedName name="fyd" localSheetId="0">#REF!</definedName>
    <definedName name="fyd" localSheetId="1">#REF!</definedName>
    <definedName name="fyd" localSheetId="4">#REF!</definedName>
    <definedName name="fyd" localSheetId="3">#REF!</definedName>
    <definedName name="fyd">#REF!</definedName>
    <definedName name="_xlnm.Print_Area" localSheetId="2">'L-Profile'!$A$47:$AG$86</definedName>
    <definedName name="psi" localSheetId="4">#REF!</definedName>
    <definedName name="psi">#REF!</definedName>
    <definedName name="_xlnm.Recorder" localSheetId="4">#REF!</definedName>
    <definedName name="_xlnm.Recorder">#REF!</definedName>
    <definedName name="tf_inf" localSheetId="0">#REF!</definedName>
    <definedName name="tf_inf" localSheetId="1">#REF!</definedName>
    <definedName name="tf_inf" localSheetId="4">#REF!</definedName>
    <definedName name="tf_inf" localSheetId="3">#REF!</definedName>
    <definedName name="tf_inf">#REF!</definedName>
    <definedName name="tf_sup" localSheetId="0">#REF!</definedName>
    <definedName name="tf_sup" localSheetId="1">#REF!</definedName>
    <definedName name="tf_sup" localSheetId="4">#REF!</definedName>
    <definedName name="tf_sup" localSheetId="3">#REF!</definedName>
    <definedName name="tf_sup">#REF!</definedName>
    <definedName name="theta" localSheetId="0">#REF!</definedName>
    <definedName name="theta" localSheetId="1">#REF!</definedName>
    <definedName name="theta" localSheetId="4">#REF!</definedName>
    <definedName name="theta" localSheetId="3">#REF!</definedName>
    <definedName name="theta">#REF!</definedName>
    <definedName name="Titre_U" localSheetId="4">#REF!</definedName>
    <definedName name="Titre_U">#REF!</definedName>
    <definedName name="Valeur" localSheetId="4">#REF!</definedName>
    <definedName name="Valeur">#REF!</definedName>
    <definedName name="Wy_inf" localSheetId="0">#REF!</definedName>
    <definedName name="Wy_inf" localSheetId="1">#REF!</definedName>
    <definedName name="Wy_inf" localSheetId="4">#REF!</definedName>
    <definedName name="Wy_inf" localSheetId="3">#REF!</definedName>
    <definedName name="Wy_inf">#REF!</definedName>
    <definedName name="Wy_sup" localSheetId="0">#REF!</definedName>
    <definedName name="Wy_sup" localSheetId="1">#REF!</definedName>
    <definedName name="Wy_sup" localSheetId="4">#REF!</definedName>
    <definedName name="Wy_sup" localSheetId="3">#REF!</definedName>
    <definedName name="Wy_sup">#REF!</definedName>
    <definedName name="x0" localSheetId="0">#REF!</definedName>
    <definedName name="x0" localSheetId="1">#REF!</definedName>
    <definedName name="x0" localSheetId="4">#REF!</definedName>
    <definedName name="x0" localSheetId="3">#REF!</definedName>
    <definedName name="x0">#REF!</definedName>
    <definedName name="x0_inf" localSheetId="0">#REF!</definedName>
    <definedName name="x0_inf" localSheetId="1">#REF!</definedName>
    <definedName name="x0_inf" localSheetId="4">#REF!</definedName>
    <definedName name="x0_inf" localSheetId="3">#REF!</definedName>
    <definedName name="x0_inf">#REF!</definedName>
    <definedName name="x0_sup" localSheetId="0">#REF!</definedName>
    <definedName name="x0_sup" localSheetId="1">#REF!</definedName>
    <definedName name="x0_sup" localSheetId="4">#REF!</definedName>
    <definedName name="x0_sup" localSheetId="3">#REF!</definedName>
    <definedName name="x0_sup">#REF!</definedName>
    <definedName name="xs" localSheetId="0">#REF!</definedName>
    <definedName name="xs" localSheetId="1">#REF!</definedName>
    <definedName name="xs" localSheetId="4">#REF!</definedName>
    <definedName name="xs" localSheetId="3">#REF!</definedName>
    <definedName name="xs">#REF!</definedName>
    <definedName name="Zone_U" localSheetId="4">#REF!</definedName>
    <definedName name="Zone_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7" i="2" l="1"/>
  <c r="R67" i="2"/>
  <c r="J67" i="2"/>
  <c r="P67" i="2" s="1"/>
  <c r="I67" i="2"/>
  <c r="H67" i="2"/>
  <c r="G67" i="2"/>
  <c r="AD66" i="2"/>
  <c r="R66" i="2"/>
  <c r="J66" i="2"/>
  <c r="P66" i="2" s="1"/>
  <c r="I66" i="2"/>
  <c r="H66" i="2"/>
  <c r="G66" i="2"/>
  <c r="AD65" i="2"/>
  <c r="R65" i="2"/>
  <c r="P65" i="2"/>
  <c r="Q65" i="2" s="1"/>
  <c r="J65" i="2"/>
  <c r="I65" i="2"/>
  <c r="H65" i="2"/>
  <c r="G65" i="2"/>
  <c r="AD64" i="2"/>
  <c r="R64" i="2"/>
  <c r="J64" i="2"/>
  <c r="P64" i="2" s="1"/>
  <c r="I64" i="2"/>
  <c r="H64" i="2"/>
  <c r="G64" i="2"/>
  <c r="AD63" i="2"/>
  <c r="R63" i="2"/>
  <c r="P63" i="2"/>
  <c r="O63" i="2" s="1"/>
  <c r="J63" i="2"/>
  <c r="I63" i="2"/>
  <c r="H63" i="2"/>
  <c r="G63" i="2"/>
  <c r="AD62" i="2"/>
  <c r="R62" i="2"/>
  <c r="P62" i="2"/>
  <c r="O62" i="2" s="1"/>
  <c r="J62" i="2"/>
  <c r="I62" i="2"/>
  <c r="H62" i="2"/>
  <c r="G62" i="2"/>
  <c r="AD61" i="2"/>
  <c r="R61" i="2"/>
  <c r="P61" i="2"/>
  <c r="O61" i="2" s="1"/>
  <c r="J61" i="2"/>
  <c r="I61" i="2"/>
  <c r="H61" i="2"/>
  <c r="G61" i="2"/>
  <c r="AD60" i="2"/>
  <c r="R60" i="2"/>
  <c r="P60" i="2"/>
  <c r="O60" i="2" s="1"/>
  <c r="J60" i="2"/>
  <c r="I60" i="2"/>
  <c r="H60" i="2"/>
  <c r="G60" i="2"/>
  <c r="AD59" i="2"/>
  <c r="R59" i="2"/>
  <c r="J59" i="2"/>
  <c r="P59" i="2" s="1"/>
  <c r="I59" i="2"/>
  <c r="H59" i="2"/>
  <c r="G59" i="2"/>
  <c r="AD58" i="2"/>
  <c r="R58" i="2"/>
  <c r="J58" i="2"/>
  <c r="P58" i="2" s="1"/>
  <c r="I58" i="2"/>
  <c r="H58" i="2"/>
  <c r="G58" i="2"/>
  <c r="AD57" i="2"/>
  <c r="R57" i="2"/>
  <c r="J57" i="2"/>
  <c r="P57" i="2" s="1"/>
  <c r="I57" i="2"/>
  <c r="H57" i="2"/>
  <c r="G57" i="2"/>
  <c r="R56" i="2"/>
  <c r="J56" i="2"/>
  <c r="P56" i="2" s="1"/>
  <c r="I56" i="2"/>
  <c r="H56" i="2"/>
  <c r="G56" i="2"/>
  <c r="R55" i="2"/>
  <c r="J55" i="2"/>
  <c r="P55" i="2" s="1"/>
  <c r="I55" i="2"/>
  <c r="H55" i="2"/>
  <c r="G55" i="2"/>
  <c r="R54" i="2"/>
  <c r="J54" i="2"/>
  <c r="P54" i="2" s="1"/>
  <c r="I54" i="2"/>
  <c r="H54" i="2"/>
  <c r="G54" i="2"/>
  <c r="R53" i="2"/>
  <c r="J53" i="2"/>
  <c r="P53" i="2" s="1"/>
  <c r="I53" i="2"/>
  <c r="H53" i="2"/>
  <c r="G53" i="2"/>
  <c r="R52" i="2"/>
  <c r="J52" i="2"/>
  <c r="P52" i="2" s="1"/>
  <c r="I52" i="2"/>
  <c r="H52" i="2"/>
  <c r="G52" i="2"/>
  <c r="R51" i="2"/>
  <c r="J51" i="2"/>
  <c r="P51" i="2" s="1"/>
  <c r="I51" i="2"/>
  <c r="H51" i="2"/>
  <c r="G51" i="2"/>
  <c r="R50" i="2"/>
  <c r="J50" i="2"/>
  <c r="P50" i="2" s="1"/>
  <c r="I50" i="2"/>
  <c r="H50" i="2"/>
  <c r="G5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J2" i="2"/>
  <c r="P2" i="2" s="1"/>
  <c r="J3" i="2"/>
  <c r="P3" i="2" s="1"/>
  <c r="O3" i="2" s="1"/>
  <c r="J4" i="2"/>
  <c r="P4" i="2" s="1"/>
  <c r="J5" i="2"/>
  <c r="P5" i="2" s="1"/>
  <c r="J6" i="2"/>
  <c r="P6" i="2" s="1"/>
  <c r="J7" i="2"/>
  <c r="P7" i="2" s="1"/>
  <c r="J8" i="2"/>
  <c r="P8" i="2" s="1"/>
  <c r="J9" i="2"/>
  <c r="P9" i="2" s="1"/>
  <c r="J10" i="2"/>
  <c r="P10" i="2" s="1"/>
  <c r="J11" i="2"/>
  <c r="P11" i="2" s="1"/>
  <c r="J12" i="2"/>
  <c r="P12" i="2" s="1"/>
  <c r="J13" i="2"/>
  <c r="P13" i="2" s="1"/>
  <c r="J14" i="2"/>
  <c r="P14" i="2" s="1"/>
  <c r="J15" i="2"/>
  <c r="P15" i="2" s="1"/>
  <c r="J16" i="2"/>
  <c r="P16" i="2" s="1"/>
  <c r="J17" i="2"/>
  <c r="P17" i="2" s="1"/>
  <c r="J18" i="2"/>
  <c r="P18" i="2" s="1"/>
  <c r="J19" i="2"/>
  <c r="P19" i="2" s="1"/>
  <c r="J20" i="2"/>
  <c r="P20" i="2" s="1"/>
  <c r="J21" i="2"/>
  <c r="P21" i="2" s="1"/>
  <c r="J22" i="2"/>
  <c r="P22" i="2" s="1"/>
  <c r="J23" i="2"/>
  <c r="P23" i="2" s="1"/>
  <c r="J24" i="2"/>
  <c r="P24" i="2" s="1"/>
  <c r="O24" i="2" s="1"/>
  <c r="J25" i="2"/>
  <c r="P25" i="2" s="1"/>
  <c r="J26" i="2"/>
  <c r="P26" i="2" s="1"/>
  <c r="J27" i="2"/>
  <c r="P27" i="2" s="1"/>
  <c r="J28" i="2"/>
  <c r="P28" i="2" s="1"/>
  <c r="J29" i="2"/>
  <c r="P29" i="2" s="1"/>
  <c r="J30" i="2"/>
  <c r="P30" i="2" s="1"/>
  <c r="J31" i="2"/>
  <c r="P31" i="2" s="1"/>
  <c r="J32" i="2"/>
  <c r="P32" i="2" s="1"/>
  <c r="J33" i="2"/>
  <c r="P33" i="2" s="1"/>
  <c r="Q33" i="2" s="1"/>
  <c r="J34" i="2"/>
  <c r="P34" i="2" s="1"/>
  <c r="J35" i="2"/>
  <c r="P35" i="2" s="1"/>
  <c r="J36" i="2"/>
  <c r="P36" i="2" s="1"/>
  <c r="J37" i="2"/>
  <c r="P37" i="2" s="1"/>
  <c r="J38" i="2"/>
  <c r="P38" i="2" s="1"/>
  <c r="J39" i="2"/>
  <c r="P39" i="2" s="1"/>
  <c r="Q39" i="2" s="1"/>
  <c r="J40" i="2"/>
  <c r="P40" i="2" s="1"/>
  <c r="O40" i="2" s="1"/>
  <c r="J41" i="2"/>
  <c r="P41" i="2" s="1"/>
  <c r="J42" i="2"/>
  <c r="P42" i="2" s="1"/>
  <c r="Q42" i="2" s="1"/>
  <c r="J43" i="2"/>
  <c r="P43" i="2" s="1"/>
  <c r="J44" i="2"/>
  <c r="P44" i="2" s="1"/>
  <c r="J45" i="2"/>
  <c r="P45" i="2" s="1"/>
  <c r="Q45" i="2" s="1"/>
  <c r="J46" i="2"/>
  <c r="P46" i="2" s="1"/>
  <c r="J47" i="2"/>
  <c r="P47" i="2" s="1"/>
  <c r="J48" i="2"/>
  <c r="P48" i="2" s="1"/>
  <c r="J49" i="2"/>
  <c r="P49" i="2" s="1"/>
  <c r="Q49" i="2" s="1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J86" i="6"/>
  <c r="AB86" i="6"/>
  <c r="AA86" i="6"/>
  <c r="Z86" i="6"/>
  <c r="Y86" i="6"/>
  <c r="X86" i="6"/>
  <c r="U86" i="6"/>
  <c r="Z85" i="6"/>
  <c r="Y85" i="6"/>
  <c r="X85" i="6"/>
  <c r="U85" i="6"/>
  <c r="Z84" i="6"/>
  <c r="Y84" i="6"/>
  <c r="X84" i="6"/>
  <c r="U84" i="6"/>
  <c r="Z83" i="6"/>
  <c r="Y83" i="6"/>
  <c r="X83" i="6"/>
  <c r="U83" i="6"/>
  <c r="Z82" i="6"/>
  <c r="Y82" i="6"/>
  <c r="X82" i="6"/>
  <c r="U82" i="6"/>
  <c r="Z81" i="6"/>
  <c r="Y81" i="6"/>
  <c r="X81" i="6"/>
  <c r="U81" i="6"/>
  <c r="Z80" i="6"/>
  <c r="Y80" i="6"/>
  <c r="X80" i="6"/>
  <c r="U80" i="6"/>
  <c r="Z79" i="6"/>
  <c r="Y79" i="6"/>
  <c r="X79" i="6"/>
  <c r="U79" i="6"/>
  <c r="AI78" i="6"/>
  <c r="AH78" i="6"/>
  <c r="AB78" i="6"/>
  <c r="AA78" i="6"/>
  <c r="Z78" i="6"/>
  <c r="Y78" i="6"/>
  <c r="X78" i="6"/>
  <c r="U78" i="6"/>
  <c r="Z77" i="6"/>
  <c r="Y77" i="6"/>
  <c r="X77" i="6"/>
  <c r="AJ76" i="6"/>
  <c r="AB76" i="6"/>
  <c r="AA76" i="6"/>
  <c r="Z76" i="6"/>
  <c r="Y76" i="6"/>
  <c r="X76" i="6"/>
  <c r="U76" i="6"/>
  <c r="AJ75" i="6"/>
  <c r="AB75" i="6"/>
  <c r="AA75" i="6"/>
  <c r="Z75" i="6"/>
  <c r="Y75" i="6"/>
  <c r="X75" i="6"/>
  <c r="U75" i="6"/>
  <c r="AJ74" i="6"/>
  <c r="AB74" i="6"/>
  <c r="AA74" i="6"/>
  <c r="Z74" i="6"/>
  <c r="Y74" i="6"/>
  <c r="X74" i="6"/>
  <c r="U74" i="6"/>
  <c r="AJ73" i="6"/>
  <c r="AB73" i="6"/>
  <c r="AA73" i="6"/>
  <c r="Z73" i="6"/>
  <c r="Y73" i="6"/>
  <c r="X73" i="6"/>
  <c r="U73" i="6"/>
  <c r="AB72" i="6"/>
  <c r="AA72" i="6"/>
  <c r="Z72" i="6"/>
  <c r="Y72" i="6"/>
  <c r="X72" i="6"/>
  <c r="AH72" i="6" s="1"/>
  <c r="AI72" i="6" s="1"/>
  <c r="U72" i="6"/>
  <c r="AJ71" i="6"/>
  <c r="AB71" i="6"/>
  <c r="AA71" i="6"/>
  <c r="Z71" i="6"/>
  <c r="Y71" i="6"/>
  <c r="X71" i="6"/>
  <c r="U71" i="6"/>
  <c r="AJ70" i="6"/>
  <c r="AB70" i="6"/>
  <c r="AA70" i="6"/>
  <c r="Z70" i="6"/>
  <c r="Y70" i="6"/>
  <c r="X70" i="6"/>
  <c r="U70" i="6"/>
  <c r="AJ69" i="6"/>
  <c r="AB69" i="6"/>
  <c r="AA69" i="6"/>
  <c r="Z69" i="6"/>
  <c r="Y69" i="6"/>
  <c r="X69" i="6"/>
  <c r="U69" i="6"/>
  <c r="AB68" i="6"/>
  <c r="AA68" i="6"/>
  <c r="Z68" i="6"/>
  <c r="Y68" i="6"/>
  <c r="X68" i="6"/>
  <c r="AH68" i="6" s="1"/>
  <c r="AI68" i="6" s="1"/>
  <c r="U68" i="6"/>
  <c r="AB67" i="6"/>
  <c r="AA67" i="6"/>
  <c r="Z67" i="6"/>
  <c r="Y67" i="6"/>
  <c r="X67" i="6"/>
  <c r="U67" i="6"/>
  <c r="AB66" i="6"/>
  <c r="AA66" i="6"/>
  <c r="Z66" i="6"/>
  <c r="Y66" i="6"/>
  <c r="X66" i="6"/>
  <c r="AH66" i="6" s="1"/>
  <c r="AI66" i="6" s="1"/>
  <c r="U66" i="6"/>
  <c r="Z65" i="6"/>
  <c r="Y65" i="6"/>
  <c r="X65" i="6"/>
  <c r="Z64" i="6"/>
  <c r="Y64" i="6"/>
  <c r="X64" i="6"/>
  <c r="Z63" i="6"/>
  <c r="Y63" i="6"/>
  <c r="X63" i="6"/>
  <c r="AB62" i="6"/>
  <c r="AA62" i="6"/>
  <c r="Z62" i="6"/>
  <c r="Y62" i="6"/>
  <c r="X62" i="6"/>
  <c r="AH62" i="6" s="1"/>
  <c r="AI62" i="6" s="1"/>
  <c r="U62" i="6"/>
  <c r="Z61" i="6"/>
  <c r="Y61" i="6"/>
  <c r="X61" i="6"/>
  <c r="Z60" i="6"/>
  <c r="Y60" i="6"/>
  <c r="X60" i="6"/>
  <c r="Z59" i="6"/>
  <c r="Y59" i="6"/>
  <c r="X59" i="6"/>
  <c r="Z58" i="6"/>
  <c r="Y58" i="6"/>
  <c r="X58" i="6"/>
  <c r="Z57" i="6"/>
  <c r="Y57" i="6"/>
  <c r="X57" i="6"/>
  <c r="Z56" i="6"/>
  <c r="Y56" i="6"/>
  <c r="X56" i="6"/>
  <c r="Z55" i="6"/>
  <c r="Y55" i="6"/>
  <c r="X55" i="6"/>
  <c r="AB54" i="6"/>
  <c r="AA54" i="6"/>
  <c r="Z54" i="6"/>
  <c r="Y54" i="6"/>
  <c r="X54" i="6"/>
  <c r="U54" i="6"/>
  <c r="O54" i="6"/>
  <c r="L54" i="6"/>
  <c r="I54" i="6"/>
  <c r="H54" i="6"/>
  <c r="E54" i="6"/>
  <c r="D54" i="6"/>
  <c r="Z53" i="6"/>
  <c r="Y53" i="6"/>
  <c r="X53" i="6"/>
  <c r="Z52" i="6"/>
  <c r="Y52" i="6"/>
  <c r="X52" i="6"/>
  <c r="Z51" i="6"/>
  <c r="Y51" i="6"/>
  <c r="X51" i="6"/>
  <c r="Z50" i="6"/>
  <c r="Y50" i="6"/>
  <c r="X50" i="6"/>
  <c r="Z49" i="6"/>
  <c r="Y49" i="6"/>
  <c r="X49" i="6"/>
  <c r="Z48" i="6"/>
  <c r="Y48" i="6"/>
  <c r="X48" i="6"/>
  <c r="Z45" i="6"/>
  <c r="Y45" i="6"/>
  <c r="X45" i="6"/>
  <c r="W45" i="6"/>
  <c r="Z44" i="6"/>
  <c r="Y44" i="6"/>
  <c r="X44" i="6"/>
  <c r="W44" i="6"/>
  <c r="Z43" i="6"/>
  <c r="Y43" i="6"/>
  <c r="X43" i="6"/>
  <c r="W43" i="6"/>
  <c r="Z42" i="6"/>
  <c r="Y42" i="6"/>
  <c r="X42" i="6"/>
  <c r="W42" i="6"/>
  <c r="Z41" i="6"/>
  <c r="Y41" i="6"/>
  <c r="X41" i="6"/>
  <c r="W41" i="6"/>
  <c r="Z40" i="6"/>
  <c r="Y40" i="6"/>
  <c r="X40" i="6"/>
  <c r="W40" i="6"/>
  <c r="Z39" i="6"/>
  <c r="Y39" i="6"/>
  <c r="X39" i="6"/>
  <c r="W39" i="6"/>
  <c r="Z38" i="6"/>
  <c r="Y38" i="6"/>
  <c r="X38" i="6"/>
  <c r="W38" i="6"/>
  <c r="Z37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Z32" i="6"/>
  <c r="Y32" i="6"/>
  <c r="X32" i="6"/>
  <c r="W32" i="6"/>
  <c r="Z31" i="6"/>
  <c r="Y31" i="6"/>
  <c r="X31" i="6"/>
  <c r="W31" i="6"/>
  <c r="Z30" i="6"/>
  <c r="Y30" i="6"/>
  <c r="X30" i="6"/>
  <c r="W30" i="6"/>
  <c r="Z29" i="6"/>
  <c r="Y29" i="6"/>
  <c r="X29" i="6"/>
  <c r="W29" i="6"/>
  <c r="Z28" i="6"/>
  <c r="Y28" i="6"/>
  <c r="X28" i="6"/>
  <c r="W28" i="6"/>
  <c r="Z27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21" i="6"/>
  <c r="Y21" i="6"/>
  <c r="X21" i="6"/>
  <c r="W21" i="6"/>
  <c r="Z20" i="6"/>
  <c r="Y20" i="6"/>
  <c r="X20" i="6"/>
  <c r="W20" i="6"/>
  <c r="Z19" i="6"/>
  <c r="Y19" i="6"/>
  <c r="X19" i="6"/>
  <c r="W19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3" i="6"/>
  <c r="Y13" i="6"/>
  <c r="X13" i="6"/>
  <c r="W13" i="6"/>
  <c r="Z12" i="6"/>
  <c r="Y12" i="6"/>
  <c r="X12" i="6"/>
  <c r="W12" i="6"/>
  <c r="Z11" i="6"/>
  <c r="Y11" i="6"/>
  <c r="X11" i="6"/>
  <c r="W11" i="6"/>
  <c r="Z10" i="6"/>
  <c r="Y10" i="6"/>
  <c r="X10" i="6"/>
  <c r="W10" i="6"/>
  <c r="Z9" i="6"/>
  <c r="Y9" i="6"/>
  <c r="X9" i="6"/>
  <c r="W9" i="6"/>
  <c r="Z8" i="6"/>
  <c r="Y8" i="6"/>
  <c r="X8" i="6"/>
  <c r="W8" i="6"/>
  <c r="Z7" i="6"/>
  <c r="Y7" i="6"/>
  <c r="X7" i="6"/>
  <c r="W7" i="6"/>
  <c r="Z6" i="6"/>
  <c r="Y6" i="6"/>
  <c r="X6" i="6"/>
  <c r="W6" i="6"/>
  <c r="Z5" i="6"/>
  <c r="Y5" i="6"/>
  <c r="X5" i="6"/>
  <c r="W5" i="6"/>
  <c r="W5" i="5"/>
  <c r="Y5" i="5"/>
  <c r="W6" i="5"/>
  <c r="Y6" i="5"/>
  <c r="W7" i="5"/>
  <c r="Y7" i="5"/>
  <c r="W8" i="5"/>
  <c r="Y8" i="5"/>
  <c r="W9" i="5"/>
  <c r="Y9" i="5"/>
  <c r="W10" i="5"/>
  <c r="Y10" i="5"/>
  <c r="W11" i="5"/>
  <c r="Y11" i="5"/>
  <c r="E12" i="5"/>
  <c r="Y12" i="5"/>
  <c r="E13" i="5"/>
  <c r="Y13" i="5"/>
  <c r="E14" i="5"/>
  <c r="Y14" i="5"/>
  <c r="E15" i="5"/>
  <c r="Y15" i="5"/>
  <c r="E16" i="5"/>
  <c r="Y16" i="5"/>
  <c r="E17" i="5"/>
  <c r="Y17" i="5"/>
  <c r="E18" i="5"/>
  <c r="Y18" i="5"/>
  <c r="E19" i="5"/>
  <c r="Q19" i="5"/>
  <c r="Y19" i="5"/>
  <c r="E20" i="5"/>
  <c r="Q20" i="5"/>
  <c r="Y20" i="5"/>
  <c r="E21" i="5"/>
  <c r="Q21" i="5"/>
  <c r="Y21" i="5"/>
  <c r="E22" i="5"/>
  <c r="Q22" i="5"/>
  <c r="Y22" i="5"/>
  <c r="E23" i="5"/>
  <c r="Q23" i="5"/>
  <c r="Y23" i="5"/>
  <c r="E24" i="5"/>
  <c r="Q24" i="5"/>
  <c r="Y24" i="5"/>
  <c r="E25" i="5"/>
  <c r="Q25" i="5"/>
  <c r="Y25" i="5"/>
  <c r="E26" i="5"/>
  <c r="Q26" i="5"/>
  <c r="Y26" i="5"/>
  <c r="E27" i="5"/>
  <c r="Q27" i="5"/>
  <c r="Y27" i="5"/>
  <c r="E28" i="5"/>
  <c r="Q28" i="5"/>
  <c r="Y28" i="5"/>
  <c r="E29" i="5"/>
  <c r="Q29" i="5"/>
  <c r="Y29" i="5"/>
  <c r="E30" i="5"/>
  <c r="Y30" i="5"/>
  <c r="E31" i="5"/>
  <c r="Y31" i="5"/>
  <c r="E32" i="5"/>
  <c r="Y32" i="5"/>
  <c r="E33" i="5"/>
  <c r="Y33" i="5"/>
  <c r="E34" i="5"/>
  <c r="Y34" i="5"/>
  <c r="E35" i="5"/>
  <c r="Y35" i="5"/>
  <c r="E36" i="5"/>
  <c r="Y36" i="5"/>
  <c r="E37" i="5"/>
  <c r="Y37" i="5"/>
  <c r="E38" i="5"/>
  <c r="Y38" i="5"/>
  <c r="E39" i="5"/>
  <c r="Y39" i="5"/>
  <c r="E40" i="5"/>
  <c r="Y40" i="5"/>
  <c r="E41" i="5"/>
  <c r="Y41" i="5"/>
  <c r="E42" i="5"/>
  <c r="Y42" i="5"/>
  <c r="E43" i="5"/>
  <c r="Y43" i="5"/>
  <c r="E44" i="5"/>
  <c r="Y44" i="5"/>
  <c r="E45" i="5"/>
  <c r="Y45" i="5"/>
  <c r="E46" i="5"/>
  <c r="Y46" i="5"/>
  <c r="E47" i="5"/>
  <c r="Y47" i="5"/>
  <c r="E48" i="5"/>
  <c r="Y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Z23" i="3"/>
  <c r="X23" i="3"/>
  <c r="Z22" i="3"/>
  <c r="X22" i="3"/>
  <c r="Z21" i="3"/>
  <c r="X21" i="3"/>
  <c r="Z20" i="3"/>
  <c r="X20" i="3"/>
  <c r="Z19" i="3"/>
  <c r="X19" i="3"/>
  <c r="Z18" i="3"/>
  <c r="X18" i="3"/>
  <c r="Z17" i="3"/>
  <c r="X17" i="3"/>
  <c r="Z16" i="3"/>
  <c r="X16" i="3"/>
  <c r="Z15" i="3"/>
  <c r="X15" i="3"/>
  <c r="Z14" i="3"/>
  <c r="X14" i="3"/>
  <c r="Z13" i="3"/>
  <c r="X13" i="3"/>
  <c r="Z12" i="3"/>
  <c r="X12" i="3"/>
  <c r="Z11" i="3"/>
  <c r="X11" i="3"/>
  <c r="Z10" i="3"/>
  <c r="X10" i="3"/>
  <c r="Z9" i="3"/>
  <c r="X9" i="3"/>
  <c r="Z8" i="3"/>
  <c r="X8" i="3"/>
  <c r="Z7" i="3"/>
  <c r="X7" i="3"/>
  <c r="Z6" i="3"/>
  <c r="X6" i="3"/>
  <c r="Z5" i="3"/>
  <c r="X5" i="3"/>
  <c r="Z4" i="3"/>
  <c r="X4" i="3"/>
  <c r="Z3" i="3"/>
  <c r="X3" i="3"/>
  <c r="Q53" i="2" l="1"/>
  <c r="O53" i="2"/>
  <c r="O59" i="2"/>
  <c r="Q59" i="2"/>
  <c r="Q50" i="2"/>
  <c r="O50" i="2"/>
  <c r="Q55" i="2"/>
  <c r="O55" i="2"/>
  <c r="Q58" i="2"/>
  <c r="O58" i="2"/>
  <c r="Q52" i="2"/>
  <c r="O52" i="2"/>
  <c r="Q57" i="2"/>
  <c r="O57" i="2"/>
  <c r="Q54" i="2"/>
  <c r="O54" i="2"/>
  <c r="Q67" i="2"/>
  <c r="O67" i="2"/>
  <c r="Q64" i="2"/>
  <c r="O64" i="2"/>
  <c r="Q51" i="2"/>
  <c r="O51" i="2"/>
  <c r="Q56" i="2"/>
  <c r="O56" i="2"/>
  <c r="Q66" i="2"/>
  <c r="O66" i="2"/>
  <c r="Q60" i="2"/>
  <c r="Q63" i="2"/>
  <c r="O65" i="2"/>
  <c r="Q61" i="2"/>
  <c r="Q62" i="2"/>
  <c r="AH54" i="6"/>
  <c r="AI54" i="6" s="1"/>
  <c r="AH67" i="6"/>
  <c r="AI67" i="6" s="1"/>
  <c r="O22" i="2"/>
  <c r="Q22" i="2"/>
  <c r="Q37" i="2"/>
  <c r="O37" i="2"/>
  <c r="Q29" i="2"/>
  <c r="O29" i="2"/>
  <c r="Q13" i="2"/>
  <c r="O13" i="2"/>
  <c r="Q5" i="2"/>
  <c r="O5" i="2"/>
  <c r="O14" i="2"/>
  <c r="Q14" i="2"/>
  <c r="Q21" i="2"/>
  <c r="O21" i="2"/>
  <c r="Q44" i="2"/>
  <c r="O44" i="2"/>
  <c r="Q36" i="2"/>
  <c r="O36" i="2"/>
  <c r="Q28" i="2"/>
  <c r="O28" i="2"/>
  <c r="Q20" i="2"/>
  <c r="O20" i="2"/>
  <c r="Q12" i="2"/>
  <c r="O12" i="2"/>
  <c r="Q4" i="2"/>
  <c r="O4" i="2"/>
  <c r="O6" i="2"/>
  <c r="Q6" i="2"/>
  <c r="O43" i="2"/>
  <c r="Q43" i="2"/>
  <c r="Q35" i="2"/>
  <c r="O35" i="2"/>
  <c r="O27" i="2"/>
  <c r="Q27" i="2"/>
  <c r="Q19" i="2"/>
  <c r="O19" i="2"/>
  <c r="O11" i="2"/>
  <c r="Q11" i="2"/>
  <c r="O30" i="2"/>
  <c r="Q30" i="2"/>
  <c r="Q26" i="2"/>
  <c r="O26" i="2"/>
  <c r="O2" i="2"/>
  <c r="Q2" i="2"/>
  <c r="Q41" i="2"/>
  <c r="O41" i="2"/>
  <c r="O25" i="2"/>
  <c r="Q25" i="2"/>
  <c r="Q17" i="2"/>
  <c r="O17" i="2"/>
  <c r="Q9" i="2"/>
  <c r="O9" i="2"/>
  <c r="Q38" i="2"/>
  <c r="O38" i="2"/>
  <c r="O34" i="2"/>
  <c r="Q34" i="2"/>
  <c r="Q18" i="2"/>
  <c r="O18" i="2"/>
  <c r="Q10" i="2"/>
  <c r="O10" i="2"/>
  <c r="O48" i="2"/>
  <c r="Q48" i="2"/>
  <c r="O32" i="2"/>
  <c r="Q32" i="2"/>
  <c r="O16" i="2"/>
  <c r="Q16" i="2"/>
  <c r="O8" i="2"/>
  <c r="Q8" i="2"/>
  <c r="O46" i="2"/>
  <c r="Q46" i="2"/>
  <c r="Q47" i="2"/>
  <c r="O47" i="2"/>
  <c r="Q31" i="2"/>
  <c r="O31" i="2"/>
  <c r="Q23" i="2"/>
  <c r="O23" i="2"/>
  <c r="Q15" i="2"/>
  <c r="O15" i="2"/>
  <c r="Q7" i="2"/>
  <c r="O7" i="2"/>
  <c r="O33" i="2"/>
  <c r="O49" i="2"/>
  <c r="Q40" i="2"/>
  <c r="Q3" i="2"/>
  <c r="O42" i="2"/>
  <c r="Q24" i="2"/>
  <c r="O45" i="2"/>
  <c r="O39" i="2"/>
</calcChain>
</file>

<file path=xl/sharedStrings.xml><?xml version="1.0" encoding="utf-8"?>
<sst xmlns="http://schemas.openxmlformats.org/spreadsheetml/2006/main" count="601" uniqueCount="341">
  <si>
    <t>m2/t</t>
  </si>
  <si>
    <t>m2/m</t>
  </si>
  <si>
    <t>mm</t>
  </si>
  <si>
    <t>mm4</t>
  </si>
  <si>
    <t>mm3</t>
  </si>
  <si>
    <t>mm2</t>
  </si>
  <si>
    <t>kg/m</t>
  </si>
  <si>
    <t>Ut</t>
  </si>
  <si>
    <t>Um</t>
  </si>
  <si>
    <t>Ømax</t>
  </si>
  <si>
    <t>w1</t>
  </si>
  <si>
    <t>w</t>
  </si>
  <si>
    <t>h2</t>
  </si>
  <si>
    <t>a</t>
  </si>
  <si>
    <t>k</t>
  </si>
  <si>
    <t>h1</t>
  </si>
  <si>
    <t>r</t>
  </si>
  <si>
    <t>tf</t>
  </si>
  <si>
    <t>tw</t>
  </si>
  <si>
    <t>b</t>
  </si>
  <si>
    <t>h</t>
  </si>
  <si>
    <t>K</t>
  </si>
  <si>
    <t>i z</t>
  </si>
  <si>
    <t>Wplz</t>
  </si>
  <si>
    <t>Welz</t>
  </si>
  <si>
    <t>Iz</t>
  </si>
  <si>
    <t>i y</t>
  </si>
  <si>
    <t>Wply</t>
  </si>
  <si>
    <t>Wy</t>
  </si>
  <si>
    <t>Wely</t>
  </si>
  <si>
    <t>Iy</t>
  </si>
  <si>
    <t>alpha z</t>
  </si>
  <si>
    <t>alpha y</t>
  </si>
  <si>
    <t>Aw</t>
  </si>
  <si>
    <t>Av</t>
  </si>
  <si>
    <t>A</t>
  </si>
  <si>
    <t>m</t>
  </si>
  <si>
    <t>Profilbezeichnung</t>
  </si>
  <si>
    <t>tw = r</t>
  </si>
  <si>
    <t>r1</t>
  </si>
  <si>
    <t>t1</t>
  </si>
  <si>
    <t>IPN 80</t>
  </si>
  <si>
    <t>-</t>
  </si>
  <si>
    <t>IPN 100</t>
  </si>
  <si>
    <t>IPN 120</t>
  </si>
  <si>
    <t>IPN 140</t>
  </si>
  <si>
    <t>IPN 160</t>
  </si>
  <si>
    <t>IPN 180</t>
  </si>
  <si>
    <t>IPN 200</t>
  </si>
  <si>
    <t>IPN 220</t>
  </si>
  <si>
    <t>M 10</t>
  </si>
  <si>
    <t>IPN 240</t>
  </si>
  <si>
    <t>IPN 260</t>
  </si>
  <si>
    <t>M 12</t>
  </si>
  <si>
    <t>IPN 280</t>
  </si>
  <si>
    <t>IPN 300</t>
  </si>
  <si>
    <t>IPN 320</t>
  </si>
  <si>
    <t>IPN 340</t>
  </si>
  <si>
    <t>IPN 360</t>
  </si>
  <si>
    <t>IPN 380</t>
  </si>
  <si>
    <t>M 16</t>
  </si>
  <si>
    <t>IPN 400</t>
  </si>
  <si>
    <t>IPN 450</t>
  </si>
  <si>
    <t>IPN 500</t>
  </si>
  <si>
    <t>M 20</t>
  </si>
  <si>
    <t>IPN 550</t>
  </si>
  <si>
    <t>M 22</t>
  </si>
  <si>
    <t>IPN 600</t>
  </si>
  <si>
    <t>M 24</t>
  </si>
  <si>
    <t>r2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</si>
  <si>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</si>
  <si>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</si>
  <si>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</si>
  <si>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</si>
  <si>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</si>
  <si>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</si>
  <si>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</si>
  <si>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</si>
  <si>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</si>
  <si>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</si>
  <si>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</si>
  <si>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</si>
  <si>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</si>
  <si>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</si>
  <si>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UPN 65</t>
  </si>
  <si>
    <t>UPN 80</t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</si>
  <si>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</si>
  <si>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</si>
  <si>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</si>
  <si>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</si>
  <si>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</si>
  <si>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</si>
  <si>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</si>
  <si>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</si>
  <si>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</si>
  <si>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</si>
  <si>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UPN 300</t>
  </si>
  <si>
    <t>UPN 320</t>
  </si>
  <si>
    <t>UPN 350</t>
  </si>
  <si>
    <t>UPN 380</t>
  </si>
  <si>
    <t>UPN 400</t>
  </si>
  <si>
    <t>HE 600 BT</t>
  </si>
  <si>
    <t>HE 550 BT</t>
  </si>
  <si>
    <t>HE 500 BT</t>
  </si>
  <si>
    <t>HE 450 BT</t>
  </si>
  <si>
    <t>HE 400 BT</t>
  </si>
  <si>
    <t>HE 360 BT</t>
  </si>
  <si>
    <t>HE 340 BT</t>
  </si>
  <si>
    <t>HE 320 BT</t>
  </si>
  <si>
    <t>HE 300 BT</t>
  </si>
  <si>
    <t>HE 280 BT</t>
  </si>
  <si>
    <t>HE 260 BT</t>
  </si>
  <si>
    <t>HE 240 BT</t>
  </si>
  <si>
    <t>HE 220 BT</t>
  </si>
  <si>
    <t>HE 200 BT</t>
  </si>
  <si>
    <t>HE 180 BT</t>
  </si>
  <si>
    <t>HE 160 BT</t>
  </si>
  <si>
    <t>HE 140 BT</t>
  </si>
  <si>
    <t>HE 120 BT</t>
  </si>
  <si>
    <t>HE 100 BT</t>
  </si>
  <si>
    <t>HE 600 AT</t>
  </si>
  <si>
    <t>HE 550 AT</t>
  </si>
  <si>
    <t>HE 500 AT</t>
  </si>
  <si>
    <t>HE 450 AT</t>
  </si>
  <si>
    <t>HE 400 AT</t>
  </si>
  <si>
    <t>HE 360 AT</t>
  </si>
  <si>
    <t>HE 340 AT</t>
  </si>
  <si>
    <t>HE 320 AT</t>
  </si>
  <si>
    <t>HE 300 AT</t>
  </si>
  <si>
    <t>HE 280 AT</t>
  </si>
  <si>
    <t>HE 260 AT</t>
  </si>
  <si>
    <t>HE 240 AT</t>
  </si>
  <si>
    <t>HE 220 AT</t>
  </si>
  <si>
    <t>HE 200 AT</t>
  </si>
  <si>
    <t>HE 180 AT</t>
  </si>
  <si>
    <t>HE 160 AT</t>
  </si>
  <si>
    <t>HE 140 AT</t>
  </si>
  <si>
    <t>HE 120 AT</t>
  </si>
  <si>
    <t>HE 100 AT</t>
  </si>
  <si>
    <t>IPET 600</t>
  </si>
  <si>
    <t>IPET 550</t>
  </si>
  <si>
    <t>IPET 500</t>
  </si>
  <si>
    <t>IPET 450</t>
  </si>
  <si>
    <t>IPET 400</t>
  </si>
  <si>
    <t>IPET 360</t>
  </si>
  <si>
    <t>IPET 330</t>
  </si>
  <si>
    <t>IPET 300</t>
  </si>
  <si>
    <t>IPET 270</t>
  </si>
  <si>
    <t>IPET 240</t>
  </si>
  <si>
    <t>IPET 220</t>
  </si>
  <si>
    <t>IPET 200</t>
  </si>
  <si>
    <t>IPET 180</t>
  </si>
  <si>
    <t>IPET 160</t>
  </si>
  <si>
    <t>IPET 140</t>
  </si>
  <si>
    <t>IPET 120</t>
  </si>
  <si>
    <t>IPET 100</t>
  </si>
  <si>
    <t>IPET 80</t>
  </si>
  <si>
    <t>T 140</t>
  </si>
  <si>
    <t>T 120</t>
  </si>
  <si>
    <t>T 100</t>
  </si>
  <si>
    <t>T 80</t>
  </si>
  <si>
    <t>T 70</t>
  </si>
  <si>
    <t>T 60</t>
  </si>
  <si>
    <t>T 50</t>
  </si>
  <si>
    <t>e y</t>
  </si>
  <si>
    <t>e z</t>
  </si>
  <si>
    <t>Iu</t>
  </si>
  <si>
    <t>i u</t>
  </si>
  <si>
    <t>e u</t>
  </si>
  <si>
    <t>Iv</t>
  </si>
  <si>
    <t>i v</t>
  </si>
  <si>
    <t>e v</t>
  </si>
  <si>
    <t>t</t>
  </si>
  <si>
    <t>a1</t>
  </si>
  <si>
    <t>b1</t>
  </si>
  <si>
    <t>w2</t>
  </si>
  <si>
    <t>w3</t>
  </si>
  <si>
    <r>
      <t xml:space="preserve">tg </t>
    </r>
    <r>
      <rPr>
        <sz val="10"/>
        <rFont val="Yu Gothic UI Light"/>
        <family val="2"/>
        <charset val="128"/>
      </rPr>
      <t>α</t>
    </r>
  </si>
  <si>
    <t xml:space="preserve">α </t>
  </si>
  <si>
    <t>°</t>
  </si>
  <si>
    <t>Arcelor</t>
  </si>
  <si>
    <t>Gleichschenklige</t>
  </si>
  <si>
    <t>L 40 x 4</t>
  </si>
  <si>
    <t>L 40 x 5</t>
  </si>
  <si>
    <t>L 45 x 5</t>
  </si>
  <si>
    <t>L 50 x 5</t>
  </si>
  <si>
    <t>L 50 x 6</t>
  </si>
  <si>
    <t>L 50 x 8</t>
  </si>
  <si>
    <t>L 55 x 6</t>
  </si>
  <si>
    <t>L 60 x 6</t>
  </si>
  <si>
    <t>L 60 x 8</t>
  </si>
  <si>
    <t>L 60 x 10</t>
  </si>
  <si>
    <t>L 65 x 7</t>
  </si>
  <si>
    <t>L 70 x 7</t>
  </si>
  <si>
    <t>L 70 x 9</t>
  </si>
  <si>
    <t>L 75 x 8</t>
  </si>
  <si>
    <t>L 80 x 8</t>
  </si>
  <si>
    <t>L 80 x 10</t>
  </si>
  <si>
    <t>L 90 x 9</t>
  </si>
  <si>
    <t>L 100 x 10</t>
  </si>
  <si>
    <t>L 100 x 12</t>
  </si>
  <si>
    <t>L 100 x 14</t>
  </si>
  <si>
    <t>L 110 x 10</t>
  </si>
  <si>
    <t>L 120 x 10</t>
  </si>
  <si>
    <t>L 120 x 12</t>
  </si>
  <si>
    <t>L 120 x 15</t>
  </si>
  <si>
    <t>L 130 x 12</t>
  </si>
  <si>
    <t>L 140 x 13</t>
  </si>
  <si>
    <t>L 140 x 15</t>
  </si>
  <si>
    <t>L 150 x 14</t>
  </si>
  <si>
    <t>L 150 x 16</t>
  </si>
  <si>
    <t>L 160 x 15</t>
  </si>
  <si>
    <t>L 160 x 17</t>
  </si>
  <si>
    <t>L 160 x 20</t>
  </si>
  <si>
    <t>L 180 x 16</t>
  </si>
  <si>
    <t>L 180 x 18</t>
  </si>
  <si>
    <t>L 180 x 20</t>
  </si>
  <si>
    <t>L 200 x 16</t>
  </si>
  <si>
    <t>L 200 x 18</t>
  </si>
  <si>
    <t>L 200 x 20</t>
  </si>
  <si>
    <t>L 200 x 22</t>
  </si>
  <si>
    <t>L 200 x 24</t>
  </si>
  <si>
    <t>L 200 x 26</t>
  </si>
  <si>
    <t>Ungleichschenklige</t>
  </si>
  <si>
    <t>L 50x30x5</t>
  </si>
  <si>
    <t>L 60x30x5</t>
  </si>
  <si>
    <t>L 60x40x5</t>
  </si>
  <si>
    <t>L 60x40x6</t>
  </si>
  <si>
    <t>L 70x50x6</t>
  </si>
  <si>
    <t>L 75x50x6</t>
  </si>
  <si>
    <t>L 75x50x8</t>
  </si>
  <si>
    <t>M20</t>
  </si>
  <si>
    <t>M12</t>
  </si>
  <si>
    <t>L 80x40x6</t>
  </si>
  <si>
    <t>L 80x40x8</t>
  </si>
  <si>
    <t>L 100x50x6</t>
  </si>
  <si>
    <t>L 100x50x8</t>
  </si>
  <si>
    <t>L 100x65x7</t>
  </si>
  <si>
    <t>L 100x65x9</t>
  </si>
  <si>
    <t>L 100x65x11</t>
  </si>
  <si>
    <t>L 100x75x10</t>
  </si>
  <si>
    <t>M24</t>
  </si>
  <si>
    <t>L 120x80x8</t>
  </si>
  <si>
    <t>L 120x80x10</t>
  </si>
  <si>
    <t>L 120x80x12</t>
  </si>
  <si>
    <t>L 125x75x8</t>
  </si>
  <si>
    <t>L 125x75x10</t>
  </si>
  <si>
    <t>L 125x75x12</t>
  </si>
  <si>
    <t>L 130x90x10</t>
  </si>
  <si>
    <t>L 130x90x12</t>
  </si>
  <si>
    <t>L 130x90x14</t>
  </si>
  <si>
    <t>L 135x65x10</t>
  </si>
  <si>
    <t>L 140x90x8</t>
  </si>
  <si>
    <t>M27</t>
  </si>
  <si>
    <t>L 140x90x10</t>
  </si>
  <si>
    <t>L 140x90x12</t>
  </si>
  <si>
    <t>L 140x90x14</t>
  </si>
  <si>
    <t>L 150x75x9</t>
  </si>
  <si>
    <t>L 150x75x12</t>
  </si>
  <si>
    <t>L 150x100x10</t>
  </si>
  <si>
    <t>L 150x100x12</t>
  </si>
  <si>
    <t>L 150x100x14</t>
  </si>
  <si>
    <t>L 200x100x10</t>
  </si>
  <si>
    <t>L 200x100x12</t>
  </si>
  <si>
    <t>L 200x100x14</t>
  </si>
  <si>
    <t>L 200x100x16</t>
  </si>
  <si>
    <t>L 250x90x14</t>
  </si>
  <si>
    <t>D</t>
  </si>
  <si>
    <t>Mrd_y_pl</t>
  </si>
  <si>
    <t>Mrd_y_el</t>
  </si>
  <si>
    <t>Mrd_z_pl</t>
  </si>
  <si>
    <t>Vrd_pl</t>
  </si>
  <si>
    <t>Vrd_el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</si>
  <si>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</si>
  <si>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</si>
  <si>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</si>
  <si>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</si>
  <si>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</si>
  <si>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</si>
  <si>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</si>
  <si>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</si>
  <si>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</si>
  <si>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</si>
  <si>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</si>
  <si>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</si>
  <si>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</si>
  <si>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</si>
  <si>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</si>
  <si>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</si>
  <si>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</si>
  <si>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</si>
  <si>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</si>
  <si>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</si>
  <si>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</si>
  <si>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</si>
  <si>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</si>
  <si>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</si>
  <si>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</si>
  <si>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</si>
  <si>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</si>
  <si>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</si>
  <si>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</si>
  <si>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</si>
  <si>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</si>
  <si>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</si>
  <si>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</si>
  <si>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</si>
  <si>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</si>
  <si>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</si>
  <si>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</si>
  <si>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</si>
  <si>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</si>
  <si>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</si>
  <si>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</si>
  <si>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</si>
  <si>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</si>
  <si>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</si>
  <si>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</si>
  <si>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</si>
  <si>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</si>
  <si>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</si>
  <si>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Profile</t>
  </si>
  <si>
    <t>IPE80</t>
  </si>
  <si>
    <t>bis hier her berechnet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</si>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</sst>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"/>
    <numFmt numFmtId="166" formatCode="0.00000E+00"/>
    <numFmt numFmtId="167" formatCode="0.0000E+00"/>
    <numFmt numFmtId="168" formatCode="#,##0.000"/>
    <numFmt numFmtId="169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Frutiger Light"/>
    </font>
    <font>
      <sz val="10"/>
      <name val="Frutiger Light"/>
      <family val="2"/>
    </font>
    <font>
      <sz val="10"/>
      <name val="Arial"/>
      <family val="2"/>
    </font>
    <font>
      <b/>
      <sz val="10"/>
      <name val="Frutiger Light"/>
      <family val="2"/>
    </font>
    <font>
      <sz val="10"/>
      <name val="Yu Gothic UI Light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3" fillId="0" borderId="0"/>
  </cellStyleXfs>
  <cellXfs count="328">
    <xf numFmtId="0" fontId="0" fillId="0" borderId="0" xfId="0"/>
    <xf numFmtId="0" fontId="2" fillId="0" borderId="0" xfId="1"/>
    <xf numFmtId="0" fontId="2" fillId="0" borderId="1" xfId="1" applyBorder="1"/>
    <xf numFmtId="164" fontId="2" fillId="0" borderId="1" xfId="1" applyNumberFormat="1" applyBorder="1" applyAlignment="1">
      <alignment horizontal="center"/>
    </xf>
    <xf numFmtId="164" fontId="2" fillId="0" borderId="0" xfId="1" applyNumberFormat="1" applyAlignment="1">
      <alignment horizontal="center"/>
    </xf>
    <xf numFmtId="1" fontId="2" fillId="0" borderId="0" xfId="1" applyNumberFormat="1" applyAlignment="1">
      <alignment horizontal="center"/>
    </xf>
    <xf numFmtId="0" fontId="2" fillId="0" borderId="2" xfId="1" applyBorder="1"/>
    <xf numFmtId="11" fontId="2" fillId="0" borderId="0" xfId="1" applyNumberFormat="1" applyAlignment="1">
      <alignment horizontal="center"/>
    </xf>
    <xf numFmtId="164" fontId="2" fillId="0" borderId="0" xfId="1" applyNumberFormat="1" applyFill="1" applyAlignment="1">
      <alignment horizontal="center"/>
    </xf>
    <xf numFmtId="0" fontId="2" fillId="0" borderId="3" xfId="1" applyBorder="1"/>
    <xf numFmtId="0" fontId="2" fillId="0" borderId="4" xfId="1" applyBorder="1"/>
    <xf numFmtId="164" fontId="2" fillId="0" borderId="3" xfId="1" applyNumberFormat="1" applyBorder="1" applyAlignment="1">
      <alignment horizontal="center"/>
    </xf>
    <xf numFmtId="0" fontId="2" fillId="0" borderId="5" xfId="1" applyBorder="1"/>
    <xf numFmtId="1" fontId="3" fillId="0" borderId="1" xfId="2" applyNumberFormat="1" applyBorder="1" applyAlignment="1">
      <alignment horizontal="center"/>
    </xf>
    <xf numFmtId="164" fontId="4" fillId="0" borderId="3" xfId="3" applyNumberFormat="1" applyFill="1" applyBorder="1" applyAlignment="1">
      <alignment horizontal="center"/>
    </xf>
    <xf numFmtId="11" fontId="4" fillId="0" borderId="5" xfId="3" applyNumberFormat="1" applyFill="1" applyBorder="1" applyAlignment="1">
      <alignment horizontal="center"/>
    </xf>
    <xf numFmtId="2" fontId="4" fillId="0" borderId="3" xfId="3" applyNumberFormat="1" applyFill="1" applyBorder="1" applyAlignment="1">
      <alignment horizontal="center"/>
    </xf>
    <xf numFmtId="0" fontId="2" fillId="0" borderId="0" xfId="1" applyBorder="1"/>
    <xf numFmtId="164" fontId="4" fillId="0" borderId="0" xfId="3" applyNumberFormat="1" applyFill="1" applyBorder="1" applyAlignment="1">
      <alignment horizontal="center"/>
    </xf>
    <xf numFmtId="164" fontId="2" fillId="0" borderId="0" xfId="1" applyNumberFormat="1" applyBorder="1" applyAlignment="1">
      <alignment horizontal="center"/>
    </xf>
    <xf numFmtId="1" fontId="2" fillId="0" borderId="0" xfId="1" applyNumberFormat="1" applyBorder="1" applyAlignment="1">
      <alignment horizontal="center"/>
    </xf>
    <xf numFmtId="11" fontId="4" fillId="0" borderId="2" xfId="3" applyNumberFormat="1" applyFill="1" applyBorder="1" applyAlignment="1">
      <alignment horizontal="center"/>
    </xf>
    <xf numFmtId="11" fontId="2" fillId="0" borderId="0" xfId="1" applyNumberFormat="1" applyBorder="1" applyAlignment="1">
      <alignment horizontal="center"/>
    </xf>
    <xf numFmtId="2" fontId="4" fillId="0" borderId="0" xfId="3" applyNumberFormat="1" applyFill="1" applyBorder="1" applyAlignment="1">
      <alignment horizontal="center"/>
    </xf>
    <xf numFmtId="164" fontId="2" fillId="0" borderId="0" xfId="1" applyNumberFormat="1" applyFill="1" applyBorder="1" applyAlignment="1">
      <alignment horizontal="center"/>
    </xf>
    <xf numFmtId="0" fontId="2" fillId="0" borderId="0" xfId="1" applyFill="1" applyBorder="1"/>
    <xf numFmtId="0" fontId="2" fillId="0" borderId="1" xfId="1" applyFill="1" applyBorder="1"/>
    <xf numFmtId="164" fontId="2" fillId="0" borderId="1" xfId="1" applyNumberFormat="1" applyFill="1" applyBorder="1" applyAlignment="1">
      <alignment horizontal="center"/>
    </xf>
    <xf numFmtId="1" fontId="2" fillId="0" borderId="0" xfId="1" applyNumberFormat="1" applyFill="1" applyBorder="1" applyAlignment="1">
      <alignment horizontal="center"/>
    </xf>
    <xf numFmtId="11" fontId="2" fillId="0" borderId="0" xfId="1" applyNumberFormat="1" applyFill="1" applyBorder="1" applyAlignment="1">
      <alignment horizontal="center"/>
    </xf>
    <xf numFmtId="2" fontId="2" fillId="0" borderId="0" xfId="1" applyNumberFormat="1" applyFill="1" applyBorder="1"/>
    <xf numFmtId="165" fontId="4" fillId="0" borderId="1" xfId="3" applyNumberFormat="1" applyFill="1" applyBorder="1" applyAlignment="1">
      <alignment horizontal="center"/>
    </xf>
    <xf numFmtId="4" fontId="4" fillId="0" borderId="0" xfId="3" applyNumberFormat="1" applyFill="1" applyBorder="1" applyAlignment="1">
      <alignment horizontal="center"/>
    </xf>
    <xf numFmtId="0" fontId="4" fillId="0" borderId="1" xfId="3" applyFill="1" applyBorder="1" applyAlignment="1">
      <alignment horizontal="center"/>
    </xf>
    <xf numFmtId="0" fontId="3" fillId="0" borderId="0" xfId="2" applyFill="1" applyBorder="1"/>
    <xf numFmtId="3" fontId="4" fillId="0" borderId="0" xfId="3" applyNumberFormat="1" applyFill="1" applyBorder="1" applyAlignment="1">
      <alignment horizontal="center"/>
    </xf>
    <xf numFmtId="164" fontId="4" fillId="0" borderId="1" xfId="3" applyNumberFormat="1" applyFill="1" applyBorder="1" applyAlignment="1">
      <alignment horizontal="center"/>
    </xf>
    <xf numFmtId="1" fontId="4" fillId="0" borderId="0" xfId="3" applyNumberFormat="1" applyFill="1" applyBorder="1" applyAlignment="1">
      <alignment horizontal="center"/>
    </xf>
    <xf numFmtId="11" fontId="4" fillId="0" borderId="0" xfId="3" applyNumberFormat="1" applyFill="1" applyBorder="1" applyAlignment="1">
      <alignment horizontal="center"/>
    </xf>
    <xf numFmtId="0" fontId="3" fillId="0" borderId="1" xfId="2" applyFill="1" applyBorder="1"/>
    <xf numFmtId="164" fontId="4" fillId="0" borderId="6" xfId="3" applyNumberFormat="1" applyFill="1" applyBorder="1" applyAlignment="1">
      <alignment horizontal="center"/>
    </xf>
    <xf numFmtId="0" fontId="4" fillId="0" borderId="0" xfId="3" applyFill="1" applyBorder="1"/>
    <xf numFmtId="2" fontId="4" fillId="0" borderId="1" xfId="3" applyNumberFormat="1" applyFill="1" applyBorder="1" applyAlignment="1">
      <alignment horizontal="center"/>
    </xf>
    <xf numFmtId="0" fontId="4" fillId="0" borderId="0" xfId="3" applyFill="1"/>
    <xf numFmtId="0" fontId="2" fillId="0" borderId="3" xfId="1" applyFill="1" applyBorder="1"/>
    <xf numFmtId="2" fontId="2" fillId="0" borderId="3" xfId="1" applyNumberFormat="1" applyFill="1" applyBorder="1"/>
    <xf numFmtId="165" fontId="4" fillId="0" borderId="4" xfId="3" applyNumberFormat="1" applyFill="1" applyBorder="1" applyAlignment="1">
      <alignment horizontal="center"/>
    </xf>
    <xf numFmtId="4" fontId="4" fillId="0" borderId="3" xfId="3" applyNumberFormat="1" applyFill="1" applyBorder="1" applyAlignment="1">
      <alignment horizontal="center"/>
    </xf>
    <xf numFmtId="0" fontId="4" fillId="0" borderId="4" xfId="3" applyFill="1" applyBorder="1" applyAlignment="1">
      <alignment horizontal="center"/>
    </xf>
    <xf numFmtId="3" fontId="4" fillId="0" borderId="3" xfId="3" applyNumberFormat="1" applyFill="1" applyBorder="1" applyAlignment="1">
      <alignment horizontal="center"/>
    </xf>
    <xf numFmtId="164" fontId="4" fillId="0" borderId="4" xfId="3" applyNumberFormat="1" applyFill="1" applyBorder="1" applyAlignment="1">
      <alignment horizontal="center"/>
    </xf>
    <xf numFmtId="1" fontId="4" fillId="0" borderId="3" xfId="3" applyNumberFormat="1" applyFill="1" applyBorder="1" applyAlignment="1">
      <alignment horizontal="center"/>
    </xf>
    <xf numFmtId="11" fontId="3" fillId="0" borderId="5" xfId="2" applyNumberFormat="1" applyBorder="1"/>
    <xf numFmtId="11" fontId="4" fillId="0" borderId="3" xfId="3" applyNumberFormat="1" applyFill="1" applyBorder="1" applyAlignment="1">
      <alignment horizontal="center"/>
    </xf>
    <xf numFmtId="2" fontId="4" fillId="0" borderId="4" xfId="3" applyNumberFormat="1" applyFill="1" applyBorder="1" applyAlignment="1">
      <alignment horizontal="center"/>
    </xf>
    <xf numFmtId="0" fontId="3" fillId="0" borderId="3" xfId="2" applyBorder="1" applyAlignment="1">
      <alignment horizontal="center"/>
    </xf>
    <xf numFmtId="164" fontId="4" fillId="0" borderId="7" xfId="3" applyNumberFormat="1" applyFill="1" applyBorder="1" applyAlignment="1">
      <alignment horizontal="center"/>
    </xf>
    <xf numFmtId="0" fontId="4" fillId="0" borderId="3" xfId="3" applyFill="1" applyBorder="1"/>
    <xf numFmtId="164" fontId="3" fillId="0" borderId="0" xfId="2" applyNumberFormat="1" applyFill="1" applyAlignment="1">
      <alignment horizontal="center"/>
    </xf>
    <xf numFmtId="11" fontId="3" fillId="0" borderId="2" xfId="2" applyNumberFormat="1" applyBorder="1"/>
    <xf numFmtId="0" fontId="3" fillId="0" borderId="0" xfId="2" applyBorder="1" applyAlignment="1">
      <alignment horizontal="center"/>
    </xf>
    <xf numFmtId="0" fontId="2" fillId="0" borderId="0" xfId="1" applyFill="1"/>
    <xf numFmtId="2" fontId="2" fillId="0" borderId="0" xfId="1" applyNumberFormat="1" applyFill="1"/>
    <xf numFmtId="166" fontId="3" fillId="0" borderId="2" xfId="2" applyNumberFormat="1" applyBorder="1"/>
    <xf numFmtId="167" fontId="4" fillId="0" borderId="0" xfId="3" applyNumberFormat="1" applyFill="1" applyBorder="1" applyAlignment="1">
      <alignment horizontal="center"/>
    </xf>
    <xf numFmtId="0" fontId="3" fillId="0" borderId="1" xfId="2" applyBorder="1"/>
    <xf numFmtId="0" fontId="3" fillId="0" borderId="0" xfId="2"/>
    <xf numFmtId="164" fontId="3" fillId="0" borderId="1" xfId="2" applyNumberFormat="1" applyBorder="1" applyAlignment="1">
      <alignment horizontal="center"/>
    </xf>
    <xf numFmtId="164" fontId="3" fillId="0" borderId="0" xfId="2" applyNumberFormat="1" applyAlignment="1">
      <alignment horizontal="center"/>
    </xf>
    <xf numFmtId="1" fontId="3" fillId="0" borderId="0" xfId="2" applyNumberFormat="1" applyAlignment="1">
      <alignment horizontal="center"/>
    </xf>
    <xf numFmtId="164" fontId="3" fillId="0" borderId="0" xfId="2" applyNumberFormat="1" applyBorder="1" applyAlignment="1">
      <alignment horizontal="center"/>
    </xf>
    <xf numFmtId="1" fontId="3" fillId="0" borderId="0" xfId="2" applyNumberFormat="1" applyBorder="1" applyAlignment="1">
      <alignment horizontal="center"/>
    </xf>
    <xf numFmtId="11" fontId="3" fillId="0" borderId="0" xfId="2" applyNumberFormat="1" applyBorder="1" applyAlignment="1">
      <alignment horizontal="center"/>
    </xf>
    <xf numFmtId="0" fontId="3" fillId="0" borderId="1" xfId="2" applyBorder="1" applyAlignment="1">
      <alignment horizontal="center"/>
    </xf>
    <xf numFmtId="0" fontId="3" fillId="0" borderId="0" xfId="2" applyBorder="1"/>
    <xf numFmtId="11" fontId="3" fillId="0" borderId="0" xfId="2" applyNumberFormat="1" applyAlignment="1">
      <alignment horizontal="center"/>
    </xf>
    <xf numFmtId="0" fontId="3" fillId="0" borderId="2" xfId="2" applyBorder="1"/>
    <xf numFmtId="164" fontId="3" fillId="0" borderId="1" xfId="2" applyNumberFormat="1" applyFill="1" applyBorder="1" applyAlignment="1">
      <alignment horizontal="center"/>
    </xf>
    <xf numFmtId="11" fontId="3" fillId="0" borderId="0" xfId="2" applyNumberFormat="1" applyFill="1" applyAlignment="1">
      <alignment horizontal="center"/>
    </xf>
    <xf numFmtId="1" fontId="3" fillId="0" borderId="0" xfId="2" applyNumberFormat="1" applyFill="1" applyAlignment="1">
      <alignment horizontal="center"/>
    </xf>
    <xf numFmtId="0" fontId="2" fillId="0" borderId="0" xfId="1" applyNumberFormat="1"/>
    <xf numFmtId="0" fontId="4" fillId="0" borderId="4" xfId="3" applyNumberFormat="1" applyBorder="1" applyAlignment="1">
      <alignment horizontal="center"/>
    </xf>
    <xf numFmtId="0" fontId="4" fillId="0" borderId="3" xfId="3" applyNumberFormat="1" applyBorder="1" applyAlignment="1">
      <alignment horizontal="center"/>
    </xf>
    <xf numFmtId="0" fontId="4" fillId="0" borderId="5" xfId="3" applyNumberFormat="1" applyBorder="1" applyAlignment="1">
      <alignment horizontal="center"/>
    </xf>
    <xf numFmtId="0" fontId="4" fillId="0" borderId="7" xfId="3" applyNumberFormat="1" applyFill="1" applyBorder="1" applyAlignment="1">
      <alignment horizontal="center"/>
    </xf>
    <xf numFmtId="165" fontId="4" fillId="0" borderId="1" xfId="3" applyNumberFormat="1" applyBorder="1" applyAlignment="1">
      <alignment horizontal="center"/>
    </xf>
    <xf numFmtId="4" fontId="4" fillId="0" borderId="0" xfId="3" applyNumberFormat="1" applyBorder="1" applyAlignment="1">
      <alignment horizontal="center"/>
    </xf>
    <xf numFmtId="0" fontId="4" fillId="0" borderId="1" xfId="3" applyBorder="1" applyAlignment="1">
      <alignment horizontal="center"/>
    </xf>
    <xf numFmtId="3" fontId="4" fillId="0" borderId="0" xfId="3" applyNumberFormat="1" applyBorder="1" applyAlignment="1">
      <alignment horizontal="center"/>
    </xf>
    <xf numFmtId="164" fontId="4" fillId="0" borderId="1" xfId="3" applyNumberFormat="1" applyBorder="1" applyAlignment="1">
      <alignment horizontal="center"/>
    </xf>
    <xf numFmtId="164" fontId="4" fillId="0" borderId="0" xfId="3" applyNumberFormat="1" applyBorder="1" applyAlignment="1">
      <alignment horizontal="center"/>
    </xf>
    <xf numFmtId="1" fontId="4" fillId="0" borderId="0" xfId="3" applyNumberFormat="1" applyBorder="1" applyAlignment="1">
      <alignment horizontal="center"/>
    </xf>
    <xf numFmtId="0" fontId="4" fillId="0" borderId="2" xfId="3" applyBorder="1" applyAlignment="1">
      <alignment horizontal="center"/>
    </xf>
    <xf numFmtId="11" fontId="4" fillId="0" borderId="0" xfId="3" applyNumberFormat="1" applyBorder="1" applyAlignment="1">
      <alignment horizontal="center"/>
    </xf>
    <xf numFmtId="11" fontId="4" fillId="0" borderId="1" xfId="3" applyNumberFormat="1" applyBorder="1" applyAlignment="1">
      <alignment horizontal="center"/>
    </xf>
    <xf numFmtId="0" fontId="5" fillId="0" borderId="0" xfId="4" applyFont="1"/>
    <xf numFmtId="0" fontId="3" fillId="0" borderId="0" xfId="1" applyFont="1"/>
    <xf numFmtId="2" fontId="4" fillId="0" borderId="1" xfId="3" applyNumberFormat="1" applyBorder="1" applyAlignment="1">
      <alignment horizontal="center"/>
    </xf>
    <xf numFmtId="2" fontId="4" fillId="0" borderId="0" xfId="3" applyNumberFormat="1" applyBorder="1" applyAlignment="1">
      <alignment horizontal="center"/>
    </xf>
    <xf numFmtId="0" fontId="4" fillId="0" borderId="0" xfId="3"/>
    <xf numFmtId="1" fontId="4" fillId="0" borderId="1" xfId="3" applyNumberFormat="1" applyBorder="1" applyAlignment="1">
      <alignment horizontal="center"/>
    </xf>
    <xf numFmtId="0" fontId="5" fillId="0" borderId="3" xfId="4" applyFont="1" applyBorder="1"/>
    <xf numFmtId="1" fontId="4" fillId="0" borderId="3" xfId="3" applyNumberFormat="1" applyBorder="1" applyAlignment="1">
      <alignment horizontal="center"/>
    </xf>
    <xf numFmtId="11" fontId="4" fillId="0" borderId="4" xfId="3" applyNumberFormat="1" applyBorder="1" applyAlignment="1">
      <alignment horizontal="center"/>
    </xf>
    <xf numFmtId="0" fontId="3" fillId="0" borderId="3" xfId="2" applyBorder="1"/>
    <xf numFmtId="0" fontId="3" fillId="0" borderId="4" xfId="2" applyBorder="1"/>
    <xf numFmtId="11" fontId="4" fillId="0" borderId="3" xfId="3" applyNumberFormat="1" applyBorder="1" applyAlignment="1">
      <alignment horizontal="center"/>
    </xf>
    <xf numFmtId="164" fontId="4" fillId="0" borderId="4" xfId="3" applyNumberFormat="1" applyBorder="1" applyAlignment="1">
      <alignment horizontal="center"/>
    </xf>
    <xf numFmtId="0" fontId="4" fillId="0" borderId="5" xfId="3" applyBorder="1" applyAlignment="1">
      <alignment horizontal="center"/>
    </xf>
    <xf numFmtId="164" fontId="4" fillId="0" borderId="3" xfId="3" applyNumberFormat="1" applyBorder="1" applyAlignment="1">
      <alignment horizontal="center"/>
    </xf>
    <xf numFmtId="1" fontId="4" fillId="0" borderId="4" xfId="3" applyNumberFormat="1" applyBorder="1" applyAlignment="1">
      <alignment horizontal="center"/>
    </xf>
    <xf numFmtId="3" fontId="4" fillId="0" borderId="3" xfId="3" applyNumberFormat="1" applyBorder="1" applyAlignment="1">
      <alignment horizontal="center"/>
    </xf>
    <xf numFmtId="0" fontId="4" fillId="0" borderId="4" xfId="3" applyBorder="1" applyAlignment="1">
      <alignment horizontal="center"/>
    </xf>
    <xf numFmtId="4" fontId="4" fillId="0" borderId="3" xfId="3" applyNumberFormat="1" applyBorder="1" applyAlignment="1">
      <alignment horizontal="center"/>
    </xf>
    <xf numFmtId="165" fontId="4" fillId="0" borderId="4" xfId="3" applyNumberFormat="1" applyBorder="1" applyAlignment="1">
      <alignment horizontal="center"/>
    </xf>
    <xf numFmtId="2" fontId="3" fillId="0" borderId="0" xfId="2" applyNumberFormat="1" applyFill="1" applyAlignment="1">
      <alignment horizontal="center"/>
    </xf>
    <xf numFmtId="0" fontId="3" fillId="0" borderId="0" xfId="2" applyAlignment="1">
      <alignment horizontal="center"/>
    </xf>
    <xf numFmtId="2" fontId="3" fillId="0" borderId="0" xfId="2" applyNumberFormat="1" applyAlignment="1">
      <alignment horizontal="center"/>
    </xf>
    <xf numFmtId="2" fontId="3" fillId="0" borderId="0" xfId="2" applyNumberFormat="1" applyBorder="1" applyAlignment="1">
      <alignment horizontal="center"/>
    </xf>
    <xf numFmtId="168" fontId="3" fillId="0" borderId="0" xfId="2" applyNumberFormat="1" applyAlignment="1">
      <alignment horizontal="center"/>
    </xf>
    <xf numFmtId="168" fontId="4" fillId="0" borderId="0" xfId="3" applyNumberFormat="1" applyFill="1" applyBorder="1" applyAlignment="1">
      <alignment horizontal="center"/>
    </xf>
    <xf numFmtId="0" fontId="3" fillId="0" borderId="1" xfId="2" applyFill="1" applyBorder="1" applyAlignment="1">
      <alignment horizontal="center"/>
    </xf>
    <xf numFmtId="1" fontId="4" fillId="0" borderId="1" xfId="3" applyNumberFormat="1" applyFill="1" applyBorder="1" applyAlignment="1">
      <alignment horizontal="center"/>
    </xf>
    <xf numFmtId="1" fontId="3" fillId="0" borderId="3" xfId="2" applyNumberFormat="1" applyFill="1" applyBorder="1" applyAlignment="1">
      <alignment horizontal="center"/>
    </xf>
    <xf numFmtId="11" fontId="3" fillId="0" borderId="3" xfId="2" applyNumberFormat="1" applyFill="1" applyBorder="1" applyAlignment="1">
      <alignment horizontal="center"/>
    </xf>
    <xf numFmtId="164" fontId="3" fillId="0" borderId="4" xfId="2" applyNumberFormat="1" applyFill="1" applyBorder="1" applyAlignment="1">
      <alignment horizontal="center"/>
    </xf>
    <xf numFmtId="1" fontId="3" fillId="0" borderId="3" xfId="2" applyNumberFormat="1" applyBorder="1" applyAlignment="1">
      <alignment horizontal="center"/>
    </xf>
    <xf numFmtId="0" fontId="4" fillId="0" borderId="0" xfId="3" applyFill="1" applyBorder="1" applyAlignment="1">
      <alignment horizontal="center"/>
    </xf>
    <xf numFmtId="165" fontId="4" fillId="0" borderId="0" xfId="3" applyNumberFormat="1" applyFill="1" applyBorder="1" applyAlignment="1">
      <alignment horizontal="center"/>
    </xf>
    <xf numFmtId="1" fontId="2" fillId="0" borderId="1" xfId="1" applyNumberFormat="1" applyFill="1" applyBorder="1" applyAlignment="1">
      <alignment horizontal="center"/>
    </xf>
    <xf numFmtId="1" fontId="2" fillId="0" borderId="1" xfId="1" applyNumberFormat="1" applyBorder="1" applyAlignment="1">
      <alignment horizontal="center"/>
    </xf>
    <xf numFmtId="164" fontId="2" fillId="2" borderId="4" xfId="1" applyNumberForma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 applyAlignment="1">
      <alignment horizontal="center"/>
    </xf>
    <xf numFmtId="164" fontId="2" fillId="3" borderId="4" xfId="1" applyNumberFormat="1" applyFill="1" applyBorder="1" applyAlignment="1">
      <alignment horizontal="center"/>
    </xf>
    <xf numFmtId="11" fontId="2" fillId="3" borderId="3" xfId="1" applyNumberFormat="1" applyFill="1" applyBorder="1" applyAlignment="1">
      <alignment horizontal="center"/>
    </xf>
    <xf numFmtId="1" fontId="3" fillId="3" borderId="4" xfId="2" applyNumberFormat="1" applyFill="1" applyBorder="1" applyAlignment="1">
      <alignment horizontal="center"/>
    </xf>
    <xf numFmtId="1" fontId="2" fillId="3" borderId="3" xfId="1" applyNumberFormat="1" applyFill="1" applyBorder="1" applyAlignment="1">
      <alignment horizontal="center"/>
    </xf>
    <xf numFmtId="164" fontId="2" fillId="3" borderId="3" xfId="1" applyNumberFormat="1" applyFill="1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2" borderId="0" xfId="1" applyNumberFormat="1" applyFill="1" applyAlignment="1">
      <alignment horizontal="center"/>
    </xf>
    <xf numFmtId="1" fontId="2" fillId="2" borderId="0" xfId="1" applyNumberFormat="1" applyFill="1" applyAlignment="1">
      <alignment horizontal="center"/>
    </xf>
    <xf numFmtId="164" fontId="2" fillId="3" borderId="1" xfId="1" applyNumberFormat="1" applyFill="1" applyBorder="1" applyAlignment="1">
      <alignment horizontal="center"/>
    </xf>
    <xf numFmtId="11" fontId="2" fillId="3" borderId="0" xfId="1" applyNumberFormat="1" applyFill="1" applyAlignment="1">
      <alignment horizontal="center"/>
    </xf>
    <xf numFmtId="1" fontId="3" fillId="3" borderId="1" xfId="2" applyNumberFormat="1" applyFill="1" applyBorder="1" applyAlignment="1">
      <alignment horizontal="center"/>
    </xf>
    <xf numFmtId="1" fontId="2" fillId="3" borderId="0" xfId="1" applyNumberFormat="1" applyFill="1" applyAlignment="1">
      <alignment horizontal="center"/>
    </xf>
    <xf numFmtId="164" fontId="2" fillId="3" borderId="0" xfId="1" applyNumberFormat="1" applyFill="1" applyAlignment="1">
      <alignment horizontal="center"/>
    </xf>
    <xf numFmtId="164" fontId="4" fillId="2" borderId="3" xfId="3" applyNumberFormat="1" applyFill="1" applyBorder="1" applyAlignment="1">
      <alignment horizontal="center"/>
    </xf>
    <xf numFmtId="164" fontId="4" fillId="2" borderId="0" xfId="3" applyNumberFormat="1" applyFill="1" applyBorder="1" applyAlignment="1">
      <alignment horizontal="center"/>
    </xf>
    <xf numFmtId="164" fontId="2" fillId="2" borderId="0" xfId="1" applyNumberFormat="1" applyFill="1" applyBorder="1" applyAlignment="1">
      <alignment horizontal="center"/>
    </xf>
    <xf numFmtId="1" fontId="2" fillId="2" borderId="0" xfId="1" applyNumberFormat="1" applyFill="1" applyBorder="1" applyAlignment="1">
      <alignment horizontal="center"/>
    </xf>
    <xf numFmtId="11" fontId="2" fillId="3" borderId="0" xfId="1" applyNumberFormat="1" applyFill="1" applyBorder="1" applyAlignment="1">
      <alignment horizontal="center"/>
    </xf>
    <xf numFmtId="1" fontId="2" fillId="3" borderId="0" xfId="1" applyNumberFormat="1" applyFill="1" applyBorder="1" applyAlignment="1">
      <alignment horizontal="center"/>
    </xf>
    <xf numFmtId="164" fontId="2" fillId="3" borderId="0" xfId="1" applyNumberFormat="1" applyFill="1" applyBorder="1" applyAlignment="1">
      <alignment horizontal="center"/>
    </xf>
    <xf numFmtId="164" fontId="4" fillId="2" borderId="1" xfId="3" applyNumberFormat="1" applyFill="1" applyBorder="1" applyAlignment="1">
      <alignment horizontal="center"/>
    </xf>
    <xf numFmtId="1" fontId="4" fillId="2" borderId="0" xfId="3" applyNumberFormat="1" applyFill="1" applyBorder="1" applyAlignment="1">
      <alignment horizontal="center"/>
    </xf>
    <xf numFmtId="164" fontId="4" fillId="3" borderId="1" xfId="3" applyNumberFormat="1" applyFill="1" applyBorder="1" applyAlignment="1">
      <alignment horizontal="center"/>
    </xf>
    <xf numFmtId="11" fontId="4" fillId="3" borderId="0" xfId="3" applyNumberFormat="1" applyFill="1" applyBorder="1" applyAlignment="1">
      <alignment horizontal="center"/>
    </xf>
    <xf numFmtId="1" fontId="4" fillId="3" borderId="0" xfId="3" applyNumberFormat="1" applyFill="1" applyBorder="1" applyAlignment="1">
      <alignment horizontal="center"/>
    </xf>
    <xf numFmtId="164" fontId="4" fillId="3" borderId="6" xfId="3" applyNumberFormat="1" applyFill="1" applyBorder="1" applyAlignment="1">
      <alignment horizontal="center"/>
    </xf>
    <xf numFmtId="0" fontId="3" fillId="0" borderId="7" xfId="2" applyBorder="1"/>
    <xf numFmtId="164" fontId="4" fillId="2" borderId="4" xfId="3" applyNumberFormat="1" applyFill="1" applyBorder="1" applyAlignment="1">
      <alignment horizontal="center"/>
    </xf>
    <xf numFmtId="164" fontId="3" fillId="2" borderId="3" xfId="2" applyNumberFormat="1" applyFill="1" applyBorder="1" applyAlignment="1">
      <alignment horizontal="center"/>
    </xf>
    <xf numFmtId="1" fontId="4" fillId="2" borderId="3" xfId="3" applyNumberFormat="1" applyFill="1" applyBorder="1" applyAlignment="1">
      <alignment horizontal="center"/>
    </xf>
    <xf numFmtId="166" fontId="3" fillId="3" borderId="5" xfId="2" applyNumberFormat="1" applyFill="1" applyBorder="1"/>
    <xf numFmtId="164" fontId="4" fillId="3" borderId="4" xfId="3" applyNumberFormat="1" applyFill="1" applyBorder="1" applyAlignment="1">
      <alignment horizontal="center"/>
    </xf>
    <xf numFmtId="11" fontId="4" fillId="3" borderId="3" xfId="3" applyNumberFormat="1" applyFill="1" applyBorder="1" applyAlignment="1">
      <alignment horizontal="center"/>
    </xf>
    <xf numFmtId="0" fontId="3" fillId="0" borderId="7" xfId="2" applyBorder="1" applyAlignment="1">
      <alignment horizontal="center"/>
    </xf>
    <xf numFmtId="1" fontId="4" fillId="3" borderId="3" xfId="3" applyNumberFormat="1" applyFill="1" applyBorder="1" applyAlignment="1">
      <alignment horizontal="center"/>
    </xf>
    <xf numFmtId="164" fontId="4" fillId="3" borderId="7" xfId="3" applyNumberFormat="1" applyFill="1" applyBorder="1" applyAlignment="1">
      <alignment horizontal="center"/>
    </xf>
    <xf numFmtId="164" fontId="3" fillId="2" borderId="0" xfId="2" applyNumberFormat="1" applyFill="1" applyAlignment="1">
      <alignment horizontal="center"/>
    </xf>
    <xf numFmtId="166" fontId="3" fillId="3" borderId="2" xfId="2" applyNumberFormat="1" applyFill="1" applyBorder="1"/>
    <xf numFmtId="164" fontId="3" fillId="2" borderId="1" xfId="2" applyNumberFormat="1" applyFill="1" applyBorder="1" applyAlignment="1">
      <alignment horizontal="center"/>
    </xf>
    <xf numFmtId="1" fontId="3" fillId="2" borderId="0" xfId="2" applyNumberFormat="1" applyFill="1" applyAlignment="1">
      <alignment horizontal="center"/>
    </xf>
    <xf numFmtId="164" fontId="3" fillId="2" borderId="0" xfId="2" applyNumberFormat="1" applyFill="1" applyBorder="1" applyAlignment="1">
      <alignment horizontal="center"/>
    </xf>
    <xf numFmtId="1" fontId="3" fillId="2" borderId="0" xfId="2" applyNumberFormat="1" applyFill="1" applyBorder="1" applyAlignment="1">
      <alignment horizontal="center"/>
    </xf>
    <xf numFmtId="164" fontId="3" fillId="3" borderId="1" xfId="2" applyNumberFormat="1" applyFill="1" applyBorder="1" applyAlignment="1">
      <alignment horizontal="center"/>
    </xf>
    <xf numFmtId="11" fontId="3" fillId="3" borderId="0" xfId="2" applyNumberFormat="1" applyFill="1" applyBorder="1" applyAlignment="1">
      <alignment horizontal="center"/>
    </xf>
    <xf numFmtId="1" fontId="3" fillId="3" borderId="0" xfId="2" applyNumberFormat="1" applyFill="1" applyBorder="1" applyAlignment="1">
      <alignment horizontal="center"/>
    </xf>
    <xf numFmtId="164" fontId="3" fillId="3" borderId="0" xfId="2" applyNumberFormat="1" applyFill="1" applyBorder="1" applyAlignment="1">
      <alignment horizontal="center"/>
    </xf>
    <xf numFmtId="11" fontId="3" fillId="3" borderId="0" xfId="2" applyNumberFormat="1" applyFill="1" applyAlignment="1">
      <alignment horizontal="center"/>
    </xf>
    <xf numFmtId="1" fontId="3" fillId="3" borderId="0" xfId="2" applyNumberFormat="1" applyFill="1" applyAlignment="1">
      <alignment horizontal="center"/>
    </xf>
    <xf numFmtId="164" fontId="3" fillId="3" borderId="0" xfId="2" applyNumberFormat="1" applyFill="1" applyAlignment="1">
      <alignment horizontal="center"/>
    </xf>
    <xf numFmtId="0" fontId="2" fillId="0" borderId="3" xfId="1" applyNumberFormat="1" applyBorder="1"/>
    <xf numFmtId="0" fontId="4" fillId="2" borderId="3" xfId="3" applyNumberFormat="1" applyFill="1" applyBorder="1" applyAlignment="1">
      <alignment horizontal="center"/>
    </xf>
    <xf numFmtId="0" fontId="4" fillId="2" borderId="4" xfId="3" applyNumberFormat="1" applyFill="1" applyBorder="1" applyAlignment="1">
      <alignment horizontal="center"/>
    </xf>
    <xf numFmtId="0" fontId="4" fillId="0" borderId="3" xfId="3" applyNumberFormat="1" applyFill="1" applyBorder="1" applyAlignment="1">
      <alignment horizontal="center"/>
    </xf>
    <xf numFmtId="0" fontId="4" fillId="0" borderId="1" xfId="3" applyNumberFormat="1" applyBorder="1" applyAlignment="1">
      <alignment horizontal="center"/>
    </xf>
    <xf numFmtId="0" fontId="4" fillId="0" borderId="0" xfId="3" applyNumberFormat="1" applyBorder="1" applyAlignment="1">
      <alignment horizontal="center"/>
    </xf>
    <xf numFmtId="0" fontId="4" fillId="2" borderId="0" xfId="3" applyNumberFormat="1" applyFill="1" applyBorder="1" applyAlignment="1">
      <alignment horizontal="center"/>
    </xf>
    <xf numFmtId="0" fontId="4" fillId="2" borderId="1" xfId="3" applyNumberFormat="1" applyFill="1" applyBorder="1" applyAlignment="1">
      <alignment horizontal="center"/>
    </xf>
    <xf numFmtId="0" fontId="4" fillId="0" borderId="2" xfId="3" applyNumberFormat="1" applyBorder="1" applyAlignment="1">
      <alignment horizontal="center"/>
    </xf>
    <xf numFmtId="0" fontId="4" fillId="0" borderId="0" xfId="3" applyNumberFormat="1" applyFill="1" applyBorder="1" applyAlignment="1">
      <alignment horizontal="center"/>
    </xf>
    <xf numFmtId="0" fontId="4" fillId="0" borderId="1" xfId="3" applyBorder="1"/>
    <xf numFmtId="164" fontId="4" fillId="0" borderId="2" xfId="3" applyNumberFormat="1" applyFill="1" applyBorder="1" applyAlignment="1">
      <alignment horizontal="center"/>
    </xf>
    <xf numFmtId="0" fontId="4" fillId="0" borderId="0" xfId="3" applyBorder="1" applyAlignment="1">
      <alignment horizontal="center"/>
    </xf>
    <xf numFmtId="164" fontId="4" fillId="0" borderId="2" xfId="3" applyNumberFormat="1" applyBorder="1" applyAlignment="1">
      <alignment horizontal="center"/>
    </xf>
    <xf numFmtId="3" fontId="4" fillId="0" borderId="1" xfId="3" applyNumberFormat="1" applyBorder="1" applyAlignment="1">
      <alignment horizontal="center"/>
    </xf>
    <xf numFmtId="0" fontId="2" fillId="0" borderId="2" xfId="1" applyBorder="1" applyAlignment="1">
      <alignment horizontal="center"/>
    </xf>
    <xf numFmtId="0" fontId="3" fillId="0" borderId="0" xfId="1" applyFont="1" applyBorder="1"/>
    <xf numFmtId="0" fontId="6" fillId="0" borderId="2" xfId="1" applyFont="1" applyBorder="1" applyAlignment="1">
      <alignment horizontal="center"/>
    </xf>
    <xf numFmtId="0" fontId="5" fillId="0" borderId="1" xfId="4" applyFont="1" applyBorder="1"/>
    <xf numFmtId="0" fontId="2" fillId="0" borderId="0" xfId="1" applyBorder="1" applyAlignment="1">
      <alignment horizontal="center"/>
    </xf>
    <xf numFmtId="0" fontId="4" fillId="0" borderId="5" xfId="3" applyNumberFormat="1" applyFill="1" applyBorder="1" applyAlignment="1">
      <alignment horizontal="center"/>
    </xf>
    <xf numFmtId="0" fontId="4" fillId="0" borderId="4" xfId="3" applyNumberFormat="1" applyFill="1" applyBorder="1" applyAlignment="1">
      <alignment horizontal="center"/>
    </xf>
    <xf numFmtId="0" fontId="4" fillId="0" borderId="6" xfId="3" applyNumberFormat="1" applyBorder="1" applyAlignment="1">
      <alignment horizontal="center"/>
    </xf>
    <xf numFmtId="0" fontId="4" fillId="0" borderId="6" xfId="3" applyNumberFormat="1" applyFill="1" applyBorder="1" applyAlignment="1">
      <alignment horizontal="center"/>
    </xf>
    <xf numFmtId="0" fontId="2" fillId="0" borderId="3" xfId="1" applyNumberFormat="1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169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1" fontId="0" fillId="0" borderId="0" xfId="0" applyNumberFormat="1"/>
    <xf numFmtId="1" fontId="0" fillId="0" borderId="1" xfId="0" applyNumberFormat="1" applyBorder="1"/>
    <xf numFmtId="0" fontId="0" fillId="5" borderId="0" xfId="0" applyFill="1"/>
    <xf numFmtId="0" fontId="0" fillId="5" borderId="1" xfId="0" applyFill="1" applyBorder="1" applyAlignment="1">
      <alignment horizontal="right"/>
    </xf>
    <xf numFmtId="169" fontId="0" fillId="0" borderId="2" xfId="0" applyNumberFormat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169" fontId="0" fillId="0" borderId="2" xfId="0" applyNumberFormat="1" applyFill="1" applyBorder="1"/>
    <xf numFmtId="0" fontId="0" fillId="2" borderId="2" xfId="0" applyFill="1" applyBorder="1"/>
    <xf numFmtId="1" fontId="0" fillId="2" borderId="0" xfId="0" applyNumberFormat="1" applyFill="1"/>
    <xf numFmtId="1" fontId="0" fillId="2" borderId="1" xfId="0" applyNumberFormat="1" applyFill="1" applyBorder="1"/>
    <xf numFmtId="169" fontId="0" fillId="2" borderId="0" xfId="0" applyNumberFormat="1" applyFill="1"/>
    <xf numFmtId="164" fontId="0" fillId="2" borderId="1" xfId="0" applyNumberFormat="1" applyFill="1" applyBorder="1"/>
    <xf numFmtId="169" fontId="0" fillId="2" borderId="2" xfId="0" applyNumberFormat="1" applyFill="1" applyBorder="1"/>
    <xf numFmtId="164" fontId="0" fillId="2" borderId="0" xfId="0" applyNumberFormat="1" applyFill="1"/>
    <xf numFmtId="1" fontId="0" fillId="0" borderId="0" xfId="0" applyNumberFormat="1" applyFill="1"/>
    <xf numFmtId="1" fontId="0" fillId="0" borderId="1" xfId="0" applyNumberFormat="1" applyFill="1" applyBorder="1"/>
    <xf numFmtId="0" fontId="0" fillId="0" borderId="0" xfId="0" applyBorder="1"/>
    <xf numFmtId="1" fontId="0" fillId="0" borderId="0" xfId="0" applyNumberFormat="1" applyBorder="1"/>
    <xf numFmtId="0" fontId="0" fillId="5" borderId="0" xfId="0" applyFill="1" applyBorder="1"/>
    <xf numFmtId="169" fontId="0" fillId="0" borderId="0" xfId="0" applyNumberFormat="1" applyBorder="1"/>
    <xf numFmtId="0" fontId="0" fillId="0" borderId="1" xfId="0" applyFill="1" applyBorder="1" applyAlignment="1">
      <alignment horizontal="right"/>
    </xf>
    <xf numFmtId="169" fontId="0" fillId="0" borderId="0" xfId="0" applyNumberFormat="1" applyFill="1"/>
    <xf numFmtId="164" fontId="0" fillId="0" borderId="1" xfId="0" applyNumberFormat="1" applyFill="1" applyBorder="1"/>
    <xf numFmtId="1" fontId="0" fillId="2" borderId="0" xfId="0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4" fillId="0" borderId="0" xfId="1" applyFont="1" applyBorder="1"/>
    <xf numFmtId="0" fontId="4" fillId="0" borderId="0" xfId="1" applyFont="1"/>
    <xf numFmtId="0" fontId="4" fillId="0" borderId="0" xfId="3" applyFont="1" applyBorder="1"/>
    <xf numFmtId="1" fontId="4" fillId="6" borderId="0" xfId="3" applyNumberFormat="1" applyFont="1" applyFill="1" applyBorder="1" applyAlignment="1">
      <alignment horizontal="center"/>
    </xf>
    <xf numFmtId="164" fontId="4" fillId="6" borderId="0" xfId="3" applyNumberFormat="1" applyFont="1" applyFill="1" applyBorder="1" applyAlignment="1">
      <alignment horizontal="center"/>
    </xf>
    <xf numFmtId="0" fontId="4" fillId="0" borderId="0" xfId="3" applyFont="1" applyFill="1" applyBorder="1"/>
    <xf numFmtId="0" fontId="4" fillId="0" borderId="3" xfId="1" applyFont="1" applyBorder="1"/>
    <xf numFmtId="0" fontId="4" fillId="0" borderId="0" xfId="1" applyFont="1" applyFill="1" applyBorder="1"/>
    <xf numFmtId="2" fontId="4" fillId="0" borderId="0" xfId="1" applyNumberFormat="1" applyFont="1" applyFill="1" applyBorder="1"/>
    <xf numFmtId="1" fontId="4" fillId="6" borderId="0" xfId="1" applyNumberFormat="1" applyFont="1" applyFill="1" applyBorder="1" applyAlignment="1">
      <alignment horizontal="center"/>
    </xf>
    <xf numFmtId="164" fontId="4" fillId="6" borderId="0" xfId="1" applyNumberFormat="1" applyFont="1" applyFill="1" applyBorder="1" applyAlignment="1">
      <alignment horizontal="center"/>
    </xf>
    <xf numFmtId="164" fontId="4" fillId="7" borderId="0" xfId="3" applyNumberFormat="1" applyFont="1" applyFill="1" applyBorder="1" applyAlignment="1">
      <alignment horizontal="center"/>
    </xf>
    <xf numFmtId="0" fontId="4" fillId="7" borderId="0" xfId="2" applyFont="1" applyFill="1" applyBorder="1"/>
    <xf numFmtId="164" fontId="4" fillId="7" borderId="0" xfId="1" applyNumberFormat="1" applyFont="1" applyFill="1" applyBorder="1" applyAlignment="1">
      <alignment horizontal="center"/>
    </xf>
    <xf numFmtId="0" fontId="4" fillId="7" borderId="0" xfId="1" applyFont="1" applyFill="1" applyBorder="1"/>
    <xf numFmtId="164" fontId="4" fillId="8" borderId="0" xfId="3" applyNumberFormat="1" applyFont="1" applyFill="1" applyBorder="1" applyAlignment="1">
      <alignment horizontal="center"/>
    </xf>
    <xf numFmtId="3" fontId="4" fillId="8" borderId="0" xfId="3" applyNumberFormat="1" applyFont="1" applyFill="1" applyBorder="1" applyAlignment="1">
      <alignment horizontal="center"/>
    </xf>
    <xf numFmtId="0" fontId="4" fillId="8" borderId="0" xfId="2" applyFont="1" applyFill="1" applyBorder="1"/>
    <xf numFmtId="164" fontId="4" fillId="8" borderId="0" xfId="1" applyNumberFormat="1" applyFont="1" applyFill="1" applyBorder="1" applyAlignment="1">
      <alignment horizontal="center"/>
    </xf>
    <xf numFmtId="0" fontId="4" fillId="8" borderId="0" xfId="1" applyFont="1" applyFill="1" applyBorder="1"/>
    <xf numFmtId="0" fontId="4" fillId="8" borderId="3" xfId="1" applyFont="1" applyFill="1" applyBorder="1"/>
    <xf numFmtId="0" fontId="4" fillId="8" borderId="0" xfId="1" applyFont="1" applyFill="1"/>
    <xf numFmtId="164" fontId="4" fillId="8" borderId="0" xfId="2" applyNumberFormat="1" applyFont="1" applyFill="1" applyBorder="1" applyAlignment="1">
      <alignment horizontal="center"/>
    </xf>
    <xf numFmtId="0" fontId="4" fillId="8" borderId="1" xfId="1" applyFont="1" applyFill="1" applyBorder="1"/>
    <xf numFmtId="0" fontId="4" fillId="8" borderId="4" xfId="1" applyFont="1" applyFill="1" applyBorder="1"/>
    <xf numFmtId="0" fontId="4" fillId="8" borderId="0" xfId="3" applyFont="1" applyFill="1" applyBorder="1" applyAlignment="1">
      <alignment horizontal="center"/>
    </xf>
    <xf numFmtId="1" fontId="4" fillId="6" borderId="6" xfId="3" applyNumberFormat="1" applyFont="1" applyFill="1" applyBorder="1" applyAlignment="1">
      <alignment horizontal="center"/>
    </xf>
    <xf numFmtId="1" fontId="4" fillId="6" borderId="1" xfId="3" applyNumberFormat="1" applyFont="1" applyFill="1" applyBorder="1" applyAlignment="1">
      <alignment horizontal="center"/>
    </xf>
    <xf numFmtId="1" fontId="4" fillId="6" borderId="6" xfId="1" applyNumberFormat="1" applyFont="1" applyFill="1" applyBorder="1" applyAlignment="1">
      <alignment horizontal="center"/>
    </xf>
    <xf numFmtId="1" fontId="4" fillId="6" borderId="1" xfId="1" applyNumberFormat="1" applyFont="1" applyFill="1" applyBorder="1" applyAlignment="1">
      <alignment horizontal="center"/>
    </xf>
    <xf numFmtId="164" fontId="4" fillId="8" borderId="6" xfId="3" applyNumberFormat="1" applyFont="1" applyFill="1" applyBorder="1" applyAlignment="1">
      <alignment horizontal="center"/>
    </xf>
    <xf numFmtId="164" fontId="4" fillId="8" borderId="6" xfId="2" applyNumberFormat="1" applyFont="1" applyFill="1" applyBorder="1" applyAlignment="1">
      <alignment horizontal="center"/>
    </xf>
    <xf numFmtId="164" fontId="4" fillId="8" borderId="6" xfId="1" applyNumberFormat="1" applyFont="1" applyFill="1" applyBorder="1" applyAlignment="1">
      <alignment horizontal="center"/>
    </xf>
    <xf numFmtId="164" fontId="4" fillId="2" borderId="0" xfId="3" applyNumberFormat="1" applyFont="1" applyFill="1" applyBorder="1" applyAlignment="1">
      <alignment horizontal="center"/>
    </xf>
    <xf numFmtId="164" fontId="4" fillId="2" borderId="0" xfId="2" applyNumberFormat="1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4" fontId="4" fillId="8" borderId="0" xfId="3" applyNumberFormat="1" applyFont="1" applyFill="1" applyBorder="1" applyAlignment="1">
      <alignment horizontal="center"/>
    </xf>
    <xf numFmtId="165" fontId="4" fillId="8" borderId="1" xfId="3" applyNumberFormat="1" applyFont="1" applyFill="1" applyBorder="1" applyAlignment="1">
      <alignment horizontal="center"/>
    </xf>
    <xf numFmtId="1" fontId="4" fillId="7" borderId="0" xfId="3" applyNumberFormat="1" applyFont="1" applyFill="1" applyBorder="1" applyAlignment="1">
      <alignment horizontal="center"/>
    </xf>
    <xf numFmtId="11" fontId="4" fillId="7" borderId="0" xfId="3" applyNumberFormat="1" applyFont="1" applyFill="1" applyBorder="1" applyAlignment="1">
      <alignment horizontal="center"/>
    </xf>
    <xf numFmtId="2" fontId="4" fillId="7" borderId="0" xfId="3" applyNumberFormat="1" applyFont="1" applyFill="1" applyBorder="1" applyAlignment="1">
      <alignment horizontal="center"/>
    </xf>
    <xf numFmtId="0" fontId="4" fillId="7" borderId="0" xfId="3" applyFont="1" applyFill="1" applyBorder="1" applyAlignment="1">
      <alignment horizontal="center"/>
    </xf>
    <xf numFmtId="1" fontId="4" fillId="7" borderId="0" xfId="2" applyNumberFormat="1" applyFont="1" applyFill="1" applyBorder="1" applyAlignment="1">
      <alignment horizontal="center"/>
    </xf>
    <xf numFmtId="11" fontId="4" fillId="7" borderId="0" xfId="1" applyNumberFormat="1" applyFont="1" applyFill="1" applyBorder="1" applyAlignment="1">
      <alignment horizontal="center"/>
    </xf>
    <xf numFmtId="1" fontId="4" fillId="7" borderId="0" xfId="1" applyNumberFormat="1" applyFont="1" applyFill="1" applyBorder="1" applyAlignment="1">
      <alignment horizontal="center"/>
    </xf>
    <xf numFmtId="0" fontId="4" fillId="3" borderId="0" xfId="1" applyFont="1" applyFill="1" applyAlignment="1">
      <alignment horizontal="center"/>
    </xf>
    <xf numFmtId="0" fontId="4" fillId="0" borderId="0" xfId="2" applyFont="1"/>
    <xf numFmtId="1" fontId="4" fillId="6" borderId="6" xfId="2" applyNumberFormat="1" applyFont="1" applyFill="1" applyBorder="1" applyAlignment="1">
      <alignment horizontal="center"/>
    </xf>
    <xf numFmtId="1" fontId="4" fillId="6" borderId="0" xfId="2" applyNumberFormat="1" applyFont="1" applyFill="1" applyAlignment="1">
      <alignment horizontal="center"/>
    </xf>
    <xf numFmtId="164" fontId="4" fillId="6" borderId="0" xfId="2" applyNumberFormat="1" applyFont="1" applyFill="1" applyAlignment="1">
      <alignment horizontal="center"/>
    </xf>
    <xf numFmtId="1" fontId="4" fillId="6" borderId="1" xfId="2" applyNumberFormat="1" applyFont="1" applyFill="1" applyBorder="1" applyAlignment="1">
      <alignment horizontal="center"/>
    </xf>
    <xf numFmtId="164" fontId="4" fillId="8" borderId="0" xfId="2" applyNumberFormat="1" applyFont="1" applyFill="1" applyAlignment="1">
      <alignment horizontal="center"/>
    </xf>
    <xf numFmtId="0" fontId="4" fillId="8" borderId="0" xfId="2" applyFont="1" applyFill="1"/>
    <xf numFmtId="164" fontId="4" fillId="2" borderId="0" xfId="2" applyNumberFormat="1" applyFont="1" applyFill="1" applyAlignment="1">
      <alignment horizontal="center"/>
    </xf>
    <xf numFmtId="1" fontId="4" fillId="7" borderId="0" xfId="2" applyNumberFormat="1" applyFont="1" applyFill="1" applyAlignment="1">
      <alignment horizontal="center"/>
    </xf>
    <xf numFmtId="0" fontId="4" fillId="7" borderId="0" xfId="2" applyFont="1" applyFill="1" applyAlignment="1">
      <alignment horizontal="center" vertical="center"/>
    </xf>
    <xf numFmtId="11" fontId="4" fillId="7" borderId="0" xfId="2" applyNumberFormat="1" applyFont="1" applyFill="1" applyAlignment="1">
      <alignment horizontal="center"/>
    </xf>
    <xf numFmtId="164" fontId="4" fillId="7" borderId="0" xfId="2" applyNumberFormat="1" applyFont="1" applyFill="1" applyAlignment="1">
      <alignment horizontal="center"/>
    </xf>
    <xf numFmtId="11" fontId="4" fillId="7" borderId="0" xfId="2" applyNumberFormat="1" applyFont="1" applyFill="1"/>
    <xf numFmtId="0" fontId="4" fillId="8" borderId="1" xfId="2" applyFont="1" applyFill="1" applyBorder="1"/>
    <xf numFmtId="0" fontId="4" fillId="7" borderId="0" xfId="2" applyFont="1" applyFill="1" applyAlignment="1">
      <alignment horizontal="center"/>
    </xf>
    <xf numFmtId="2" fontId="4" fillId="7" borderId="0" xfId="3" applyNumberFormat="1" applyFill="1" applyAlignment="1">
      <alignment horizontal="center"/>
    </xf>
    <xf numFmtId="11" fontId="4" fillId="7" borderId="0" xfId="3" applyNumberFormat="1" applyFill="1" applyAlignment="1">
      <alignment horizontal="center"/>
    </xf>
    <xf numFmtId="164" fontId="4" fillId="7" borderId="0" xfId="3" applyNumberFormat="1" applyFill="1" applyAlignment="1">
      <alignment horizontal="center"/>
    </xf>
    <xf numFmtId="1" fontId="4" fillId="6" borderId="6" xfId="3" applyNumberFormat="1" applyFill="1" applyBorder="1" applyAlignment="1">
      <alignment horizontal="center"/>
    </xf>
    <xf numFmtId="1" fontId="4" fillId="6" borderId="0" xfId="3" applyNumberFormat="1" applyFill="1" applyAlignment="1">
      <alignment horizontal="center"/>
    </xf>
    <xf numFmtId="164" fontId="4" fillId="6" borderId="0" xfId="3" applyNumberFormat="1" applyFill="1" applyAlignment="1">
      <alignment horizontal="center"/>
    </xf>
    <xf numFmtId="1" fontId="4" fillId="6" borderId="1" xfId="3" applyNumberFormat="1" applyFill="1" applyBorder="1" applyAlignment="1">
      <alignment horizontal="center"/>
    </xf>
    <xf numFmtId="3" fontId="4" fillId="8" borderId="0" xfId="3" applyNumberFormat="1" applyFill="1" applyAlignment="1">
      <alignment horizontal="center"/>
    </xf>
    <xf numFmtId="0" fontId="4" fillId="8" borderId="0" xfId="3" applyFill="1" applyAlignment="1">
      <alignment horizontal="center"/>
    </xf>
    <xf numFmtId="166" fontId="4" fillId="7" borderId="0" xfId="2" applyNumberFormat="1" applyFont="1" applyFill="1"/>
    <xf numFmtId="4" fontId="4" fillId="8" borderId="0" xfId="3" applyNumberFormat="1" applyFill="1" applyAlignment="1">
      <alignment horizontal="center"/>
    </xf>
    <xf numFmtId="165" fontId="4" fillId="8" borderId="1" xfId="3" applyNumberFormat="1" applyFill="1" applyBorder="1" applyAlignment="1">
      <alignment horizontal="center"/>
    </xf>
    <xf numFmtId="2" fontId="4" fillId="0" borderId="0" xfId="1" applyNumberFormat="1" applyFont="1"/>
  </cellXfs>
  <cellStyles count="5">
    <cellStyle name="Normal" xfId="0" builtinId="0"/>
    <cellStyle name="Standard 2 2" xfId="2" xr:uid="{B0047620-8B70-41C2-A211-93FE67B518D3}"/>
    <cellStyle name="Standard 3" xfId="1" xr:uid="{F1456C00-AC34-4C62-87A8-19FDC3A04F9A}"/>
    <cellStyle name="Standard_Knicktabellen_S460" xfId="3" xr:uid="{4B3A6431-BEBF-4022-B3C9-59AE056C1A2C}"/>
    <cellStyle name="Standard_Profiltabelle" xfId="4" xr:uid="{684DE4B6-8EE4-40ED-89AB-BBCBF0489E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9DC1-6EF8-48D5-AB8A-73FC696FD956}">
  <dimension ref="A1:AL6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F38" sqref="F38"/>
    </sheetView>
  </sheetViews>
  <sheetFormatPr defaultColWidth="11.42578125" defaultRowHeight="12.75"/>
  <cols>
    <col min="1" max="1" width="15.5703125" style="254" bestFit="1" customWidth="1"/>
    <col min="2" max="2" width="11.42578125" style="282"/>
    <col min="3" max="3" width="11.42578125" style="263"/>
    <col min="4" max="5" width="11.42578125" style="264"/>
    <col min="6" max="6" width="11.42578125" style="283"/>
    <col min="7" max="7" width="11.42578125" style="286"/>
    <col min="8" max="10" width="11.42578125" style="272"/>
    <col min="11" max="14" width="11.42578125" style="273"/>
    <col min="15" max="15" width="13.28515625" style="289" customWidth="1"/>
    <col min="16" max="17" width="11.42578125" style="298"/>
    <col min="18" max="20" width="11.42578125" style="268"/>
    <col min="21" max="24" width="11.42578125" style="297"/>
    <col min="25" max="25" width="11.42578125" style="267"/>
    <col min="26" max="28" width="11.42578125" style="297"/>
    <col min="29" max="29" width="11.42578125" style="267"/>
    <col min="30" max="30" width="12" style="268" bestFit="1" customWidth="1"/>
    <col min="31" max="31" width="11.42578125" style="275"/>
    <col min="32" max="32" width="11.42578125" style="277"/>
    <col min="33" max="16384" width="11.42578125" style="255"/>
  </cols>
  <sheetData>
    <row r="1" spans="1:38">
      <c r="A1" s="256" t="s">
        <v>321</v>
      </c>
      <c r="B1" s="280" t="s">
        <v>20</v>
      </c>
      <c r="C1" s="257" t="s">
        <v>19</v>
      </c>
      <c r="D1" s="258" t="s">
        <v>18</v>
      </c>
      <c r="E1" s="258" t="s">
        <v>17</v>
      </c>
      <c r="F1" s="281" t="s">
        <v>16</v>
      </c>
      <c r="G1" s="284" t="s">
        <v>15</v>
      </c>
      <c r="H1" s="269" t="s">
        <v>14</v>
      </c>
      <c r="I1" s="269" t="s">
        <v>13</v>
      </c>
      <c r="J1" s="269" t="s">
        <v>12</v>
      </c>
      <c r="K1" s="270" t="s">
        <v>11</v>
      </c>
      <c r="L1" s="270" t="s">
        <v>10</v>
      </c>
      <c r="M1" s="270" t="s">
        <v>175</v>
      </c>
      <c r="N1" s="279" t="s">
        <v>9</v>
      </c>
      <c r="O1" s="287" t="s">
        <v>36</v>
      </c>
      <c r="P1" s="292" t="s">
        <v>35</v>
      </c>
      <c r="Q1" s="292" t="s">
        <v>34</v>
      </c>
      <c r="R1" s="293" t="s">
        <v>33</v>
      </c>
      <c r="S1" s="294" t="s">
        <v>32</v>
      </c>
      <c r="T1" s="294" t="s">
        <v>31</v>
      </c>
      <c r="U1" s="293" t="s">
        <v>30</v>
      </c>
      <c r="V1" s="293" t="s">
        <v>29</v>
      </c>
      <c r="W1" s="293" t="s">
        <v>28</v>
      </c>
      <c r="X1" s="293" t="s">
        <v>27</v>
      </c>
      <c r="Y1" s="265" t="s">
        <v>26</v>
      </c>
      <c r="Z1" s="293" t="s">
        <v>25</v>
      </c>
      <c r="AA1" s="293" t="s">
        <v>24</v>
      </c>
      <c r="AB1" s="293" t="s">
        <v>23</v>
      </c>
      <c r="AC1" s="265" t="s">
        <v>22</v>
      </c>
      <c r="AD1" s="295" t="s">
        <v>21</v>
      </c>
      <c r="AE1" s="290" t="s">
        <v>8</v>
      </c>
      <c r="AF1" s="291" t="s">
        <v>7</v>
      </c>
      <c r="AG1" s="299" t="s">
        <v>268</v>
      </c>
      <c r="AH1" s="299" t="s">
        <v>269</v>
      </c>
      <c r="AI1" s="299" t="s">
        <v>270</v>
      </c>
      <c r="AJ1" s="299" t="s">
        <v>269</v>
      </c>
      <c r="AK1" s="299" t="s">
        <v>271</v>
      </c>
      <c r="AL1" s="299" t="s">
        <v>272</v>
      </c>
    </row>
    <row r="2" spans="1:38" s="254" customFormat="1">
      <c r="A2" s="259" t="s">
        <v>273</v>
      </c>
      <c r="B2" s="280">
        <v>96</v>
      </c>
      <c r="C2" s="257">
        <v>100</v>
      </c>
      <c r="D2" s="258">
        <v>5</v>
      </c>
      <c r="E2" s="258">
        <v>8</v>
      </c>
      <c r="F2" s="281">
        <v>12</v>
      </c>
      <c r="G2" s="285">
        <f t="shared" ref="G2:G28" si="0">(B2-2*E2-2*F2)</f>
        <v>56</v>
      </c>
      <c r="H2" s="276">
        <f t="shared" ref="H2:H28" si="1">E2+F2</f>
        <v>20</v>
      </c>
      <c r="I2" s="269">
        <f t="shared" ref="I2:I25" si="2">(C2-D2)/2</f>
        <v>47.5</v>
      </c>
      <c r="J2" s="276">
        <f t="shared" ref="J2:J28" si="3">B2-2*E2</f>
        <v>80</v>
      </c>
      <c r="K2" s="270"/>
      <c r="L2" s="271"/>
      <c r="M2" s="271"/>
      <c r="N2" s="279"/>
      <c r="O2" s="288">
        <f t="shared" ref="O2:O28" si="4">P2*7850/1000^2</f>
        <v>16.670343664382099</v>
      </c>
      <c r="P2" s="296">
        <f t="shared" ref="P2:P28" si="5">J2*D2+2*C2*E2+(4*F2^2-F2^2*PI())</f>
        <v>2123.61065788307</v>
      </c>
      <c r="Q2" s="296">
        <f t="shared" ref="Q2:Q28" si="6">P2-2*C2*E2+(D2+2*F2)*E2</f>
        <v>755.61065788306996</v>
      </c>
      <c r="R2" s="296">
        <f t="shared" ref="R2:R28" si="7">(B2-E2)*D2</f>
        <v>440</v>
      </c>
      <c r="S2" s="294"/>
      <c r="T2" s="294"/>
      <c r="U2" s="293">
        <v>3492000</v>
      </c>
      <c r="V2" s="293">
        <v>72760</v>
      </c>
      <c r="W2" s="293"/>
      <c r="X2" s="293">
        <v>83010</v>
      </c>
      <c r="Y2" s="265">
        <v>40.599999999999994</v>
      </c>
      <c r="Z2" s="293">
        <v>1338000</v>
      </c>
      <c r="AA2" s="293">
        <v>26760</v>
      </c>
      <c r="AB2" s="293">
        <v>41140</v>
      </c>
      <c r="AC2" s="265">
        <v>25.099999999999998</v>
      </c>
      <c r="AD2" s="293"/>
      <c r="AE2" s="290"/>
      <c r="AF2" s="291"/>
      <c r="AG2" s="261"/>
      <c r="AH2" s="262"/>
      <c r="AI2" s="261"/>
      <c r="AJ2" s="261"/>
      <c r="AK2" s="261"/>
    </row>
    <row r="3" spans="1:38" s="254" customFormat="1">
      <c r="A3" s="259" t="s">
        <v>274</v>
      </c>
      <c r="B3" s="280">
        <v>114</v>
      </c>
      <c r="C3" s="257">
        <v>120</v>
      </c>
      <c r="D3" s="258">
        <v>5</v>
      </c>
      <c r="E3" s="258">
        <v>8</v>
      </c>
      <c r="F3" s="281">
        <v>12</v>
      </c>
      <c r="G3" s="285">
        <f t="shared" si="0"/>
        <v>74</v>
      </c>
      <c r="H3" s="276">
        <f t="shared" si="1"/>
        <v>20</v>
      </c>
      <c r="I3" s="269">
        <f t="shared" si="2"/>
        <v>57.5</v>
      </c>
      <c r="J3" s="276">
        <f t="shared" si="3"/>
        <v>98</v>
      </c>
      <c r="K3" s="270"/>
      <c r="L3" s="271"/>
      <c r="M3" s="271"/>
      <c r="N3" s="279"/>
      <c r="O3" s="288">
        <f t="shared" si="4"/>
        <v>19.888843664382101</v>
      </c>
      <c r="P3" s="296">
        <f t="shared" si="5"/>
        <v>2533.61065788307</v>
      </c>
      <c r="Q3" s="296">
        <f t="shared" si="6"/>
        <v>845.61065788306996</v>
      </c>
      <c r="R3" s="296">
        <f t="shared" si="7"/>
        <v>530</v>
      </c>
      <c r="S3" s="294"/>
      <c r="T3" s="294"/>
      <c r="U3" s="293">
        <v>6062000</v>
      </c>
      <c r="V3" s="293">
        <v>106300</v>
      </c>
      <c r="W3" s="293"/>
      <c r="X3" s="293">
        <v>119500</v>
      </c>
      <c r="Y3" s="265">
        <v>48.9</v>
      </c>
      <c r="Z3" s="293">
        <v>2309000</v>
      </c>
      <c r="AA3" s="293">
        <v>38480</v>
      </c>
      <c r="AB3" s="293">
        <v>58850</v>
      </c>
      <c r="AC3" s="265">
        <v>30.2</v>
      </c>
      <c r="AD3" s="293"/>
      <c r="AE3" s="290"/>
      <c r="AF3" s="291"/>
      <c r="AG3" s="261"/>
      <c r="AH3" s="262"/>
      <c r="AI3" s="261"/>
      <c r="AJ3" s="261"/>
      <c r="AK3" s="261"/>
    </row>
    <row r="4" spans="1:38" s="254" customFormat="1">
      <c r="A4" s="259" t="s">
        <v>275</v>
      </c>
      <c r="B4" s="280">
        <v>133</v>
      </c>
      <c r="C4" s="257">
        <v>140</v>
      </c>
      <c r="D4" s="258">
        <v>5.5</v>
      </c>
      <c r="E4" s="258">
        <v>8.5</v>
      </c>
      <c r="F4" s="281">
        <v>12</v>
      </c>
      <c r="G4" s="285">
        <f t="shared" si="0"/>
        <v>92</v>
      </c>
      <c r="H4" s="276">
        <f t="shared" si="1"/>
        <v>20.5</v>
      </c>
      <c r="I4" s="269">
        <f t="shared" si="2"/>
        <v>67.25</v>
      </c>
      <c r="J4" s="276">
        <f t="shared" si="3"/>
        <v>116</v>
      </c>
      <c r="K4" s="270"/>
      <c r="L4" s="271"/>
      <c r="M4" s="271"/>
      <c r="N4" s="279"/>
      <c r="O4" s="288">
        <f t="shared" si="4"/>
        <v>24.661643664382101</v>
      </c>
      <c r="P4" s="296">
        <f t="shared" si="5"/>
        <v>3141.61065788307</v>
      </c>
      <c r="Q4" s="296">
        <f t="shared" si="6"/>
        <v>1012.36065788307</v>
      </c>
      <c r="R4" s="296">
        <f t="shared" si="7"/>
        <v>684.75</v>
      </c>
      <c r="S4" s="294"/>
      <c r="T4" s="294"/>
      <c r="U4" s="293">
        <v>10330000</v>
      </c>
      <c r="V4" s="293">
        <v>155400</v>
      </c>
      <c r="W4" s="293"/>
      <c r="X4" s="293">
        <v>173500</v>
      </c>
      <c r="Y4" s="265">
        <v>57.300000000000004</v>
      </c>
      <c r="Z4" s="293">
        <v>3893000</v>
      </c>
      <c r="AA4" s="293">
        <v>55620</v>
      </c>
      <c r="AB4" s="293">
        <v>84850</v>
      </c>
      <c r="AC4" s="265">
        <v>35.200000000000003</v>
      </c>
      <c r="AD4" s="293"/>
      <c r="AE4" s="290"/>
      <c r="AF4" s="291"/>
      <c r="AG4" s="261"/>
      <c r="AH4" s="262"/>
      <c r="AI4" s="261"/>
      <c r="AJ4" s="261"/>
      <c r="AK4" s="261"/>
    </row>
    <row r="5" spans="1:38" s="254" customFormat="1">
      <c r="A5" s="259" t="s">
        <v>276</v>
      </c>
      <c r="B5" s="280">
        <v>152</v>
      </c>
      <c r="C5" s="257">
        <v>160</v>
      </c>
      <c r="D5" s="258">
        <v>6</v>
      </c>
      <c r="E5" s="258">
        <v>9</v>
      </c>
      <c r="F5" s="281">
        <v>15</v>
      </c>
      <c r="G5" s="285">
        <f t="shared" si="0"/>
        <v>104</v>
      </c>
      <c r="H5" s="276">
        <f t="shared" si="1"/>
        <v>24</v>
      </c>
      <c r="I5" s="269">
        <f t="shared" si="2"/>
        <v>77</v>
      </c>
      <c r="J5" s="276">
        <f t="shared" si="3"/>
        <v>134</v>
      </c>
      <c r="K5" s="270"/>
      <c r="L5" s="271"/>
      <c r="M5" s="271"/>
      <c r="N5" s="279"/>
      <c r="O5" s="288">
        <f t="shared" si="4"/>
        <v>30.435561975597032</v>
      </c>
      <c r="P5" s="296">
        <f t="shared" si="5"/>
        <v>3877.1416529422968</v>
      </c>
      <c r="Q5" s="296">
        <f t="shared" si="6"/>
        <v>1321.1416529422968</v>
      </c>
      <c r="R5" s="296">
        <f t="shared" si="7"/>
        <v>858</v>
      </c>
      <c r="S5" s="294"/>
      <c r="T5" s="294"/>
      <c r="U5" s="293">
        <v>16730000</v>
      </c>
      <c r="V5" s="293">
        <v>220100</v>
      </c>
      <c r="W5" s="293"/>
      <c r="X5" s="293">
        <v>245100</v>
      </c>
      <c r="Y5" s="265">
        <v>65.7</v>
      </c>
      <c r="Z5" s="293">
        <v>6156000</v>
      </c>
      <c r="AA5" s="293">
        <v>76950</v>
      </c>
      <c r="AB5" s="293">
        <v>117600</v>
      </c>
      <c r="AC5" s="265">
        <v>39.799999999999997</v>
      </c>
      <c r="AD5" s="293"/>
      <c r="AE5" s="290"/>
      <c r="AF5" s="291"/>
      <c r="AG5" s="261"/>
      <c r="AH5" s="262"/>
      <c r="AI5" s="261"/>
      <c r="AJ5" s="261"/>
      <c r="AK5" s="261"/>
    </row>
    <row r="6" spans="1:38" s="254" customFormat="1">
      <c r="A6" s="259" t="s">
        <v>277</v>
      </c>
      <c r="B6" s="280">
        <v>171</v>
      </c>
      <c r="C6" s="257">
        <v>180</v>
      </c>
      <c r="D6" s="258">
        <v>6</v>
      </c>
      <c r="E6" s="258">
        <v>9.5</v>
      </c>
      <c r="F6" s="281">
        <v>15</v>
      </c>
      <c r="G6" s="285">
        <f t="shared" si="0"/>
        <v>122</v>
      </c>
      <c r="H6" s="276">
        <f t="shared" si="1"/>
        <v>24.5</v>
      </c>
      <c r="I6" s="269">
        <f t="shared" si="2"/>
        <v>87</v>
      </c>
      <c r="J6" s="276">
        <f t="shared" si="3"/>
        <v>152</v>
      </c>
      <c r="K6" s="270"/>
      <c r="L6" s="271"/>
      <c r="M6" s="271"/>
      <c r="N6" s="279"/>
      <c r="O6" s="288">
        <f t="shared" si="4"/>
        <v>35.522361975597029</v>
      </c>
      <c r="P6" s="296">
        <f t="shared" si="5"/>
        <v>4525.1416529422968</v>
      </c>
      <c r="Q6" s="296">
        <f t="shared" si="6"/>
        <v>1447.1416529422968</v>
      </c>
      <c r="R6" s="296">
        <f t="shared" si="7"/>
        <v>969</v>
      </c>
      <c r="S6" s="294"/>
      <c r="T6" s="266"/>
      <c r="U6" s="293">
        <v>25100000</v>
      </c>
      <c r="V6" s="293">
        <v>293600</v>
      </c>
      <c r="W6" s="293"/>
      <c r="X6" s="293">
        <v>324900</v>
      </c>
      <c r="Y6" s="265">
        <v>74.5</v>
      </c>
      <c r="Z6" s="293">
        <v>9246000</v>
      </c>
      <c r="AA6" s="293">
        <v>102700</v>
      </c>
      <c r="AB6" s="293">
        <v>156500</v>
      </c>
      <c r="AC6" s="265">
        <v>45.199999999999996</v>
      </c>
      <c r="AD6" s="293"/>
      <c r="AE6" s="290"/>
      <c r="AF6" s="291"/>
      <c r="AG6" s="261"/>
      <c r="AH6" s="262"/>
      <c r="AI6" s="261"/>
      <c r="AJ6" s="261"/>
      <c r="AK6" s="261"/>
    </row>
    <row r="7" spans="1:38" s="254" customFormat="1">
      <c r="A7" s="259" t="s">
        <v>278</v>
      </c>
      <c r="B7" s="280">
        <v>190</v>
      </c>
      <c r="C7" s="257">
        <v>200</v>
      </c>
      <c r="D7" s="258">
        <v>6.5</v>
      </c>
      <c r="E7" s="258">
        <v>10</v>
      </c>
      <c r="F7" s="281">
        <v>18</v>
      </c>
      <c r="G7" s="285">
        <f t="shared" si="0"/>
        <v>134</v>
      </c>
      <c r="H7" s="276">
        <f t="shared" si="1"/>
        <v>28</v>
      </c>
      <c r="I7" s="269">
        <f t="shared" si="2"/>
        <v>96.75</v>
      </c>
      <c r="J7" s="276">
        <f t="shared" si="3"/>
        <v>170</v>
      </c>
      <c r="K7" s="270"/>
      <c r="L7" s="271"/>
      <c r="M7" s="271"/>
      <c r="N7" s="279"/>
      <c r="O7" s="288">
        <f t="shared" si="4"/>
        <v>42.257523244859726</v>
      </c>
      <c r="P7" s="296">
        <f t="shared" si="5"/>
        <v>5383.1239802369073</v>
      </c>
      <c r="Q7" s="296">
        <f t="shared" si="6"/>
        <v>1808.1239802369073</v>
      </c>
      <c r="R7" s="296">
        <f t="shared" si="7"/>
        <v>1170</v>
      </c>
      <c r="S7" s="294"/>
      <c r="T7" s="266"/>
      <c r="U7" s="293">
        <v>36920000</v>
      </c>
      <c r="V7" s="293">
        <v>388600</v>
      </c>
      <c r="W7" s="293"/>
      <c r="X7" s="293">
        <v>429500</v>
      </c>
      <c r="Y7" s="265">
        <v>82.8</v>
      </c>
      <c r="Z7" s="293">
        <v>13360000</v>
      </c>
      <c r="AA7" s="293">
        <v>133600</v>
      </c>
      <c r="AB7" s="293">
        <v>203800</v>
      </c>
      <c r="AC7" s="265">
        <v>49.800000000000004</v>
      </c>
      <c r="AD7" s="293"/>
      <c r="AE7" s="290"/>
      <c r="AF7" s="291"/>
      <c r="AG7" s="261"/>
      <c r="AH7" s="262"/>
      <c r="AI7" s="261"/>
      <c r="AJ7" s="261"/>
      <c r="AK7" s="261"/>
    </row>
    <row r="8" spans="1:38" s="254" customFormat="1">
      <c r="A8" s="259" t="s">
        <v>279</v>
      </c>
      <c r="B8" s="280">
        <v>210</v>
      </c>
      <c r="C8" s="257">
        <v>220</v>
      </c>
      <c r="D8" s="258">
        <v>7</v>
      </c>
      <c r="E8" s="258">
        <v>11</v>
      </c>
      <c r="F8" s="281">
        <v>18</v>
      </c>
      <c r="G8" s="285">
        <f t="shared" si="0"/>
        <v>152</v>
      </c>
      <c r="H8" s="276">
        <f t="shared" si="1"/>
        <v>29</v>
      </c>
      <c r="I8" s="269">
        <f t="shared" si="2"/>
        <v>106.5</v>
      </c>
      <c r="J8" s="276">
        <f t="shared" si="3"/>
        <v>188</v>
      </c>
      <c r="K8" s="270"/>
      <c r="L8" s="271"/>
      <c r="M8" s="271"/>
      <c r="N8" s="279"/>
      <c r="O8" s="288">
        <f t="shared" si="4"/>
        <v>50.507873244859724</v>
      </c>
      <c r="P8" s="296">
        <f t="shared" si="5"/>
        <v>6434.1239802369073</v>
      </c>
      <c r="Q8" s="296">
        <f t="shared" si="6"/>
        <v>2067.1239802369073</v>
      </c>
      <c r="R8" s="296">
        <f t="shared" si="7"/>
        <v>1393</v>
      </c>
      <c r="S8" s="294"/>
      <c r="T8" s="266"/>
      <c r="U8" s="293">
        <v>54100000</v>
      </c>
      <c r="V8" s="293">
        <v>515200.00000000006</v>
      </c>
      <c r="W8" s="293"/>
      <c r="X8" s="293">
        <v>568500</v>
      </c>
      <c r="Y8" s="265">
        <v>91.7</v>
      </c>
      <c r="Z8" s="293">
        <v>19550000</v>
      </c>
      <c r="AA8" s="293">
        <v>177700</v>
      </c>
      <c r="AB8" s="293">
        <v>270600</v>
      </c>
      <c r="AC8" s="265">
        <v>55.099999999999994</v>
      </c>
      <c r="AD8" s="293"/>
      <c r="AE8" s="290"/>
      <c r="AF8" s="291"/>
      <c r="AG8" s="261"/>
      <c r="AH8" s="262"/>
      <c r="AI8" s="261"/>
      <c r="AJ8" s="261"/>
      <c r="AK8" s="261"/>
    </row>
    <row r="9" spans="1:38" s="254" customFormat="1">
      <c r="A9" s="254" t="s">
        <v>280</v>
      </c>
      <c r="B9" s="282">
        <v>230</v>
      </c>
      <c r="C9" s="263">
        <v>240</v>
      </c>
      <c r="D9" s="264">
        <v>7.5</v>
      </c>
      <c r="E9" s="264">
        <v>12</v>
      </c>
      <c r="F9" s="283">
        <v>21</v>
      </c>
      <c r="G9" s="285">
        <f t="shared" si="0"/>
        <v>164</v>
      </c>
      <c r="H9" s="276">
        <f t="shared" si="1"/>
        <v>33</v>
      </c>
      <c r="I9" s="269">
        <f t="shared" si="2"/>
        <v>116.25</v>
      </c>
      <c r="J9" s="276">
        <f t="shared" si="3"/>
        <v>206</v>
      </c>
      <c r="K9" s="273"/>
      <c r="L9" s="273"/>
      <c r="M9" s="273"/>
      <c r="N9" s="273"/>
      <c r="O9" s="288">
        <f t="shared" si="4"/>
        <v>60.315927472170173</v>
      </c>
      <c r="P9" s="296">
        <f t="shared" si="5"/>
        <v>7683.557639766901</v>
      </c>
      <c r="Q9" s="296">
        <f t="shared" si="6"/>
        <v>2517.557639766901</v>
      </c>
      <c r="R9" s="296">
        <f t="shared" si="7"/>
        <v>1635</v>
      </c>
      <c r="S9" s="294"/>
      <c r="T9" s="268"/>
      <c r="U9" s="297">
        <v>77630000</v>
      </c>
      <c r="V9" s="297">
        <v>675100</v>
      </c>
      <c r="W9" s="297"/>
      <c r="X9" s="297">
        <v>744600</v>
      </c>
      <c r="Y9" s="267">
        <v>100.5</v>
      </c>
      <c r="Z9" s="297">
        <v>27690000</v>
      </c>
      <c r="AA9" s="297">
        <v>230700</v>
      </c>
      <c r="AB9" s="297">
        <v>351700</v>
      </c>
      <c r="AC9" s="267">
        <v>60</v>
      </c>
      <c r="AD9" s="293"/>
      <c r="AE9" s="273"/>
      <c r="AF9" s="277"/>
      <c r="AG9" s="261"/>
      <c r="AH9" s="261"/>
      <c r="AI9" s="261"/>
      <c r="AJ9" s="261"/>
      <c r="AK9" s="261"/>
    </row>
    <row r="10" spans="1:38" s="254" customFormat="1">
      <c r="A10" s="254" t="s">
        <v>281</v>
      </c>
      <c r="B10" s="282">
        <v>250</v>
      </c>
      <c r="C10" s="263">
        <v>260</v>
      </c>
      <c r="D10" s="264">
        <v>7.5</v>
      </c>
      <c r="E10" s="264">
        <v>12.5</v>
      </c>
      <c r="F10" s="283">
        <v>24</v>
      </c>
      <c r="G10" s="285">
        <f t="shared" si="0"/>
        <v>177</v>
      </c>
      <c r="H10" s="276">
        <f t="shared" si="1"/>
        <v>36.5</v>
      </c>
      <c r="I10" s="269">
        <f t="shared" si="2"/>
        <v>126.25</v>
      </c>
      <c r="J10" s="276">
        <f t="shared" si="3"/>
        <v>225</v>
      </c>
      <c r="K10" s="273"/>
      <c r="L10" s="273"/>
      <c r="M10" s="273"/>
      <c r="N10" s="273"/>
      <c r="O10" s="288">
        <f t="shared" si="4"/>
        <v>68.153249657528406</v>
      </c>
      <c r="P10" s="296">
        <f t="shared" si="5"/>
        <v>8681.9426315322798</v>
      </c>
      <c r="Q10" s="296">
        <f t="shared" si="6"/>
        <v>2875.6926315322798</v>
      </c>
      <c r="R10" s="296">
        <f t="shared" si="7"/>
        <v>1781.25</v>
      </c>
      <c r="S10" s="294"/>
      <c r="T10" s="268"/>
      <c r="U10" s="297">
        <v>104500000</v>
      </c>
      <c r="V10" s="297">
        <v>836400</v>
      </c>
      <c r="W10" s="297"/>
      <c r="X10" s="297">
        <v>919800</v>
      </c>
      <c r="Y10" s="267">
        <v>109.7</v>
      </c>
      <c r="Z10" s="297">
        <v>36680000</v>
      </c>
      <c r="AA10" s="297">
        <v>282100</v>
      </c>
      <c r="AB10" s="297">
        <v>430200</v>
      </c>
      <c r="AC10" s="267">
        <v>65</v>
      </c>
      <c r="AD10" s="293"/>
      <c r="AE10" s="273"/>
      <c r="AF10" s="277"/>
    </row>
    <row r="11" spans="1:38" s="254" customFormat="1">
      <c r="A11" s="254" t="s">
        <v>282</v>
      </c>
      <c r="B11" s="282">
        <v>270</v>
      </c>
      <c r="C11" s="263">
        <v>280</v>
      </c>
      <c r="D11" s="264">
        <v>8</v>
      </c>
      <c r="E11" s="264">
        <v>13</v>
      </c>
      <c r="F11" s="283">
        <v>24</v>
      </c>
      <c r="G11" s="285">
        <f t="shared" si="0"/>
        <v>196</v>
      </c>
      <c r="H11" s="276">
        <f t="shared" si="1"/>
        <v>37</v>
      </c>
      <c r="I11" s="269">
        <f t="shared" si="2"/>
        <v>136</v>
      </c>
      <c r="J11" s="276">
        <f t="shared" si="3"/>
        <v>244</v>
      </c>
      <c r="K11" s="273"/>
      <c r="L11" s="273"/>
      <c r="M11" s="273"/>
      <c r="N11" s="273"/>
      <c r="O11" s="288">
        <f t="shared" si="4"/>
        <v>76.352574657528407</v>
      </c>
      <c r="P11" s="296">
        <f t="shared" si="5"/>
        <v>9726.4426315322798</v>
      </c>
      <c r="Q11" s="296">
        <f t="shared" si="6"/>
        <v>3174.4426315322798</v>
      </c>
      <c r="R11" s="296">
        <f t="shared" si="7"/>
        <v>2056</v>
      </c>
      <c r="S11" s="294"/>
      <c r="T11" s="268"/>
      <c r="U11" s="297">
        <v>136700000</v>
      </c>
      <c r="V11" s="297">
        <v>1013000</v>
      </c>
      <c r="W11" s="297"/>
      <c r="X11" s="297">
        <v>1112000</v>
      </c>
      <c r="Y11" s="267">
        <v>118.6</v>
      </c>
      <c r="Z11" s="297">
        <v>47630000</v>
      </c>
      <c r="AA11" s="297">
        <v>340200</v>
      </c>
      <c r="AB11" s="297">
        <v>518100</v>
      </c>
      <c r="AC11" s="267">
        <v>70</v>
      </c>
      <c r="AD11" s="293"/>
      <c r="AE11" s="273"/>
      <c r="AF11" s="277"/>
    </row>
    <row r="12" spans="1:38" s="254" customFormat="1">
      <c r="A12" s="254" t="s">
        <v>283</v>
      </c>
      <c r="B12" s="282">
        <v>290</v>
      </c>
      <c r="C12" s="263">
        <v>300</v>
      </c>
      <c r="D12" s="264">
        <v>8.5</v>
      </c>
      <c r="E12" s="264">
        <v>14</v>
      </c>
      <c r="F12" s="283">
        <v>27</v>
      </c>
      <c r="G12" s="285">
        <f t="shared" si="0"/>
        <v>208</v>
      </c>
      <c r="H12" s="276">
        <f t="shared" si="1"/>
        <v>41</v>
      </c>
      <c r="I12" s="269">
        <f t="shared" si="2"/>
        <v>145.75</v>
      </c>
      <c r="J12" s="276">
        <f t="shared" si="3"/>
        <v>262</v>
      </c>
      <c r="K12" s="273"/>
      <c r="L12" s="273"/>
      <c r="M12" s="273"/>
      <c r="N12" s="273"/>
      <c r="O12" s="288">
        <f t="shared" si="4"/>
        <v>88.334314800934379</v>
      </c>
      <c r="P12" s="296">
        <f t="shared" si="5"/>
        <v>11252.778955533042</v>
      </c>
      <c r="Q12" s="296">
        <f t="shared" si="6"/>
        <v>3727.7789555330419</v>
      </c>
      <c r="R12" s="296">
        <f t="shared" si="7"/>
        <v>2346</v>
      </c>
      <c r="S12" s="294"/>
      <c r="T12" s="268"/>
      <c r="U12" s="297">
        <v>182600000</v>
      </c>
      <c r="V12" s="297">
        <v>1260000</v>
      </c>
      <c r="W12" s="297"/>
      <c r="X12" s="297">
        <v>1383000</v>
      </c>
      <c r="Y12" s="267">
        <v>127.4</v>
      </c>
      <c r="Z12" s="297">
        <v>63100000</v>
      </c>
      <c r="AA12" s="297">
        <v>420600</v>
      </c>
      <c r="AB12" s="297">
        <v>641200</v>
      </c>
      <c r="AC12" s="267">
        <v>74.900000000000006</v>
      </c>
      <c r="AD12" s="293"/>
      <c r="AE12" s="273"/>
      <c r="AF12" s="277"/>
    </row>
    <row r="13" spans="1:38" s="254" customFormat="1">
      <c r="A13" s="254" t="s">
        <v>284</v>
      </c>
      <c r="B13" s="282">
        <v>310</v>
      </c>
      <c r="C13" s="263">
        <v>300</v>
      </c>
      <c r="D13" s="264">
        <v>9</v>
      </c>
      <c r="E13" s="264">
        <v>15.5</v>
      </c>
      <c r="F13" s="283">
        <v>27</v>
      </c>
      <c r="G13" s="285">
        <f t="shared" si="0"/>
        <v>225</v>
      </c>
      <c r="H13" s="276">
        <f t="shared" si="1"/>
        <v>42.5</v>
      </c>
      <c r="I13" s="269">
        <f t="shared" si="2"/>
        <v>145.5</v>
      </c>
      <c r="J13" s="276">
        <f t="shared" si="3"/>
        <v>279</v>
      </c>
      <c r="K13" s="273"/>
      <c r="L13" s="273"/>
      <c r="M13" s="273"/>
      <c r="N13" s="273"/>
      <c r="O13" s="288">
        <f t="shared" si="4"/>
        <v>97.628714800934375</v>
      </c>
      <c r="P13" s="296">
        <f t="shared" si="5"/>
        <v>12436.778955533042</v>
      </c>
      <c r="Q13" s="296">
        <f t="shared" si="6"/>
        <v>4113.2789555330419</v>
      </c>
      <c r="R13" s="296">
        <f t="shared" si="7"/>
        <v>2650.5</v>
      </c>
      <c r="S13" s="294"/>
      <c r="T13" s="268"/>
      <c r="U13" s="297">
        <v>229300000</v>
      </c>
      <c r="V13" s="297">
        <v>1479000</v>
      </c>
      <c r="W13" s="297"/>
      <c r="X13" s="297">
        <v>1628000</v>
      </c>
      <c r="Y13" s="267">
        <v>135.80000000000001</v>
      </c>
      <c r="Z13" s="297">
        <v>69850000</v>
      </c>
      <c r="AA13" s="297">
        <v>465700</v>
      </c>
      <c r="AB13" s="297">
        <v>709700</v>
      </c>
      <c r="AC13" s="267">
        <v>74.900000000000006</v>
      </c>
      <c r="AD13" s="293"/>
      <c r="AE13" s="273"/>
      <c r="AF13" s="277"/>
    </row>
    <row r="14" spans="1:38" s="254" customFormat="1">
      <c r="A14" s="254" t="s">
        <v>285</v>
      </c>
      <c r="B14" s="282">
        <v>330</v>
      </c>
      <c r="C14" s="263">
        <v>300</v>
      </c>
      <c r="D14" s="264">
        <v>9.5</v>
      </c>
      <c r="E14" s="264">
        <v>16.5</v>
      </c>
      <c r="F14" s="283">
        <v>27</v>
      </c>
      <c r="G14" s="285">
        <f t="shared" si="0"/>
        <v>243</v>
      </c>
      <c r="H14" s="276">
        <f t="shared" si="1"/>
        <v>43.5</v>
      </c>
      <c r="I14" s="269">
        <f t="shared" si="2"/>
        <v>145.25</v>
      </c>
      <c r="J14" s="276">
        <f t="shared" si="3"/>
        <v>297</v>
      </c>
      <c r="K14" s="273"/>
      <c r="L14" s="273"/>
      <c r="M14" s="273"/>
      <c r="N14" s="273"/>
      <c r="O14" s="288">
        <f t="shared" si="4"/>
        <v>104.77613980093437</v>
      </c>
      <c r="P14" s="296">
        <f t="shared" si="5"/>
        <v>13347.278955533042</v>
      </c>
      <c r="Q14" s="296">
        <f t="shared" si="6"/>
        <v>4495.0289555330419</v>
      </c>
      <c r="R14" s="296">
        <f t="shared" si="7"/>
        <v>2978.25</v>
      </c>
      <c r="S14" s="294"/>
      <c r="T14" s="268"/>
      <c r="U14" s="297">
        <v>276900000</v>
      </c>
      <c r="V14" s="297">
        <v>1678000</v>
      </c>
      <c r="W14" s="297"/>
      <c r="X14" s="297">
        <v>1850000</v>
      </c>
      <c r="Y14" s="267">
        <v>144</v>
      </c>
      <c r="Z14" s="297">
        <v>74360000</v>
      </c>
      <c r="AA14" s="297">
        <v>495700</v>
      </c>
      <c r="AB14" s="297">
        <v>755900</v>
      </c>
      <c r="AC14" s="267">
        <v>74.599999999999994</v>
      </c>
      <c r="AD14" s="293"/>
      <c r="AE14" s="273"/>
      <c r="AF14" s="277"/>
    </row>
    <row r="15" spans="1:38" s="254" customFormat="1">
      <c r="A15" s="254" t="s">
        <v>286</v>
      </c>
      <c r="B15" s="282">
        <v>350</v>
      </c>
      <c r="C15" s="263">
        <v>300</v>
      </c>
      <c r="D15" s="264">
        <v>10</v>
      </c>
      <c r="E15" s="264">
        <v>17.5</v>
      </c>
      <c r="F15" s="283">
        <v>27</v>
      </c>
      <c r="G15" s="285">
        <f t="shared" si="0"/>
        <v>261</v>
      </c>
      <c r="H15" s="276">
        <f t="shared" si="1"/>
        <v>44.5</v>
      </c>
      <c r="I15" s="269">
        <f t="shared" si="2"/>
        <v>145</v>
      </c>
      <c r="J15" s="276">
        <f t="shared" si="3"/>
        <v>315</v>
      </c>
      <c r="K15" s="273"/>
      <c r="L15" s="273"/>
      <c r="M15" s="273"/>
      <c r="N15" s="273"/>
      <c r="O15" s="288">
        <f t="shared" si="4"/>
        <v>112.06486480093437</v>
      </c>
      <c r="P15" s="296">
        <f t="shared" si="5"/>
        <v>14275.778955533042</v>
      </c>
      <c r="Q15" s="296">
        <f t="shared" si="6"/>
        <v>4895.7789555330419</v>
      </c>
      <c r="R15" s="296">
        <f t="shared" si="7"/>
        <v>3325</v>
      </c>
      <c r="S15" s="294"/>
      <c r="T15" s="268"/>
      <c r="U15" s="297">
        <v>330900000</v>
      </c>
      <c r="V15" s="297">
        <v>1891000</v>
      </c>
      <c r="W15" s="297"/>
      <c r="X15" s="297">
        <v>2088000</v>
      </c>
      <c r="Y15" s="267">
        <v>152.20000000000002</v>
      </c>
      <c r="Z15" s="297">
        <v>78870000</v>
      </c>
      <c r="AA15" s="297">
        <v>525800</v>
      </c>
      <c r="AB15" s="297">
        <v>802300</v>
      </c>
      <c r="AC15" s="267">
        <v>74.3</v>
      </c>
      <c r="AD15" s="293"/>
      <c r="AE15" s="273"/>
      <c r="AF15" s="277"/>
    </row>
    <row r="16" spans="1:38" s="254" customFormat="1">
      <c r="A16" s="254" t="s">
        <v>287</v>
      </c>
      <c r="B16" s="282">
        <v>390</v>
      </c>
      <c r="C16" s="263">
        <v>300</v>
      </c>
      <c r="D16" s="264">
        <v>11</v>
      </c>
      <c r="E16" s="264">
        <v>19</v>
      </c>
      <c r="F16" s="283">
        <v>27</v>
      </c>
      <c r="G16" s="285">
        <f t="shared" si="0"/>
        <v>298</v>
      </c>
      <c r="H16" s="276">
        <f t="shared" si="1"/>
        <v>46</v>
      </c>
      <c r="I16" s="269">
        <f t="shared" si="2"/>
        <v>144.5</v>
      </c>
      <c r="J16" s="276">
        <f t="shared" si="3"/>
        <v>352</v>
      </c>
      <c r="K16" s="273"/>
      <c r="L16" s="273"/>
      <c r="M16" s="273"/>
      <c r="N16" s="273"/>
      <c r="O16" s="288">
        <f t="shared" si="4"/>
        <v>124.79756480093438</v>
      </c>
      <c r="P16" s="296">
        <f t="shared" si="5"/>
        <v>15897.778955533042</v>
      </c>
      <c r="Q16" s="296">
        <f t="shared" si="6"/>
        <v>5732.7789555330419</v>
      </c>
      <c r="R16" s="296">
        <f t="shared" si="7"/>
        <v>4081</v>
      </c>
      <c r="S16" s="294"/>
      <c r="T16" s="268"/>
      <c r="U16" s="297">
        <v>450700000</v>
      </c>
      <c r="V16" s="297">
        <v>2311000</v>
      </c>
      <c r="W16" s="297"/>
      <c r="X16" s="297">
        <v>2562000</v>
      </c>
      <c r="Y16" s="267">
        <v>168.4</v>
      </c>
      <c r="Z16" s="297">
        <v>85640000</v>
      </c>
      <c r="AA16" s="297">
        <v>570900</v>
      </c>
      <c r="AB16" s="297">
        <v>872900</v>
      </c>
      <c r="AC16" s="267">
        <v>73.400000000000006</v>
      </c>
      <c r="AD16" s="293"/>
      <c r="AE16" s="273"/>
      <c r="AF16" s="277"/>
    </row>
    <row r="17" spans="1:32" s="254" customFormat="1">
      <c r="A17" s="254" t="s">
        <v>288</v>
      </c>
      <c r="B17" s="282">
        <v>440</v>
      </c>
      <c r="C17" s="263">
        <v>300</v>
      </c>
      <c r="D17" s="264">
        <v>11.5</v>
      </c>
      <c r="E17" s="264">
        <v>21</v>
      </c>
      <c r="F17" s="283">
        <v>27</v>
      </c>
      <c r="G17" s="285">
        <f t="shared" si="0"/>
        <v>344</v>
      </c>
      <c r="H17" s="276">
        <f t="shared" si="1"/>
        <v>48</v>
      </c>
      <c r="I17" s="269">
        <f t="shared" si="2"/>
        <v>144.25</v>
      </c>
      <c r="J17" s="276">
        <f t="shared" si="3"/>
        <v>398</v>
      </c>
      <c r="K17" s="273"/>
      <c r="L17" s="273"/>
      <c r="M17" s="273"/>
      <c r="N17" s="273"/>
      <c r="O17" s="288">
        <f t="shared" si="4"/>
        <v>139.75181480093437</v>
      </c>
      <c r="P17" s="296">
        <f t="shared" si="5"/>
        <v>17802.778955533042</v>
      </c>
      <c r="Q17" s="296">
        <f t="shared" si="6"/>
        <v>6578.2789555330419</v>
      </c>
      <c r="R17" s="296">
        <f t="shared" si="7"/>
        <v>4818.5</v>
      </c>
      <c r="S17" s="294"/>
      <c r="T17" s="268"/>
      <c r="U17" s="297">
        <v>637200000</v>
      </c>
      <c r="V17" s="297">
        <v>2896000</v>
      </c>
      <c r="W17" s="297"/>
      <c r="X17" s="297">
        <v>3216000</v>
      </c>
      <c r="Y17" s="267">
        <v>189.20000000000002</v>
      </c>
      <c r="Z17" s="297">
        <v>94650000</v>
      </c>
      <c r="AA17" s="297">
        <v>631000</v>
      </c>
      <c r="AB17" s="297">
        <v>965500</v>
      </c>
      <c r="AC17" s="267">
        <v>72.900000000000006</v>
      </c>
      <c r="AD17" s="293"/>
      <c r="AE17" s="273"/>
      <c r="AF17" s="277"/>
    </row>
    <row r="18" spans="1:32" s="254" customFormat="1">
      <c r="A18" s="254" t="s">
        <v>289</v>
      </c>
      <c r="B18" s="282">
        <v>490</v>
      </c>
      <c r="C18" s="263">
        <v>300</v>
      </c>
      <c r="D18" s="264">
        <v>12</v>
      </c>
      <c r="E18" s="264">
        <v>23</v>
      </c>
      <c r="F18" s="283">
        <v>27</v>
      </c>
      <c r="G18" s="285">
        <f t="shared" si="0"/>
        <v>390</v>
      </c>
      <c r="H18" s="276">
        <f t="shared" si="1"/>
        <v>50</v>
      </c>
      <c r="I18" s="269">
        <f t="shared" si="2"/>
        <v>144</v>
      </c>
      <c r="J18" s="276">
        <f t="shared" si="3"/>
        <v>444</v>
      </c>
      <c r="K18" s="273"/>
      <c r="L18" s="273"/>
      <c r="M18" s="273"/>
      <c r="N18" s="273"/>
      <c r="O18" s="288">
        <f t="shared" si="4"/>
        <v>155.06716480093436</v>
      </c>
      <c r="P18" s="296">
        <f t="shared" si="5"/>
        <v>19753.778955533042</v>
      </c>
      <c r="Q18" s="296">
        <f t="shared" si="6"/>
        <v>7471.7789555330419</v>
      </c>
      <c r="R18" s="296">
        <f t="shared" si="7"/>
        <v>5604</v>
      </c>
      <c r="S18" s="294"/>
      <c r="T18" s="268"/>
      <c r="U18" s="297">
        <v>869700000</v>
      </c>
      <c r="V18" s="297">
        <v>3550000</v>
      </c>
      <c r="W18" s="297"/>
      <c r="X18" s="297">
        <v>3949000</v>
      </c>
      <c r="Y18" s="267">
        <v>209.8</v>
      </c>
      <c r="Z18" s="297">
        <v>103700000</v>
      </c>
      <c r="AA18" s="297">
        <v>691100</v>
      </c>
      <c r="AB18" s="297">
        <v>1059000</v>
      </c>
      <c r="AC18" s="267">
        <v>72.400000000000006</v>
      </c>
      <c r="AD18" s="293"/>
      <c r="AE18" s="273"/>
      <c r="AF18" s="277"/>
    </row>
    <row r="19" spans="1:32" s="254" customFormat="1">
      <c r="A19" s="254" t="s">
        <v>290</v>
      </c>
      <c r="B19" s="282">
        <v>540</v>
      </c>
      <c r="C19" s="263">
        <v>300</v>
      </c>
      <c r="D19" s="264">
        <v>12.5</v>
      </c>
      <c r="E19" s="264">
        <v>24</v>
      </c>
      <c r="F19" s="283">
        <v>27</v>
      </c>
      <c r="G19" s="285">
        <f t="shared" si="0"/>
        <v>438</v>
      </c>
      <c r="H19" s="276">
        <f t="shared" si="1"/>
        <v>51</v>
      </c>
      <c r="I19" s="269">
        <f t="shared" si="2"/>
        <v>143.75</v>
      </c>
      <c r="J19" s="276">
        <f t="shared" si="3"/>
        <v>492</v>
      </c>
      <c r="K19" s="273"/>
      <c r="L19" s="273"/>
      <c r="M19" s="273"/>
      <c r="N19" s="273"/>
      <c r="O19" s="288">
        <f t="shared" si="4"/>
        <v>166.22986480093437</v>
      </c>
      <c r="P19" s="296">
        <f t="shared" si="5"/>
        <v>21175.778955533042</v>
      </c>
      <c r="Q19" s="296">
        <f t="shared" si="6"/>
        <v>8371.7789555330419</v>
      </c>
      <c r="R19" s="296">
        <f t="shared" si="7"/>
        <v>6450</v>
      </c>
      <c r="S19" s="294"/>
      <c r="T19" s="268"/>
      <c r="U19" s="297">
        <v>1119000000</v>
      </c>
      <c r="V19" s="297">
        <v>4146000</v>
      </c>
      <c r="W19" s="297"/>
      <c r="X19" s="297">
        <v>4622000</v>
      </c>
      <c r="Y19" s="267">
        <v>229.89999999999998</v>
      </c>
      <c r="Z19" s="297">
        <v>108200000</v>
      </c>
      <c r="AA19" s="297">
        <v>721300</v>
      </c>
      <c r="AB19" s="297">
        <v>1107000</v>
      </c>
      <c r="AC19" s="267">
        <v>71.5</v>
      </c>
      <c r="AD19" s="293"/>
      <c r="AE19" s="273"/>
      <c r="AF19" s="277"/>
    </row>
    <row r="20" spans="1:32" s="254" customFormat="1">
      <c r="A20" s="254" t="s">
        <v>291</v>
      </c>
      <c r="B20" s="282">
        <v>590</v>
      </c>
      <c r="C20" s="263">
        <v>300</v>
      </c>
      <c r="D20" s="264">
        <v>13</v>
      </c>
      <c r="E20" s="264">
        <v>25</v>
      </c>
      <c r="F20" s="283">
        <v>27</v>
      </c>
      <c r="G20" s="285">
        <f t="shared" si="0"/>
        <v>486</v>
      </c>
      <c r="H20" s="276">
        <f t="shared" si="1"/>
        <v>52</v>
      </c>
      <c r="I20" s="269">
        <f t="shared" si="2"/>
        <v>143.5</v>
      </c>
      <c r="J20" s="276">
        <f t="shared" si="3"/>
        <v>540</v>
      </c>
      <c r="K20" s="273"/>
      <c r="L20" s="273"/>
      <c r="M20" s="273"/>
      <c r="N20" s="273"/>
      <c r="O20" s="288">
        <f t="shared" si="4"/>
        <v>177.76936480093437</v>
      </c>
      <c r="P20" s="296">
        <f t="shared" si="5"/>
        <v>22645.778955533042</v>
      </c>
      <c r="Q20" s="296">
        <f t="shared" si="6"/>
        <v>9320.7789555330419</v>
      </c>
      <c r="R20" s="296">
        <f t="shared" si="7"/>
        <v>7345</v>
      </c>
      <c r="S20" s="294"/>
      <c r="T20" s="268"/>
      <c r="U20" s="297">
        <v>1412000000</v>
      </c>
      <c r="V20" s="297">
        <v>4787000</v>
      </c>
      <c r="W20" s="297"/>
      <c r="X20" s="297">
        <v>5350000</v>
      </c>
      <c r="Y20" s="267">
        <v>249.7</v>
      </c>
      <c r="Z20" s="297">
        <v>112700000</v>
      </c>
      <c r="AA20" s="297">
        <v>751400</v>
      </c>
      <c r="AB20" s="297">
        <v>1156000</v>
      </c>
      <c r="AC20" s="267">
        <v>70.5</v>
      </c>
      <c r="AD20" s="293"/>
      <c r="AE20" s="273"/>
      <c r="AF20" s="277"/>
    </row>
    <row r="21" spans="1:32" s="254" customFormat="1">
      <c r="A21" s="254" t="s">
        <v>292</v>
      </c>
      <c r="B21" s="282">
        <v>640</v>
      </c>
      <c r="C21" s="263">
        <v>300</v>
      </c>
      <c r="D21" s="264">
        <v>13.5</v>
      </c>
      <c r="E21" s="264">
        <v>26</v>
      </c>
      <c r="F21" s="283">
        <v>27</v>
      </c>
      <c r="G21" s="285">
        <f t="shared" si="0"/>
        <v>534</v>
      </c>
      <c r="H21" s="276">
        <f t="shared" si="1"/>
        <v>53</v>
      </c>
      <c r="I21" s="269">
        <f t="shared" si="2"/>
        <v>143.25</v>
      </c>
      <c r="J21" s="276">
        <f t="shared" si="3"/>
        <v>588</v>
      </c>
      <c r="K21" s="273"/>
      <c r="L21" s="273"/>
      <c r="M21" s="273"/>
      <c r="N21" s="273"/>
      <c r="O21" s="288">
        <f t="shared" si="4"/>
        <v>189.68566480093438</v>
      </c>
      <c r="P21" s="296">
        <f t="shared" si="5"/>
        <v>24163.778955533042</v>
      </c>
      <c r="Q21" s="296">
        <f t="shared" si="6"/>
        <v>10318.778955533042</v>
      </c>
      <c r="R21" s="296">
        <f t="shared" si="7"/>
        <v>8289</v>
      </c>
      <c r="S21" s="294"/>
      <c r="T21" s="268"/>
      <c r="U21" s="297">
        <v>1752000000</v>
      </c>
      <c r="V21" s="297">
        <v>5474000</v>
      </c>
      <c r="W21" s="297"/>
      <c r="X21" s="297">
        <v>6136000</v>
      </c>
      <c r="Y21" s="267">
        <v>269.3</v>
      </c>
      <c r="Z21" s="297">
        <v>117200000</v>
      </c>
      <c r="AA21" s="297">
        <v>781600</v>
      </c>
      <c r="AB21" s="297">
        <v>1205000</v>
      </c>
      <c r="AC21" s="267">
        <v>69.7</v>
      </c>
      <c r="AD21" s="293"/>
      <c r="AE21" s="273"/>
      <c r="AF21" s="277"/>
    </row>
    <row r="22" spans="1:32" s="254" customFormat="1">
      <c r="A22" s="254" t="s">
        <v>293</v>
      </c>
      <c r="B22" s="282">
        <v>690</v>
      </c>
      <c r="C22" s="263">
        <v>300</v>
      </c>
      <c r="D22" s="264">
        <v>14.5</v>
      </c>
      <c r="E22" s="264">
        <v>27</v>
      </c>
      <c r="F22" s="283">
        <v>27</v>
      </c>
      <c r="G22" s="285">
        <f t="shared" si="0"/>
        <v>582</v>
      </c>
      <c r="H22" s="276">
        <f t="shared" si="1"/>
        <v>54</v>
      </c>
      <c r="I22" s="269">
        <f t="shared" si="2"/>
        <v>142.75</v>
      </c>
      <c r="J22" s="276">
        <f t="shared" si="3"/>
        <v>636</v>
      </c>
      <c r="K22" s="273"/>
      <c r="L22" s="273"/>
      <c r="M22" s="273"/>
      <c r="N22" s="273"/>
      <c r="O22" s="288">
        <f t="shared" si="4"/>
        <v>204.47506480093438</v>
      </c>
      <c r="P22" s="296">
        <f t="shared" si="5"/>
        <v>26047.778955533042</v>
      </c>
      <c r="Q22" s="296">
        <f t="shared" si="6"/>
        <v>11697.278955533042</v>
      </c>
      <c r="R22" s="296">
        <f t="shared" si="7"/>
        <v>9613.5</v>
      </c>
      <c r="S22" s="294"/>
      <c r="T22" s="268"/>
      <c r="U22" s="297">
        <v>2153000000</v>
      </c>
      <c r="V22" s="297">
        <v>6241000</v>
      </c>
      <c r="W22" s="297"/>
      <c r="X22" s="297">
        <v>7032000</v>
      </c>
      <c r="Y22" s="267">
        <v>287.5</v>
      </c>
      <c r="Z22" s="297">
        <v>121800000</v>
      </c>
      <c r="AA22" s="297">
        <v>811900</v>
      </c>
      <c r="AB22" s="297">
        <v>1257000</v>
      </c>
      <c r="AC22" s="267">
        <v>68.400000000000006</v>
      </c>
      <c r="AD22" s="293"/>
      <c r="AE22" s="273"/>
      <c r="AF22" s="277"/>
    </row>
    <row r="23" spans="1:32" s="254" customFormat="1">
      <c r="A23" s="254" t="s">
        <v>294</v>
      </c>
      <c r="B23" s="282">
        <v>790</v>
      </c>
      <c r="C23" s="263">
        <v>300</v>
      </c>
      <c r="D23" s="264">
        <v>15</v>
      </c>
      <c r="E23" s="264">
        <v>28</v>
      </c>
      <c r="F23" s="283">
        <v>30</v>
      </c>
      <c r="G23" s="285">
        <f t="shared" si="0"/>
        <v>674</v>
      </c>
      <c r="H23" s="276">
        <f t="shared" si="1"/>
        <v>58</v>
      </c>
      <c r="I23" s="269">
        <f t="shared" si="2"/>
        <v>142.5</v>
      </c>
      <c r="J23" s="276">
        <f t="shared" si="3"/>
        <v>734</v>
      </c>
      <c r="K23" s="273"/>
      <c r="L23" s="273"/>
      <c r="M23" s="273"/>
      <c r="N23" s="273"/>
      <c r="O23" s="288">
        <f t="shared" si="4"/>
        <v>224.37314790238813</v>
      </c>
      <c r="P23" s="296">
        <f t="shared" si="5"/>
        <v>28582.566611769187</v>
      </c>
      <c r="Q23" s="296">
        <f t="shared" si="6"/>
        <v>13882.566611769187</v>
      </c>
      <c r="R23" s="296">
        <f t="shared" si="7"/>
        <v>11430</v>
      </c>
      <c r="S23" s="294"/>
      <c r="T23" s="268"/>
      <c r="U23" s="297">
        <v>3034000000</v>
      </c>
      <c r="V23" s="297">
        <v>7682000</v>
      </c>
      <c r="W23" s="297"/>
      <c r="X23" s="297">
        <v>8699000</v>
      </c>
      <c r="Y23" s="267">
        <v>325.79999999999995</v>
      </c>
      <c r="Z23" s="297">
        <v>126400000</v>
      </c>
      <c r="AA23" s="297">
        <v>842600</v>
      </c>
      <c r="AB23" s="297">
        <v>1312000</v>
      </c>
      <c r="AC23" s="267">
        <v>66.5</v>
      </c>
      <c r="AD23" s="293"/>
      <c r="AE23" s="273"/>
      <c r="AF23" s="277"/>
    </row>
    <row r="24" spans="1:32" s="254" customFormat="1">
      <c r="A24" s="254" t="s">
        <v>295</v>
      </c>
      <c r="B24" s="282">
        <v>890</v>
      </c>
      <c r="C24" s="263">
        <v>300</v>
      </c>
      <c r="D24" s="264">
        <v>16</v>
      </c>
      <c r="E24" s="264">
        <v>30</v>
      </c>
      <c r="F24" s="283">
        <v>30</v>
      </c>
      <c r="G24" s="285">
        <f t="shared" si="0"/>
        <v>770</v>
      </c>
      <c r="H24" s="276">
        <f t="shared" si="1"/>
        <v>60</v>
      </c>
      <c r="I24" s="269">
        <f t="shared" si="2"/>
        <v>142</v>
      </c>
      <c r="J24" s="276">
        <f t="shared" si="3"/>
        <v>830</v>
      </c>
      <c r="K24" s="273"/>
      <c r="L24" s="273"/>
      <c r="M24" s="273"/>
      <c r="N24" s="273"/>
      <c r="O24" s="288">
        <f t="shared" si="4"/>
        <v>251.61264790238812</v>
      </c>
      <c r="P24" s="296">
        <f t="shared" si="5"/>
        <v>32052.566611769187</v>
      </c>
      <c r="Q24" s="296">
        <f t="shared" si="6"/>
        <v>16332.566611769187</v>
      </c>
      <c r="R24" s="296">
        <f t="shared" si="7"/>
        <v>13760</v>
      </c>
      <c r="S24" s="294"/>
      <c r="T24" s="268"/>
      <c r="U24" s="297">
        <v>4221000000</v>
      </c>
      <c r="V24" s="297">
        <v>9485000</v>
      </c>
      <c r="W24" s="297"/>
      <c r="X24" s="297">
        <v>10810000</v>
      </c>
      <c r="Y24" s="267">
        <v>362.9</v>
      </c>
      <c r="Z24" s="297">
        <v>135500000</v>
      </c>
      <c r="AA24" s="297">
        <v>903200</v>
      </c>
      <c r="AB24" s="297">
        <v>1414000</v>
      </c>
      <c r="AC24" s="267">
        <v>65</v>
      </c>
      <c r="AD24" s="293"/>
      <c r="AE24" s="273"/>
      <c r="AF24" s="277"/>
    </row>
    <row r="25" spans="1:32" s="260" customFormat="1">
      <c r="A25" s="254" t="s">
        <v>296</v>
      </c>
      <c r="B25" s="282">
        <v>990</v>
      </c>
      <c r="C25" s="263">
        <v>300</v>
      </c>
      <c r="D25" s="264">
        <v>16.5</v>
      </c>
      <c r="E25" s="264">
        <v>31</v>
      </c>
      <c r="F25" s="283">
        <v>30</v>
      </c>
      <c r="G25" s="285">
        <f t="shared" si="0"/>
        <v>868</v>
      </c>
      <c r="H25" s="276">
        <f t="shared" si="1"/>
        <v>61</v>
      </c>
      <c r="I25" s="269">
        <f t="shared" si="2"/>
        <v>141.75</v>
      </c>
      <c r="J25" s="276">
        <f t="shared" si="3"/>
        <v>928</v>
      </c>
      <c r="K25" s="273"/>
      <c r="L25" s="273"/>
      <c r="M25" s="273"/>
      <c r="N25" s="273"/>
      <c r="O25" s="288">
        <f t="shared" si="4"/>
        <v>272.27384790238807</v>
      </c>
      <c r="P25" s="296">
        <f t="shared" si="5"/>
        <v>34684.566611769187</v>
      </c>
      <c r="Q25" s="296">
        <f t="shared" si="6"/>
        <v>18456.066611769187</v>
      </c>
      <c r="R25" s="296">
        <f t="shared" si="7"/>
        <v>15823.5</v>
      </c>
      <c r="S25" s="294"/>
      <c r="T25" s="268"/>
      <c r="U25" s="297">
        <v>5538000000</v>
      </c>
      <c r="V25" s="297">
        <v>11190000</v>
      </c>
      <c r="W25" s="297"/>
      <c r="X25" s="297">
        <v>12820000</v>
      </c>
      <c r="Y25" s="267">
        <v>399.6</v>
      </c>
      <c r="Z25" s="297">
        <v>140000000</v>
      </c>
      <c r="AA25" s="297">
        <v>933600</v>
      </c>
      <c r="AB25" s="297">
        <v>1470000</v>
      </c>
      <c r="AC25" s="267">
        <v>63.5</v>
      </c>
      <c r="AD25" s="293"/>
      <c r="AE25" s="274"/>
      <c r="AF25" s="278"/>
    </row>
    <row r="26" spans="1:32">
      <c r="A26" s="254" t="s">
        <v>297</v>
      </c>
      <c r="B26" s="282">
        <v>100</v>
      </c>
      <c r="C26" s="263">
        <v>100</v>
      </c>
      <c r="D26" s="264">
        <v>6</v>
      </c>
      <c r="E26" s="264">
        <v>10</v>
      </c>
      <c r="F26" s="283">
        <v>12</v>
      </c>
      <c r="G26" s="285">
        <f t="shared" si="0"/>
        <v>56</v>
      </c>
      <c r="H26" s="276">
        <f t="shared" si="1"/>
        <v>22</v>
      </c>
      <c r="I26" s="272">
        <v>47</v>
      </c>
      <c r="J26" s="276">
        <f t="shared" si="3"/>
        <v>80</v>
      </c>
      <c r="O26" s="288">
        <f t="shared" si="4"/>
        <v>20.438343664382099</v>
      </c>
      <c r="P26" s="296">
        <f t="shared" si="5"/>
        <v>2603.61065788307</v>
      </c>
      <c r="Q26" s="296">
        <f t="shared" si="6"/>
        <v>903.61065788306996</v>
      </c>
      <c r="R26" s="296">
        <f t="shared" si="7"/>
        <v>540</v>
      </c>
      <c r="U26" s="297">
        <v>4495000</v>
      </c>
      <c r="V26" s="297">
        <v>89910</v>
      </c>
      <c r="X26" s="297">
        <v>104200</v>
      </c>
      <c r="Y26" s="267">
        <v>41.6</v>
      </c>
      <c r="Z26" s="297">
        <v>1673000</v>
      </c>
      <c r="AA26" s="297">
        <v>33450</v>
      </c>
      <c r="AB26" s="297">
        <v>51420</v>
      </c>
      <c r="AC26" s="267">
        <v>25.299999999999997</v>
      </c>
    </row>
    <row r="27" spans="1:32">
      <c r="A27" s="254" t="s">
        <v>298</v>
      </c>
      <c r="B27" s="282">
        <v>120</v>
      </c>
      <c r="C27" s="263">
        <v>120</v>
      </c>
      <c r="D27" s="264">
        <v>6.5</v>
      </c>
      <c r="E27" s="264">
        <v>11</v>
      </c>
      <c r="F27" s="283">
        <v>12</v>
      </c>
      <c r="G27" s="285">
        <f t="shared" si="0"/>
        <v>74</v>
      </c>
      <c r="H27" s="276">
        <f t="shared" si="1"/>
        <v>23</v>
      </c>
      <c r="I27" s="272">
        <v>56.75</v>
      </c>
      <c r="J27" s="276">
        <f t="shared" si="3"/>
        <v>98</v>
      </c>
      <c r="O27" s="288">
        <f t="shared" si="4"/>
        <v>26.6947936643821</v>
      </c>
      <c r="P27" s="296">
        <f t="shared" si="5"/>
        <v>3400.61065788307</v>
      </c>
      <c r="Q27" s="296">
        <f t="shared" si="6"/>
        <v>1096.11065788307</v>
      </c>
      <c r="R27" s="296">
        <f t="shared" si="7"/>
        <v>708.5</v>
      </c>
      <c r="U27" s="297">
        <v>8644000</v>
      </c>
      <c r="V27" s="297">
        <v>144100</v>
      </c>
      <c r="X27" s="297">
        <v>165200</v>
      </c>
      <c r="Y27" s="267">
        <v>50.4</v>
      </c>
      <c r="Z27" s="297">
        <v>3175000</v>
      </c>
      <c r="AA27" s="297">
        <v>52920</v>
      </c>
      <c r="AB27" s="297">
        <v>80970</v>
      </c>
      <c r="AC27" s="267">
        <v>30.6</v>
      </c>
    </row>
    <row r="28" spans="1:32">
      <c r="A28" s="254" t="s">
        <v>299</v>
      </c>
      <c r="B28" s="282">
        <v>140</v>
      </c>
      <c r="C28" s="263">
        <v>140</v>
      </c>
      <c r="D28" s="264">
        <v>7</v>
      </c>
      <c r="E28" s="264">
        <v>12</v>
      </c>
      <c r="F28" s="283">
        <v>12</v>
      </c>
      <c r="G28" s="285">
        <f t="shared" si="0"/>
        <v>92</v>
      </c>
      <c r="H28" s="276">
        <f t="shared" si="1"/>
        <v>24</v>
      </c>
      <c r="I28" s="272">
        <v>66.5</v>
      </c>
      <c r="J28" s="276">
        <f t="shared" si="3"/>
        <v>116</v>
      </c>
      <c r="O28" s="288">
        <f t="shared" si="4"/>
        <v>33.720543664382092</v>
      </c>
      <c r="P28" s="296">
        <f t="shared" si="5"/>
        <v>4295.6106578830695</v>
      </c>
      <c r="Q28" s="296">
        <f t="shared" si="6"/>
        <v>1307.6106578830695</v>
      </c>
      <c r="R28" s="296">
        <f t="shared" si="7"/>
        <v>896</v>
      </c>
      <c r="U28" s="297">
        <v>15090000</v>
      </c>
      <c r="V28" s="297">
        <v>215600</v>
      </c>
      <c r="X28" s="297">
        <v>245400</v>
      </c>
      <c r="Y28" s="267">
        <v>59.3</v>
      </c>
      <c r="Z28" s="297">
        <v>5497000</v>
      </c>
      <c r="AA28" s="297">
        <v>78520</v>
      </c>
      <c r="AB28" s="297">
        <v>119800</v>
      </c>
      <c r="AC28" s="267">
        <v>35.799999999999997</v>
      </c>
    </row>
    <row r="29" spans="1:32">
      <c r="A29" s="254" t="s">
        <v>300</v>
      </c>
      <c r="B29" s="282">
        <v>160</v>
      </c>
      <c r="C29" s="263">
        <v>160</v>
      </c>
      <c r="D29" s="264">
        <v>8</v>
      </c>
      <c r="E29" s="264">
        <v>13</v>
      </c>
      <c r="F29" s="283">
        <v>15</v>
      </c>
      <c r="G29" s="285">
        <f t="shared" ref="G29:G49" si="8">(B29-2*E29-2*F29)</f>
        <v>104</v>
      </c>
      <c r="H29" s="276">
        <f t="shared" ref="H29:H49" si="9">E29+F29</f>
        <v>28</v>
      </c>
      <c r="I29" s="272">
        <v>76</v>
      </c>
      <c r="J29" s="276">
        <f t="shared" ref="J29:J49" si="10">B29-2*E29</f>
        <v>134</v>
      </c>
      <c r="O29" s="288">
        <f t="shared" ref="O29:O49" si="11">P29*7850/1000^2</f>
        <v>42.587361975597034</v>
      </c>
      <c r="P29" s="296">
        <f t="shared" ref="P29:P49" si="12">J29*D29+2*C29*E29+(4*F29^2-F29^2*PI())</f>
        <v>5425.1416529422968</v>
      </c>
      <c r="Q29" s="296">
        <f t="shared" ref="Q29:Q49" si="13">P29-2*C29*E29+(D29+2*F29)*E29</f>
        <v>1759.1416529422968</v>
      </c>
      <c r="R29" s="296">
        <f t="shared" ref="R29:R49" si="14">(B29-E29)*D29</f>
        <v>1176</v>
      </c>
      <c r="U29" s="297">
        <v>24920000</v>
      </c>
      <c r="V29" s="297">
        <v>311500</v>
      </c>
      <c r="X29" s="297">
        <v>354000</v>
      </c>
      <c r="Y29" s="267">
        <v>67.8</v>
      </c>
      <c r="Z29" s="297">
        <v>8892000</v>
      </c>
      <c r="AA29" s="297">
        <v>111200</v>
      </c>
      <c r="AB29" s="297">
        <v>170000</v>
      </c>
      <c r="AC29" s="267">
        <v>40.5</v>
      </c>
    </row>
    <row r="30" spans="1:32">
      <c r="A30" s="254" t="s">
        <v>301</v>
      </c>
      <c r="B30" s="282">
        <v>180</v>
      </c>
      <c r="C30" s="263">
        <v>180</v>
      </c>
      <c r="D30" s="264">
        <v>8.5</v>
      </c>
      <c r="E30" s="264">
        <v>14</v>
      </c>
      <c r="F30" s="283">
        <v>15</v>
      </c>
      <c r="G30" s="285">
        <f t="shared" si="8"/>
        <v>122</v>
      </c>
      <c r="H30" s="276">
        <f t="shared" si="9"/>
        <v>29</v>
      </c>
      <c r="I30" s="272">
        <v>85.75</v>
      </c>
      <c r="J30" s="276">
        <f t="shared" si="10"/>
        <v>152</v>
      </c>
      <c r="O30" s="288">
        <f t="shared" si="11"/>
        <v>51.222361975597032</v>
      </c>
      <c r="P30" s="296">
        <f t="shared" si="12"/>
        <v>6525.1416529422968</v>
      </c>
      <c r="Q30" s="296">
        <f t="shared" si="13"/>
        <v>2024.1416529422968</v>
      </c>
      <c r="R30" s="296">
        <f t="shared" si="14"/>
        <v>1411</v>
      </c>
      <c r="U30" s="297">
        <v>38310000</v>
      </c>
      <c r="V30" s="297">
        <v>425700</v>
      </c>
      <c r="X30" s="297">
        <v>481400</v>
      </c>
      <c r="Y30" s="267">
        <v>76.599999999999994</v>
      </c>
      <c r="Z30" s="297">
        <v>13630000</v>
      </c>
      <c r="AA30" s="297">
        <v>151400</v>
      </c>
      <c r="AB30" s="297">
        <v>231000</v>
      </c>
      <c r="AC30" s="267">
        <v>45.7</v>
      </c>
    </row>
    <row r="31" spans="1:32">
      <c r="A31" s="254" t="s">
        <v>302</v>
      </c>
      <c r="B31" s="282">
        <v>200</v>
      </c>
      <c r="C31" s="263">
        <v>200</v>
      </c>
      <c r="D31" s="264">
        <v>9</v>
      </c>
      <c r="E31" s="264">
        <v>15</v>
      </c>
      <c r="F31" s="283">
        <v>18</v>
      </c>
      <c r="G31" s="285">
        <f t="shared" si="8"/>
        <v>134</v>
      </c>
      <c r="H31" s="276">
        <f t="shared" si="9"/>
        <v>33</v>
      </c>
      <c r="I31" s="272">
        <v>95.5</v>
      </c>
      <c r="J31" s="276">
        <f t="shared" si="10"/>
        <v>170</v>
      </c>
      <c r="O31" s="288">
        <f t="shared" si="11"/>
        <v>61.293773244859729</v>
      </c>
      <c r="P31" s="296">
        <f t="shared" si="12"/>
        <v>7808.1239802369073</v>
      </c>
      <c r="Q31" s="296">
        <f t="shared" si="13"/>
        <v>2483.1239802369073</v>
      </c>
      <c r="R31" s="296">
        <f t="shared" si="14"/>
        <v>1665</v>
      </c>
      <c r="U31" s="297">
        <v>56960000</v>
      </c>
      <c r="V31" s="297">
        <v>569600</v>
      </c>
      <c r="X31" s="297">
        <v>642500</v>
      </c>
      <c r="Y31" s="267">
        <v>85.399999999999991</v>
      </c>
      <c r="Z31" s="297">
        <v>20030000</v>
      </c>
      <c r="AA31" s="297">
        <v>200300</v>
      </c>
      <c r="AB31" s="297">
        <v>305800</v>
      </c>
      <c r="AC31" s="267">
        <v>50.7</v>
      </c>
    </row>
    <row r="32" spans="1:32">
      <c r="A32" s="254" t="s">
        <v>303</v>
      </c>
      <c r="B32" s="282">
        <v>220</v>
      </c>
      <c r="C32" s="263">
        <v>220</v>
      </c>
      <c r="D32" s="264">
        <v>9.5</v>
      </c>
      <c r="E32" s="264">
        <v>16</v>
      </c>
      <c r="F32" s="283">
        <v>18</v>
      </c>
      <c r="G32" s="285">
        <f t="shared" si="8"/>
        <v>152</v>
      </c>
      <c r="H32" s="276">
        <f t="shared" si="9"/>
        <v>34</v>
      </c>
      <c r="I32" s="272">
        <v>105.25</v>
      </c>
      <c r="J32" s="276">
        <f t="shared" si="10"/>
        <v>188</v>
      </c>
      <c r="O32" s="288">
        <f t="shared" si="11"/>
        <v>71.467373244859729</v>
      </c>
      <c r="P32" s="296">
        <f t="shared" si="12"/>
        <v>9104.1239802369073</v>
      </c>
      <c r="Q32" s="296">
        <f t="shared" si="13"/>
        <v>2792.1239802369073</v>
      </c>
      <c r="R32" s="296">
        <f t="shared" si="14"/>
        <v>1938</v>
      </c>
      <c r="U32" s="297">
        <v>80910000</v>
      </c>
      <c r="V32" s="297">
        <v>735500</v>
      </c>
      <c r="X32" s="297">
        <v>827000</v>
      </c>
      <c r="Y32" s="267">
        <v>94.3</v>
      </c>
      <c r="Z32" s="297">
        <v>28430000</v>
      </c>
      <c r="AA32" s="297">
        <v>258500</v>
      </c>
      <c r="AB32" s="297">
        <v>393900</v>
      </c>
      <c r="AC32" s="267">
        <v>55.9</v>
      </c>
    </row>
    <row r="33" spans="1:29">
      <c r="A33" s="254" t="s">
        <v>304</v>
      </c>
      <c r="B33" s="282">
        <v>240</v>
      </c>
      <c r="C33" s="263">
        <v>240</v>
      </c>
      <c r="D33" s="264">
        <v>10</v>
      </c>
      <c r="E33" s="264">
        <v>17</v>
      </c>
      <c r="F33" s="283">
        <v>21</v>
      </c>
      <c r="G33" s="285">
        <f t="shared" si="8"/>
        <v>164</v>
      </c>
      <c r="H33" s="276">
        <f t="shared" si="9"/>
        <v>38</v>
      </c>
      <c r="I33" s="272">
        <v>115</v>
      </c>
      <c r="J33" s="276">
        <f t="shared" si="10"/>
        <v>206</v>
      </c>
      <c r="O33" s="288">
        <f t="shared" si="11"/>
        <v>83.198677472170175</v>
      </c>
      <c r="P33" s="296">
        <f t="shared" si="12"/>
        <v>10598.557639766901</v>
      </c>
      <c r="Q33" s="296">
        <f t="shared" si="13"/>
        <v>3322.557639766901</v>
      </c>
      <c r="R33" s="296">
        <f t="shared" si="14"/>
        <v>2230</v>
      </c>
      <c r="U33" s="297">
        <v>112600000</v>
      </c>
      <c r="V33" s="297">
        <v>938300</v>
      </c>
      <c r="X33" s="297">
        <v>1053000</v>
      </c>
      <c r="Y33" s="267">
        <v>103.10000000000001</v>
      </c>
      <c r="Z33" s="297">
        <v>39230000</v>
      </c>
      <c r="AA33" s="297">
        <v>326900</v>
      </c>
      <c r="AB33" s="297">
        <v>498400</v>
      </c>
      <c r="AC33" s="267">
        <v>60.8</v>
      </c>
    </row>
    <row r="34" spans="1:29">
      <c r="A34" s="254" t="s">
        <v>305</v>
      </c>
      <c r="B34" s="282">
        <v>260</v>
      </c>
      <c r="C34" s="263">
        <v>260</v>
      </c>
      <c r="D34" s="264">
        <v>10</v>
      </c>
      <c r="E34" s="264">
        <v>17.5</v>
      </c>
      <c r="F34" s="283">
        <v>24</v>
      </c>
      <c r="G34" s="285">
        <f t="shared" si="8"/>
        <v>177</v>
      </c>
      <c r="H34" s="276">
        <f t="shared" si="9"/>
        <v>41.5</v>
      </c>
      <c r="I34" s="272">
        <v>125</v>
      </c>
      <c r="J34" s="276">
        <f t="shared" si="10"/>
        <v>225</v>
      </c>
      <c r="O34" s="288">
        <f t="shared" si="11"/>
        <v>92.978874657528394</v>
      </c>
      <c r="P34" s="296">
        <f t="shared" si="12"/>
        <v>11844.44263153228</v>
      </c>
      <c r="Q34" s="296">
        <f t="shared" si="13"/>
        <v>3759.4426315322798</v>
      </c>
      <c r="R34" s="296">
        <f t="shared" si="14"/>
        <v>2425</v>
      </c>
      <c r="U34" s="297">
        <v>149200000</v>
      </c>
      <c r="V34" s="297">
        <v>1148000</v>
      </c>
      <c r="X34" s="297">
        <v>1283000</v>
      </c>
      <c r="Y34" s="267">
        <v>112.2</v>
      </c>
      <c r="Z34" s="297">
        <v>51350000</v>
      </c>
      <c r="AA34" s="297">
        <v>395000</v>
      </c>
      <c r="AB34" s="297">
        <v>602200</v>
      </c>
      <c r="AC34" s="267">
        <v>65.8</v>
      </c>
    </row>
    <row r="35" spans="1:29">
      <c r="A35" s="254" t="s">
        <v>306</v>
      </c>
      <c r="B35" s="282">
        <v>280</v>
      </c>
      <c r="C35" s="263">
        <v>280</v>
      </c>
      <c r="D35" s="264">
        <v>10.5</v>
      </c>
      <c r="E35" s="264">
        <v>18</v>
      </c>
      <c r="F35" s="283">
        <v>24</v>
      </c>
      <c r="G35" s="285">
        <f t="shared" si="8"/>
        <v>196</v>
      </c>
      <c r="H35" s="276">
        <f t="shared" si="9"/>
        <v>42</v>
      </c>
      <c r="I35" s="272">
        <v>134.75</v>
      </c>
      <c r="J35" s="276">
        <f t="shared" si="10"/>
        <v>244</v>
      </c>
      <c r="O35" s="288">
        <f t="shared" si="11"/>
        <v>103.1210746575284</v>
      </c>
      <c r="P35" s="296">
        <f t="shared" si="12"/>
        <v>13136.44263153228</v>
      </c>
      <c r="Q35" s="296">
        <f t="shared" si="13"/>
        <v>4109.4426315322798</v>
      </c>
      <c r="R35" s="296">
        <f t="shared" si="14"/>
        <v>2751</v>
      </c>
      <c r="U35" s="297">
        <v>192700000</v>
      </c>
      <c r="V35" s="297">
        <v>1376000</v>
      </c>
      <c r="X35" s="297">
        <v>1534000</v>
      </c>
      <c r="Y35" s="267">
        <v>121.1</v>
      </c>
      <c r="Z35" s="297">
        <v>65950000</v>
      </c>
      <c r="AA35" s="297">
        <v>471000</v>
      </c>
      <c r="AB35" s="297">
        <v>717600</v>
      </c>
      <c r="AC35" s="267">
        <v>70.900000000000006</v>
      </c>
    </row>
    <row r="36" spans="1:29">
      <c r="A36" s="254" t="s">
        <v>307</v>
      </c>
      <c r="B36" s="282">
        <v>300</v>
      </c>
      <c r="C36" s="263">
        <v>300</v>
      </c>
      <c r="D36" s="264">
        <v>11</v>
      </c>
      <c r="E36" s="264">
        <v>19</v>
      </c>
      <c r="F36" s="283">
        <v>27</v>
      </c>
      <c r="G36" s="285">
        <f t="shared" si="8"/>
        <v>208</v>
      </c>
      <c r="H36" s="276">
        <f t="shared" si="9"/>
        <v>46</v>
      </c>
      <c r="I36" s="272">
        <v>144.5</v>
      </c>
      <c r="J36" s="276">
        <f t="shared" si="10"/>
        <v>262</v>
      </c>
      <c r="O36" s="288">
        <f t="shared" si="11"/>
        <v>117.02606480093438</v>
      </c>
      <c r="P36" s="296">
        <f t="shared" si="12"/>
        <v>14907.778955533042</v>
      </c>
      <c r="Q36" s="296">
        <f t="shared" si="13"/>
        <v>4742.7789555330419</v>
      </c>
      <c r="R36" s="296">
        <f t="shared" si="14"/>
        <v>3091</v>
      </c>
      <c r="U36" s="297">
        <v>251700000</v>
      </c>
      <c r="V36" s="297">
        <v>1678000</v>
      </c>
      <c r="X36" s="297">
        <v>1869000</v>
      </c>
      <c r="Y36" s="267">
        <v>129.9</v>
      </c>
      <c r="Z36" s="297">
        <v>85630000</v>
      </c>
      <c r="AA36" s="297">
        <v>570900</v>
      </c>
      <c r="AB36" s="297">
        <v>870100</v>
      </c>
      <c r="AC36" s="267">
        <v>75.8</v>
      </c>
    </row>
    <row r="37" spans="1:29">
      <c r="A37" s="254" t="s">
        <v>308</v>
      </c>
      <c r="B37" s="282">
        <v>320</v>
      </c>
      <c r="C37" s="263">
        <v>300</v>
      </c>
      <c r="D37" s="264">
        <v>11.5</v>
      </c>
      <c r="E37" s="264">
        <v>20.5</v>
      </c>
      <c r="F37" s="283">
        <v>27</v>
      </c>
      <c r="G37" s="285">
        <f t="shared" si="8"/>
        <v>225</v>
      </c>
      <c r="H37" s="276">
        <f t="shared" si="9"/>
        <v>47.5</v>
      </c>
      <c r="I37" s="272">
        <v>144.25</v>
      </c>
      <c r="J37" s="276">
        <f t="shared" si="10"/>
        <v>279</v>
      </c>
      <c r="O37" s="288">
        <f t="shared" si="11"/>
        <v>126.65408980093437</v>
      </c>
      <c r="P37" s="296">
        <f t="shared" si="12"/>
        <v>16134.278955533042</v>
      </c>
      <c r="Q37" s="296">
        <f t="shared" si="13"/>
        <v>5177.0289555330419</v>
      </c>
      <c r="R37" s="296">
        <f t="shared" si="14"/>
        <v>3444.25</v>
      </c>
      <c r="U37" s="297">
        <v>308200000</v>
      </c>
      <c r="V37" s="297">
        <v>1926000</v>
      </c>
      <c r="X37" s="297">
        <v>2149000</v>
      </c>
      <c r="Y37" s="267">
        <v>138.19999999999999</v>
      </c>
      <c r="Z37" s="297">
        <v>92390000</v>
      </c>
      <c r="AA37" s="297">
        <v>615900</v>
      </c>
      <c r="AB37" s="297">
        <v>939100</v>
      </c>
      <c r="AC37" s="267">
        <v>75.7</v>
      </c>
    </row>
    <row r="38" spans="1:29">
      <c r="A38" s="254" t="s">
        <v>309</v>
      </c>
      <c r="B38" s="282">
        <v>340</v>
      </c>
      <c r="C38" s="263">
        <v>300</v>
      </c>
      <c r="D38" s="264">
        <v>12</v>
      </c>
      <c r="E38" s="264">
        <v>21.5</v>
      </c>
      <c r="F38" s="283">
        <v>27</v>
      </c>
      <c r="G38" s="285">
        <f t="shared" si="8"/>
        <v>243</v>
      </c>
      <c r="H38" s="276">
        <f t="shared" si="9"/>
        <v>48.5</v>
      </c>
      <c r="I38" s="272">
        <v>144</v>
      </c>
      <c r="J38" s="276">
        <f t="shared" si="10"/>
        <v>297</v>
      </c>
      <c r="O38" s="288">
        <f t="shared" si="11"/>
        <v>134.15476480093437</v>
      </c>
      <c r="P38" s="296">
        <f t="shared" si="12"/>
        <v>17089.778955533042</v>
      </c>
      <c r="Q38" s="296">
        <f t="shared" si="13"/>
        <v>5608.7789555330419</v>
      </c>
      <c r="R38" s="296">
        <f t="shared" si="14"/>
        <v>3822</v>
      </c>
      <c r="U38" s="297">
        <v>366600000</v>
      </c>
      <c r="V38" s="297">
        <v>2156000</v>
      </c>
      <c r="X38" s="297">
        <v>2408000</v>
      </c>
      <c r="Y38" s="267">
        <v>146.5</v>
      </c>
      <c r="Z38" s="297">
        <v>96900000</v>
      </c>
      <c r="AA38" s="297">
        <v>646000</v>
      </c>
      <c r="AB38" s="297">
        <v>985700</v>
      </c>
      <c r="AC38" s="267">
        <v>75.3</v>
      </c>
    </row>
    <row r="39" spans="1:29">
      <c r="A39" s="254" t="s">
        <v>310</v>
      </c>
      <c r="B39" s="282">
        <v>360</v>
      </c>
      <c r="C39" s="263">
        <v>300</v>
      </c>
      <c r="D39" s="264">
        <v>12.5</v>
      </c>
      <c r="E39" s="264">
        <v>22.5</v>
      </c>
      <c r="F39" s="283">
        <v>27</v>
      </c>
      <c r="G39" s="285">
        <f t="shared" si="8"/>
        <v>261</v>
      </c>
      <c r="H39" s="276">
        <f t="shared" si="9"/>
        <v>49.5</v>
      </c>
      <c r="I39" s="272">
        <v>143.75</v>
      </c>
      <c r="J39" s="276">
        <f t="shared" si="10"/>
        <v>315</v>
      </c>
      <c r="O39" s="288">
        <f t="shared" si="11"/>
        <v>141.79673980093438</v>
      </c>
      <c r="P39" s="296">
        <f t="shared" si="12"/>
        <v>18063.278955533042</v>
      </c>
      <c r="Q39" s="296">
        <f t="shared" si="13"/>
        <v>6059.5289555330419</v>
      </c>
      <c r="R39" s="296">
        <f t="shared" si="14"/>
        <v>4218.75</v>
      </c>
      <c r="U39" s="297">
        <v>431900000</v>
      </c>
      <c r="V39" s="297">
        <v>2400000</v>
      </c>
      <c r="X39" s="297">
        <v>2683000</v>
      </c>
      <c r="Y39" s="267">
        <v>154.60000000000002</v>
      </c>
      <c r="Z39" s="297">
        <v>101400000</v>
      </c>
      <c r="AA39" s="297">
        <v>676100</v>
      </c>
      <c r="AB39" s="297">
        <v>1032000</v>
      </c>
      <c r="AC39" s="267">
        <v>74.900000000000006</v>
      </c>
    </row>
    <row r="40" spans="1:29">
      <c r="A40" s="254" t="s">
        <v>311</v>
      </c>
      <c r="B40" s="282">
        <v>400</v>
      </c>
      <c r="C40" s="263">
        <v>300</v>
      </c>
      <c r="D40" s="264">
        <v>13.5</v>
      </c>
      <c r="E40" s="264">
        <v>24</v>
      </c>
      <c r="F40" s="283">
        <v>27</v>
      </c>
      <c r="G40" s="285">
        <f t="shared" si="8"/>
        <v>298</v>
      </c>
      <c r="H40" s="276">
        <f t="shared" si="9"/>
        <v>51</v>
      </c>
      <c r="I40" s="272">
        <v>143.25</v>
      </c>
      <c r="J40" s="276">
        <f t="shared" si="10"/>
        <v>352</v>
      </c>
      <c r="O40" s="288">
        <f t="shared" si="11"/>
        <v>155.25556480093437</v>
      </c>
      <c r="P40" s="296">
        <f t="shared" si="12"/>
        <v>19777.778955533042</v>
      </c>
      <c r="Q40" s="296">
        <f t="shared" si="13"/>
        <v>6997.7789555330419</v>
      </c>
      <c r="R40" s="296">
        <f t="shared" si="14"/>
        <v>5076</v>
      </c>
      <c r="U40" s="297">
        <v>576800000</v>
      </c>
      <c r="V40" s="297">
        <v>2884000</v>
      </c>
      <c r="X40" s="297">
        <v>3232000</v>
      </c>
      <c r="Y40" s="267">
        <v>170.79999999999998</v>
      </c>
      <c r="Z40" s="297">
        <v>108200000</v>
      </c>
      <c r="AA40" s="297">
        <v>721300</v>
      </c>
      <c r="AB40" s="297">
        <v>1104000</v>
      </c>
      <c r="AC40" s="267">
        <v>74</v>
      </c>
    </row>
    <row r="41" spans="1:29">
      <c r="A41" s="254" t="s">
        <v>312</v>
      </c>
      <c r="B41" s="282">
        <v>450</v>
      </c>
      <c r="C41" s="263">
        <v>300</v>
      </c>
      <c r="D41" s="264">
        <v>14</v>
      </c>
      <c r="E41" s="264">
        <v>26</v>
      </c>
      <c r="F41" s="283">
        <v>27</v>
      </c>
      <c r="G41" s="285">
        <f t="shared" si="8"/>
        <v>344</v>
      </c>
      <c r="H41" s="276">
        <f t="shared" si="9"/>
        <v>53</v>
      </c>
      <c r="I41" s="272">
        <v>143</v>
      </c>
      <c r="J41" s="276">
        <f t="shared" si="10"/>
        <v>398</v>
      </c>
      <c r="O41" s="288">
        <f t="shared" si="11"/>
        <v>171.11256480093436</v>
      </c>
      <c r="P41" s="296">
        <f t="shared" si="12"/>
        <v>21797.778955533042</v>
      </c>
      <c r="Q41" s="296">
        <f t="shared" si="13"/>
        <v>7965.7789555330419</v>
      </c>
      <c r="R41" s="296">
        <f t="shared" si="14"/>
        <v>5936</v>
      </c>
      <c r="U41" s="297">
        <v>798900000</v>
      </c>
      <c r="V41" s="297">
        <v>3551000</v>
      </c>
      <c r="X41" s="297">
        <v>3982000</v>
      </c>
      <c r="Y41" s="267">
        <v>191.4</v>
      </c>
      <c r="Z41" s="297">
        <v>117200000</v>
      </c>
      <c r="AA41" s="297">
        <v>781400</v>
      </c>
      <c r="AB41" s="297">
        <v>1198000</v>
      </c>
      <c r="AC41" s="267">
        <v>73.3</v>
      </c>
    </row>
    <row r="42" spans="1:29">
      <c r="A42" s="254" t="s">
        <v>313</v>
      </c>
      <c r="B42" s="282">
        <v>500</v>
      </c>
      <c r="C42" s="263">
        <v>300</v>
      </c>
      <c r="D42" s="264">
        <v>14.5</v>
      </c>
      <c r="E42" s="264">
        <v>28</v>
      </c>
      <c r="F42" s="283">
        <v>27</v>
      </c>
      <c r="G42" s="285">
        <f t="shared" si="8"/>
        <v>390</v>
      </c>
      <c r="H42" s="276">
        <f t="shared" si="9"/>
        <v>55</v>
      </c>
      <c r="I42" s="272">
        <v>142.75</v>
      </c>
      <c r="J42" s="276">
        <f t="shared" si="10"/>
        <v>444</v>
      </c>
      <c r="O42" s="288">
        <f t="shared" si="11"/>
        <v>187.33066480093439</v>
      </c>
      <c r="P42" s="296">
        <f t="shared" si="12"/>
        <v>23863.778955533042</v>
      </c>
      <c r="Q42" s="296">
        <f t="shared" si="13"/>
        <v>8981.7789555330419</v>
      </c>
      <c r="R42" s="296">
        <f t="shared" si="14"/>
        <v>6844</v>
      </c>
      <c r="U42" s="297">
        <v>1072000000</v>
      </c>
      <c r="V42" s="297">
        <v>4287000</v>
      </c>
      <c r="X42" s="297">
        <v>4815000</v>
      </c>
      <c r="Y42" s="267">
        <v>211.9</v>
      </c>
      <c r="Z42" s="297">
        <v>126200000</v>
      </c>
      <c r="AA42" s="297">
        <v>841600</v>
      </c>
      <c r="AB42" s="297">
        <v>1292000</v>
      </c>
      <c r="AC42" s="267">
        <v>72.699999999999989</v>
      </c>
    </row>
    <row r="43" spans="1:29">
      <c r="A43" s="254" t="s">
        <v>314</v>
      </c>
      <c r="B43" s="282">
        <v>550</v>
      </c>
      <c r="C43" s="263">
        <v>300</v>
      </c>
      <c r="D43" s="264">
        <v>15</v>
      </c>
      <c r="E43" s="264">
        <v>29</v>
      </c>
      <c r="F43" s="283">
        <v>27</v>
      </c>
      <c r="G43" s="285">
        <f t="shared" si="8"/>
        <v>438</v>
      </c>
      <c r="H43" s="276">
        <f t="shared" si="9"/>
        <v>56</v>
      </c>
      <c r="I43" s="272">
        <v>142.5</v>
      </c>
      <c r="J43" s="276">
        <f t="shared" si="10"/>
        <v>492</v>
      </c>
      <c r="O43" s="288">
        <f t="shared" si="11"/>
        <v>199.43536480093437</v>
      </c>
      <c r="P43" s="296">
        <f t="shared" si="12"/>
        <v>25405.778955533042</v>
      </c>
      <c r="Q43" s="296">
        <f t="shared" si="13"/>
        <v>10006.778955533042</v>
      </c>
      <c r="R43" s="296">
        <f t="shared" si="14"/>
        <v>7815</v>
      </c>
      <c r="U43" s="297">
        <v>1367000000</v>
      </c>
      <c r="V43" s="297">
        <v>4971000</v>
      </c>
      <c r="X43" s="297">
        <v>5591000</v>
      </c>
      <c r="Y43" s="267">
        <v>232</v>
      </c>
      <c r="Z43" s="297">
        <v>130800000</v>
      </c>
      <c r="AA43" s="297">
        <v>871800</v>
      </c>
      <c r="AB43" s="297">
        <v>1341000</v>
      </c>
      <c r="AC43" s="267">
        <v>71.7</v>
      </c>
    </row>
    <row r="44" spans="1:29">
      <c r="A44" s="254" t="s">
        <v>315</v>
      </c>
      <c r="B44" s="282">
        <v>600</v>
      </c>
      <c r="C44" s="263">
        <v>300</v>
      </c>
      <c r="D44" s="264">
        <v>15.5</v>
      </c>
      <c r="E44" s="264">
        <v>30</v>
      </c>
      <c r="F44" s="283">
        <v>27</v>
      </c>
      <c r="G44" s="285">
        <f t="shared" si="8"/>
        <v>486</v>
      </c>
      <c r="H44" s="276">
        <f t="shared" si="9"/>
        <v>57</v>
      </c>
      <c r="I44" s="272">
        <v>142.25</v>
      </c>
      <c r="J44" s="276">
        <f t="shared" si="10"/>
        <v>540</v>
      </c>
      <c r="O44" s="288">
        <f t="shared" si="11"/>
        <v>211.91686480093438</v>
      </c>
      <c r="P44" s="296">
        <f t="shared" si="12"/>
        <v>26995.778955533042</v>
      </c>
      <c r="Q44" s="296">
        <f t="shared" si="13"/>
        <v>11080.778955533042</v>
      </c>
      <c r="R44" s="296">
        <f t="shared" si="14"/>
        <v>8835</v>
      </c>
      <c r="U44" s="297">
        <v>1710000000</v>
      </c>
      <c r="V44" s="297">
        <v>5701000</v>
      </c>
      <c r="X44" s="297">
        <v>6425000</v>
      </c>
      <c r="Y44" s="267">
        <v>251.70000000000002</v>
      </c>
      <c r="Z44" s="297">
        <v>135300000</v>
      </c>
      <c r="AA44" s="297">
        <v>902000</v>
      </c>
      <c r="AB44" s="297">
        <v>1391000</v>
      </c>
      <c r="AC44" s="267">
        <v>70.8</v>
      </c>
    </row>
    <row r="45" spans="1:29">
      <c r="A45" s="254" t="s">
        <v>316</v>
      </c>
      <c r="B45" s="282">
        <v>650</v>
      </c>
      <c r="C45" s="263">
        <v>300</v>
      </c>
      <c r="D45" s="264">
        <v>16</v>
      </c>
      <c r="E45" s="264">
        <v>31</v>
      </c>
      <c r="F45" s="283">
        <v>27</v>
      </c>
      <c r="G45" s="285">
        <f t="shared" si="8"/>
        <v>534</v>
      </c>
      <c r="H45" s="276">
        <f t="shared" si="9"/>
        <v>58</v>
      </c>
      <c r="I45" s="272">
        <v>142</v>
      </c>
      <c r="J45" s="276">
        <f t="shared" si="10"/>
        <v>588</v>
      </c>
      <c r="O45" s="288">
        <f t="shared" si="11"/>
        <v>224.77516480093436</v>
      </c>
      <c r="P45" s="296">
        <f t="shared" si="12"/>
        <v>28633.778955533042</v>
      </c>
      <c r="Q45" s="296">
        <f t="shared" si="13"/>
        <v>12203.778955533042</v>
      </c>
      <c r="R45" s="296">
        <f t="shared" si="14"/>
        <v>9904</v>
      </c>
      <c r="U45" s="297">
        <v>2106000000</v>
      </c>
      <c r="V45" s="297">
        <v>6480000</v>
      </c>
      <c r="X45" s="297">
        <v>7320000</v>
      </c>
      <c r="Y45" s="267">
        <v>271.2</v>
      </c>
      <c r="Z45" s="297">
        <v>139800000</v>
      </c>
      <c r="AA45" s="297">
        <v>932300</v>
      </c>
      <c r="AB45" s="297">
        <v>1441000</v>
      </c>
      <c r="AC45" s="267">
        <v>69.900000000000006</v>
      </c>
    </row>
    <row r="46" spans="1:29">
      <c r="A46" s="254" t="s">
        <v>317</v>
      </c>
      <c r="B46" s="282">
        <v>700</v>
      </c>
      <c r="C46" s="263">
        <v>300</v>
      </c>
      <c r="D46" s="264">
        <v>17</v>
      </c>
      <c r="E46" s="264">
        <v>32</v>
      </c>
      <c r="F46" s="283">
        <v>27</v>
      </c>
      <c r="G46" s="285">
        <f t="shared" si="8"/>
        <v>582</v>
      </c>
      <c r="H46" s="276">
        <f t="shared" si="9"/>
        <v>59</v>
      </c>
      <c r="I46" s="272">
        <v>141.5</v>
      </c>
      <c r="J46" s="276">
        <f t="shared" si="10"/>
        <v>636</v>
      </c>
      <c r="O46" s="288">
        <f t="shared" si="11"/>
        <v>240.50656480093437</v>
      </c>
      <c r="P46" s="296">
        <f t="shared" si="12"/>
        <v>30637.778955533042</v>
      </c>
      <c r="Q46" s="296">
        <f t="shared" si="13"/>
        <v>13709.778955533042</v>
      </c>
      <c r="R46" s="296">
        <f t="shared" si="14"/>
        <v>11356</v>
      </c>
      <c r="U46" s="297">
        <v>2569000000</v>
      </c>
      <c r="V46" s="297">
        <v>7340000</v>
      </c>
      <c r="X46" s="297">
        <v>8327000</v>
      </c>
      <c r="Y46" s="267">
        <v>289.60000000000002</v>
      </c>
      <c r="Z46" s="297">
        <v>144400000</v>
      </c>
      <c r="AA46" s="297">
        <v>962700</v>
      </c>
      <c r="AB46" s="297">
        <v>1495000</v>
      </c>
      <c r="AC46" s="267">
        <v>68.7</v>
      </c>
    </row>
    <row r="47" spans="1:29">
      <c r="A47" s="254" t="s">
        <v>318</v>
      </c>
      <c r="B47" s="282">
        <v>800</v>
      </c>
      <c r="C47" s="263">
        <v>300</v>
      </c>
      <c r="D47" s="264">
        <v>17.5</v>
      </c>
      <c r="E47" s="264">
        <v>33</v>
      </c>
      <c r="F47" s="283">
        <v>30</v>
      </c>
      <c r="G47" s="285">
        <f t="shared" si="8"/>
        <v>674</v>
      </c>
      <c r="H47" s="276">
        <f t="shared" si="9"/>
        <v>63</v>
      </c>
      <c r="I47" s="272">
        <v>141.25</v>
      </c>
      <c r="J47" s="276">
        <f t="shared" si="10"/>
        <v>734</v>
      </c>
      <c r="O47" s="288">
        <f t="shared" si="11"/>
        <v>262.32789790238814</v>
      </c>
      <c r="P47" s="296">
        <f t="shared" si="12"/>
        <v>33417.566611769187</v>
      </c>
      <c r="Q47" s="296">
        <f t="shared" si="13"/>
        <v>16175.066611769187</v>
      </c>
      <c r="R47" s="296">
        <f t="shared" si="14"/>
        <v>13422.5</v>
      </c>
      <c r="U47" s="297">
        <v>3591000000</v>
      </c>
      <c r="V47" s="297">
        <v>8977000</v>
      </c>
      <c r="X47" s="297">
        <v>10230000</v>
      </c>
      <c r="Y47" s="267">
        <v>327.8</v>
      </c>
      <c r="Z47" s="297">
        <v>149000000</v>
      </c>
      <c r="AA47" s="297">
        <v>993600</v>
      </c>
      <c r="AB47" s="297">
        <v>1553000</v>
      </c>
      <c r="AC47" s="267">
        <v>66.8</v>
      </c>
    </row>
    <row r="48" spans="1:29">
      <c r="A48" s="254" t="s">
        <v>319</v>
      </c>
      <c r="B48" s="282">
        <v>900</v>
      </c>
      <c r="C48" s="263">
        <v>300</v>
      </c>
      <c r="D48" s="264">
        <v>18.5</v>
      </c>
      <c r="E48" s="264">
        <v>35</v>
      </c>
      <c r="F48" s="283">
        <v>30</v>
      </c>
      <c r="G48" s="285">
        <f t="shared" si="8"/>
        <v>770</v>
      </c>
      <c r="H48" s="276">
        <f t="shared" si="9"/>
        <v>65</v>
      </c>
      <c r="I48" s="272">
        <v>140.75</v>
      </c>
      <c r="J48" s="276">
        <f t="shared" si="10"/>
        <v>830</v>
      </c>
      <c r="O48" s="288">
        <f t="shared" si="11"/>
        <v>291.45139790238812</v>
      </c>
      <c r="P48" s="296">
        <f t="shared" si="12"/>
        <v>37127.566611769187</v>
      </c>
      <c r="Q48" s="296">
        <f t="shared" si="13"/>
        <v>18875.066611769187</v>
      </c>
      <c r="R48" s="296">
        <f t="shared" si="14"/>
        <v>16002.5</v>
      </c>
      <c r="U48" s="297">
        <v>4941000000</v>
      </c>
      <c r="V48" s="297">
        <v>10980000</v>
      </c>
      <c r="X48" s="297">
        <v>12580000</v>
      </c>
      <c r="Y48" s="267">
        <v>364.79999999999995</v>
      </c>
      <c r="Z48" s="297">
        <v>158200000</v>
      </c>
      <c r="AA48" s="297">
        <v>1050000</v>
      </c>
      <c r="AB48" s="297">
        <v>1658000</v>
      </c>
      <c r="AC48" s="267">
        <v>65.3</v>
      </c>
    </row>
    <row r="49" spans="1:34" s="260" customFormat="1">
      <c r="A49" s="254" t="s">
        <v>320</v>
      </c>
      <c r="B49" s="282">
        <v>1000</v>
      </c>
      <c r="C49" s="263">
        <v>300</v>
      </c>
      <c r="D49" s="264">
        <v>19</v>
      </c>
      <c r="E49" s="264">
        <v>36</v>
      </c>
      <c r="F49" s="283">
        <v>30</v>
      </c>
      <c r="G49" s="285">
        <f t="shared" si="8"/>
        <v>868</v>
      </c>
      <c r="H49" s="276">
        <f t="shared" si="9"/>
        <v>66</v>
      </c>
      <c r="I49" s="272">
        <v>140.5</v>
      </c>
      <c r="J49" s="276">
        <f t="shared" si="10"/>
        <v>928</v>
      </c>
      <c r="K49" s="273"/>
      <c r="L49" s="273"/>
      <c r="M49" s="273"/>
      <c r="N49" s="273"/>
      <c r="O49" s="288">
        <f t="shared" si="11"/>
        <v>314.03584790238807</v>
      </c>
      <c r="P49" s="296">
        <f t="shared" si="12"/>
        <v>40004.566611769187</v>
      </c>
      <c r="Q49" s="296">
        <f t="shared" si="13"/>
        <v>21248.566611769187</v>
      </c>
      <c r="R49" s="296">
        <f t="shared" si="14"/>
        <v>18316</v>
      </c>
      <c r="S49" s="268"/>
      <c r="T49" s="268"/>
      <c r="U49" s="297">
        <v>6447000000</v>
      </c>
      <c r="V49" s="297">
        <v>12890000</v>
      </c>
      <c r="W49" s="297"/>
      <c r="X49" s="297">
        <v>14860000</v>
      </c>
      <c r="Y49" s="267">
        <v>401.5</v>
      </c>
      <c r="Z49" s="297">
        <v>162800000</v>
      </c>
      <c r="AA49" s="297">
        <v>1085000</v>
      </c>
      <c r="AB49" s="297">
        <v>1716000</v>
      </c>
      <c r="AC49" s="267">
        <v>63.8</v>
      </c>
      <c r="AD49" s="268"/>
      <c r="AE49" s="274"/>
      <c r="AF49" s="278"/>
    </row>
    <row r="50" spans="1:34">
      <c r="A50" s="300" t="s">
        <v>322</v>
      </c>
      <c r="B50" s="301">
        <v>80</v>
      </c>
      <c r="C50" s="302">
        <v>46</v>
      </c>
      <c r="D50" s="303">
        <v>3.8</v>
      </c>
      <c r="E50" s="303">
        <v>5.2</v>
      </c>
      <c r="F50" s="304">
        <v>5</v>
      </c>
      <c r="G50" s="285">
        <f>(B50-2*E50-2*F50)</f>
        <v>59.599999999999994</v>
      </c>
      <c r="H50" s="305">
        <f>E50+F50</f>
        <v>10.199999999999999</v>
      </c>
      <c r="I50" s="305">
        <f t="shared" ref="I50:I67" si="15">(C50-D50)/2</f>
        <v>21.1</v>
      </c>
      <c r="J50" s="305">
        <f>B50-2*E50</f>
        <v>69.599999999999994</v>
      </c>
      <c r="K50" s="306"/>
      <c r="L50" s="306"/>
      <c r="M50" s="306"/>
      <c r="N50" s="306"/>
      <c r="O50" s="307">
        <f>P50*7850/1000^2</f>
        <v>6.000070441733004</v>
      </c>
      <c r="P50" s="308">
        <f>J50*D50+2*C50*E50+(4*F50^2-F50^2*PI())</f>
        <v>764.34018366025521</v>
      </c>
      <c r="Q50" s="308">
        <f>P50-2*C50*E50+(D50+2*F50)*E50</f>
        <v>357.70018366025516</v>
      </c>
      <c r="R50" s="308">
        <f>(B50-E50)*D50</f>
        <v>284.23999999999995</v>
      </c>
      <c r="S50" s="309" t="s">
        <v>323</v>
      </c>
      <c r="T50" s="309"/>
      <c r="U50" s="310">
        <v>801000</v>
      </c>
      <c r="V50" s="310">
        <v>20000</v>
      </c>
      <c r="W50" s="310"/>
      <c r="X50" s="310">
        <v>23200</v>
      </c>
      <c r="Y50" s="311">
        <v>32.400000000000006</v>
      </c>
      <c r="Z50" s="310">
        <v>84900</v>
      </c>
      <c r="AA50" s="310">
        <v>3690</v>
      </c>
      <c r="AB50" s="310">
        <v>5800</v>
      </c>
      <c r="AC50" s="311">
        <v>10.5</v>
      </c>
      <c r="AD50" s="312"/>
      <c r="AE50" s="306"/>
      <c r="AF50" s="313"/>
    </row>
    <row r="51" spans="1:34">
      <c r="A51" s="300" t="s">
        <v>324</v>
      </c>
      <c r="B51" s="301">
        <v>100</v>
      </c>
      <c r="C51" s="302">
        <v>55</v>
      </c>
      <c r="D51" s="303">
        <v>4.0999999999999996</v>
      </c>
      <c r="E51" s="303">
        <v>5.7</v>
      </c>
      <c r="F51" s="304">
        <v>7</v>
      </c>
      <c r="G51" s="285">
        <f t="shared" ref="G51:G67" si="16">(B51-2*E51-2*F51)</f>
        <v>74.599999999999994</v>
      </c>
      <c r="H51" s="305">
        <f t="shared" ref="H51:H67" si="17">E51+F51</f>
        <v>12.7</v>
      </c>
      <c r="I51" s="305">
        <f t="shared" si="15"/>
        <v>25.45</v>
      </c>
      <c r="J51" s="305">
        <f t="shared" ref="J51:J67" si="18">B51-2*E51</f>
        <v>88.6</v>
      </c>
      <c r="K51" s="306"/>
      <c r="L51" s="306"/>
      <c r="M51" s="306"/>
      <c r="N51" s="306"/>
      <c r="O51" s="307">
        <f t="shared" ref="O51:O67" si="19">P51*7850/1000^2</f>
        <v>8.1037273857966863</v>
      </c>
      <c r="P51" s="308">
        <f t="shared" ref="P51:P67" si="20">J51*D51+2*C51*E51+(4*F51^2-F51^2*PI())</f>
        <v>1032.3219599741001</v>
      </c>
      <c r="Q51" s="308">
        <f t="shared" ref="Q51:Q67" si="21">P51-2*C51*E51+(D51+2*F51)*E51</f>
        <v>508.4919599741001</v>
      </c>
      <c r="R51" s="308">
        <f t="shared" ref="R51:R67" si="22">(B51-E51)*D51</f>
        <v>386.62999999999994</v>
      </c>
      <c r="S51" s="309"/>
      <c r="T51" s="309"/>
      <c r="U51" s="310">
        <v>1710000</v>
      </c>
      <c r="V51" s="310">
        <v>34200</v>
      </c>
      <c r="W51" s="310"/>
      <c r="X51" s="310">
        <v>39400</v>
      </c>
      <c r="Y51" s="311">
        <v>40.700000000000003</v>
      </c>
      <c r="Z51" s="310">
        <v>159000</v>
      </c>
      <c r="AA51" s="310">
        <v>5790</v>
      </c>
      <c r="AB51" s="310">
        <v>9200</v>
      </c>
      <c r="AC51" s="311">
        <v>12.4</v>
      </c>
      <c r="AD51" s="312"/>
      <c r="AE51" s="306"/>
      <c r="AF51" s="313"/>
    </row>
    <row r="52" spans="1:34">
      <c r="A52" s="300" t="s">
        <v>325</v>
      </c>
      <c r="B52" s="301">
        <v>120</v>
      </c>
      <c r="C52" s="302">
        <v>64</v>
      </c>
      <c r="D52" s="303">
        <v>4.4000000000000004</v>
      </c>
      <c r="E52" s="303">
        <v>6.3</v>
      </c>
      <c r="F52" s="304">
        <v>7</v>
      </c>
      <c r="G52" s="285">
        <f t="shared" si="16"/>
        <v>93.4</v>
      </c>
      <c r="H52" s="305">
        <f t="shared" si="17"/>
        <v>13.3</v>
      </c>
      <c r="I52" s="305">
        <f t="shared" si="15"/>
        <v>29.8</v>
      </c>
      <c r="J52" s="305">
        <f t="shared" si="18"/>
        <v>107.4</v>
      </c>
      <c r="K52" s="306"/>
      <c r="L52" s="306"/>
      <c r="M52" s="306"/>
      <c r="N52" s="306"/>
      <c r="O52" s="307">
        <f t="shared" si="19"/>
        <v>10.370022385796686</v>
      </c>
      <c r="P52" s="308">
        <f t="shared" si="20"/>
        <v>1321.0219599741001</v>
      </c>
      <c r="Q52" s="308">
        <f t="shared" si="21"/>
        <v>630.54195997410011</v>
      </c>
      <c r="R52" s="308">
        <f t="shared" si="22"/>
        <v>500.28000000000003</v>
      </c>
      <c r="S52" s="309"/>
      <c r="T52" s="309"/>
      <c r="U52" s="310">
        <v>3180000</v>
      </c>
      <c r="V52" s="310">
        <v>53000</v>
      </c>
      <c r="W52" s="310"/>
      <c r="X52" s="310">
        <v>60700</v>
      </c>
      <c r="Y52" s="311">
        <v>49</v>
      </c>
      <c r="Z52" s="310">
        <v>277000</v>
      </c>
      <c r="AA52" s="310">
        <v>8650</v>
      </c>
      <c r="AB52" s="310">
        <v>13600</v>
      </c>
      <c r="AC52" s="311">
        <v>14.5</v>
      </c>
      <c r="AD52" s="312"/>
      <c r="AE52" s="306"/>
      <c r="AF52" s="313"/>
    </row>
    <row r="53" spans="1:34">
      <c r="A53" s="300" t="s">
        <v>326</v>
      </c>
      <c r="B53" s="301">
        <v>140</v>
      </c>
      <c r="C53" s="302">
        <v>73</v>
      </c>
      <c r="D53" s="303">
        <v>4.7</v>
      </c>
      <c r="E53" s="303">
        <v>6.9</v>
      </c>
      <c r="F53" s="304">
        <v>7</v>
      </c>
      <c r="G53" s="285">
        <f t="shared" si="16"/>
        <v>112.2</v>
      </c>
      <c r="H53" s="305">
        <f t="shared" si="17"/>
        <v>13.9</v>
      </c>
      <c r="I53" s="305">
        <f t="shared" si="15"/>
        <v>34.15</v>
      </c>
      <c r="J53" s="305">
        <f t="shared" si="18"/>
        <v>126.2</v>
      </c>
      <c r="K53" s="306"/>
      <c r="L53" s="306"/>
      <c r="M53" s="306"/>
      <c r="N53" s="306"/>
      <c r="O53" s="307">
        <f t="shared" si="19"/>
        <v>12.894425385796685</v>
      </c>
      <c r="P53" s="308">
        <f t="shared" si="20"/>
        <v>1642.6019599741001</v>
      </c>
      <c r="Q53" s="308">
        <f t="shared" si="21"/>
        <v>764.23195997409994</v>
      </c>
      <c r="R53" s="308">
        <f t="shared" si="22"/>
        <v>625.57000000000005</v>
      </c>
      <c r="S53" s="309"/>
      <c r="T53" s="309"/>
      <c r="U53" s="310">
        <v>5410000</v>
      </c>
      <c r="V53" s="310">
        <v>77300</v>
      </c>
      <c r="W53" s="310"/>
      <c r="X53" s="310">
        <v>88300</v>
      </c>
      <c r="Y53" s="311">
        <v>57.400000000000006</v>
      </c>
      <c r="Z53" s="310">
        <v>449000</v>
      </c>
      <c r="AA53" s="310">
        <v>12300</v>
      </c>
      <c r="AB53" s="310">
        <v>19300</v>
      </c>
      <c r="AC53" s="311">
        <v>16.5</v>
      </c>
      <c r="AD53" s="312"/>
      <c r="AE53" s="306"/>
      <c r="AF53" s="313"/>
    </row>
    <row r="54" spans="1:34">
      <c r="A54" s="99" t="s">
        <v>327</v>
      </c>
      <c r="B54" s="301">
        <v>160</v>
      </c>
      <c r="C54" s="302">
        <v>82</v>
      </c>
      <c r="D54" s="303">
        <v>5</v>
      </c>
      <c r="E54" s="303">
        <v>7.4</v>
      </c>
      <c r="F54" s="304">
        <v>9</v>
      </c>
      <c r="G54" s="285">
        <f t="shared" si="16"/>
        <v>127.19999999999999</v>
      </c>
      <c r="H54" s="305">
        <f t="shared" si="17"/>
        <v>16.399999999999999</v>
      </c>
      <c r="I54" s="305">
        <f t="shared" si="15"/>
        <v>38.5</v>
      </c>
      <c r="J54" s="305">
        <f t="shared" si="18"/>
        <v>145.19999999999999</v>
      </c>
      <c r="K54" s="306"/>
      <c r="L54" s="306"/>
      <c r="M54" s="306"/>
      <c r="N54" s="306"/>
      <c r="O54" s="307">
        <f t="shared" si="19"/>
        <v>15.771678311214931</v>
      </c>
      <c r="P54" s="308">
        <f t="shared" si="20"/>
        <v>2009.130995059227</v>
      </c>
      <c r="Q54" s="308">
        <f t="shared" si="21"/>
        <v>965.73099505922687</v>
      </c>
      <c r="R54" s="308">
        <f t="shared" si="22"/>
        <v>763</v>
      </c>
      <c r="S54" s="314"/>
      <c r="T54" s="315"/>
      <c r="U54" s="316">
        <v>8690000</v>
      </c>
      <c r="V54" s="316">
        <v>109000</v>
      </c>
      <c r="W54" s="316"/>
      <c r="X54" s="316">
        <v>124000</v>
      </c>
      <c r="Y54" s="317">
        <v>65.8</v>
      </c>
      <c r="Z54" s="316">
        <v>683000</v>
      </c>
      <c r="AA54" s="316">
        <v>16700</v>
      </c>
      <c r="AB54" s="316">
        <v>26100</v>
      </c>
      <c r="AC54" s="317">
        <v>18.400000000000002</v>
      </c>
      <c r="AD54" s="312"/>
      <c r="AE54" s="306"/>
      <c r="AF54" s="313"/>
    </row>
    <row r="55" spans="1:34">
      <c r="A55" s="99" t="s">
        <v>328</v>
      </c>
      <c r="B55" s="301">
        <v>180</v>
      </c>
      <c r="C55" s="302">
        <v>91</v>
      </c>
      <c r="D55" s="303">
        <v>5.3</v>
      </c>
      <c r="E55" s="303">
        <v>8</v>
      </c>
      <c r="F55" s="304">
        <v>9</v>
      </c>
      <c r="G55" s="285">
        <f t="shared" si="16"/>
        <v>146</v>
      </c>
      <c r="H55" s="305">
        <f t="shared" si="17"/>
        <v>17</v>
      </c>
      <c r="I55" s="305">
        <f t="shared" si="15"/>
        <v>42.85</v>
      </c>
      <c r="J55" s="305">
        <f t="shared" si="18"/>
        <v>164</v>
      </c>
      <c r="K55" s="306"/>
      <c r="L55" s="306"/>
      <c r="M55" s="306"/>
      <c r="N55" s="306"/>
      <c r="O55" s="307">
        <f t="shared" si="19"/>
        <v>18.798638311214926</v>
      </c>
      <c r="P55" s="308">
        <f t="shared" si="20"/>
        <v>2394.7309950592266</v>
      </c>
      <c r="Q55" s="308">
        <f t="shared" si="21"/>
        <v>1125.1309950592267</v>
      </c>
      <c r="R55" s="308">
        <f t="shared" si="22"/>
        <v>911.6</v>
      </c>
      <c r="S55" s="314"/>
      <c r="T55" s="315"/>
      <c r="U55" s="316">
        <v>13170000</v>
      </c>
      <c r="V55" s="316">
        <v>146000</v>
      </c>
      <c r="W55" s="316"/>
      <c r="X55" s="316">
        <v>166000</v>
      </c>
      <c r="Y55" s="317">
        <v>74.2</v>
      </c>
      <c r="Z55" s="316">
        <v>1010000</v>
      </c>
      <c r="AA55" s="316">
        <v>22200</v>
      </c>
      <c r="AB55" s="316">
        <v>34600</v>
      </c>
      <c r="AC55" s="317">
        <v>20.5</v>
      </c>
      <c r="AD55" s="312"/>
      <c r="AE55" s="306"/>
      <c r="AF55" s="313"/>
    </row>
    <row r="56" spans="1:34">
      <c r="A56" s="99" t="s">
        <v>329</v>
      </c>
      <c r="B56" s="301">
        <v>200</v>
      </c>
      <c r="C56" s="302">
        <v>100</v>
      </c>
      <c r="D56" s="303">
        <v>5.6</v>
      </c>
      <c r="E56" s="303">
        <v>8.5</v>
      </c>
      <c r="F56" s="304">
        <v>12</v>
      </c>
      <c r="G56" s="285">
        <f t="shared" si="16"/>
        <v>159</v>
      </c>
      <c r="H56" s="305">
        <f t="shared" si="17"/>
        <v>20.5</v>
      </c>
      <c r="I56" s="305">
        <f t="shared" si="15"/>
        <v>47.2</v>
      </c>
      <c r="J56" s="305">
        <f t="shared" si="18"/>
        <v>183</v>
      </c>
      <c r="K56" s="306"/>
      <c r="L56" s="306"/>
      <c r="M56" s="306"/>
      <c r="N56" s="306"/>
      <c r="O56" s="307">
        <f t="shared" si="19"/>
        <v>22.360023664382101</v>
      </c>
      <c r="P56" s="308">
        <f t="shared" si="20"/>
        <v>2848.4106578830701</v>
      </c>
      <c r="Q56" s="308">
        <f t="shared" si="21"/>
        <v>1400.0106578830701</v>
      </c>
      <c r="R56" s="308">
        <f t="shared" si="22"/>
        <v>1072.3999999999999</v>
      </c>
      <c r="S56" s="314"/>
      <c r="T56" s="315"/>
      <c r="U56" s="316">
        <v>19430000</v>
      </c>
      <c r="V56" s="316">
        <v>194000</v>
      </c>
      <c r="W56" s="316"/>
      <c r="X56" s="316">
        <v>221000</v>
      </c>
      <c r="Y56" s="317">
        <v>82.6</v>
      </c>
      <c r="Z56" s="316">
        <v>1420000</v>
      </c>
      <c r="AA56" s="316">
        <v>28500</v>
      </c>
      <c r="AB56" s="316">
        <v>44600</v>
      </c>
      <c r="AC56" s="317">
        <v>22.400000000000002</v>
      </c>
      <c r="AD56" s="312"/>
      <c r="AE56" s="306"/>
      <c r="AF56" s="313"/>
    </row>
    <row r="57" spans="1:34">
      <c r="A57" s="99" t="s">
        <v>330</v>
      </c>
      <c r="B57" s="318">
        <v>220</v>
      </c>
      <c r="C57" s="319">
        <v>110</v>
      </c>
      <c r="D57" s="320">
        <v>5.9</v>
      </c>
      <c r="E57" s="320">
        <v>9.1999999999999993</v>
      </c>
      <c r="F57" s="321">
        <v>12</v>
      </c>
      <c r="G57" s="285">
        <f t="shared" si="16"/>
        <v>177.6</v>
      </c>
      <c r="H57" s="305">
        <f t="shared" si="17"/>
        <v>21.2</v>
      </c>
      <c r="I57" s="305">
        <f t="shared" si="15"/>
        <v>52.05</v>
      </c>
      <c r="J57" s="305">
        <f t="shared" si="18"/>
        <v>201.6</v>
      </c>
      <c r="K57" s="322"/>
      <c r="L57" s="322"/>
      <c r="M57" s="322"/>
      <c r="N57" s="323"/>
      <c r="O57" s="307">
        <f t="shared" si="19"/>
        <v>26.195847664382097</v>
      </c>
      <c r="P57" s="308">
        <f t="shared" si="20"/>
        <v>3337.0506578830696</v>
      </c>
      <c r="Q57" s="308">
        <f t="shared" si="21"/>
        <v>1588.1306578830697</v>
      </c>
      <c r="R57" s="308">
        <f t="shared" si="22"/>
        <v>1243.7200000000003</v>
      </c>
      <c r="S57" s="314"/>
      <c r="T57" s="315"/>
      <c r="U57" s="316">
        <v>27720000</v>
      </c>
      <c r="V57" s="316">
        <v>252000</v>
      </c>
      <c r="W57" s="316"/>
      <c r="X57" s="316">
        <v>285000</v>
      </c>
      <c r="Y57" s="317">
        <v>91.1</v>
      </c>
      <c r="Z57" s="316">
        <v>2050000</v>
      </c>
      <c r="AA57" s="316">
        <v>37300</v>
      </c>
      <c r="AB57" s="316">
        <v>58100</v>
      </c>
      <c r="AC57" s="317">
        <v>24.8</v>
      </c>
      <c r="AD57" s="324" t="e">
        <f>2/3*(#REF!-0.63*#REF!)*#REF!^3+1/3*(#REF!-2*#REF!)*#REF!^3+2*(#REF!/#REF!)*(0.145+0.1*#REF!/#REF!)*(((#REF!+#REF!/2)^2+(#REF!+#REF!)^2-#REF!^2)/(2*#REF!+#REF!))^4</f>
        <v>#REF!</v>
      </c>
      <c r="AE57" s="325"/>
      <c r="AF57" s="326"/>
      <c r="AH57" s="327"/>
    </row>
    <row r="58" spans="1:34">
      <c r="A58" s="99" t="s">
        <v>331</v>
      </c>
      <c r="B58" s="318">
        <v>240</v>
      </c>
      <c r="C58" s="319">
        <v>120</v>
      </c>
      <c r="D58" s="320">
        <v>6.2</v>
      </c>
      <c r="E58" s="320">
        <v>9.8000000000000007</v>
      </c>
      <c r="F58" s="321">
        <v>15</v>
      </c>
      <c r="G58" s="285">
        <f t="shared" si="16"/>
        <v>190.4</v>
      </c>
      <c r="H58" s="305">
        <f t="shared" si="17"/>
        <v>24.8</v>
      </c>
      <c r="I58" s="305">
        <f t="shared" si="15"/>
        <v>56.9</v>
      </c>
      <c r="J58" s="305">
        <f t="shared" si="18"/>
        <v>220.4</v>
      </c>
      <c r="K58" s="322"/>
      <c r="L58" s="322"/>
      <c r="M58" s="322"/>
      <c r="N58" s="323"/>
      <c r="O58" s="307">
        <f t="shared" si="19"/>
        <v>30.706229975597029</v>
      </c>
      <c r="P58" s="308">
        <f t="shared" si="20"/>
        <v>3911.6216529422964</v>
      </c>
      <c r="Q58" s="308">
        <f t="shared" si="21"/>
        <v>1914.3816529422963</v>
      </c>
      <c r="R58" s="308">
        <f t="shared" si="22"/>
        <v>1427.24</v>
      </c>
      <c r="S58" s="314"/>
      <c r="T58" s="315"/>
      <c r="U58" s="316">
        <v>38920000</v>
      </c>
      <c r="V58" s="316">
        <v>324000</v>
      </c>
      <c r="W58" s="316"/>
      <c r="X58" s="316">
        <v>367000</v>
      </c>
      <c r="Y58" s="317">
        <v>99.7</v>
      </c>
      <c r="Z58" s="316">
        <v>2840000</v>
      </c>
      <c r="AA58" s="316">
        <v>47300</v>
      </c>
      <c r="AB58" s="316">
        <v>73900</v>
      </c>
      <c r="AC58" s="317">
        <v>26.9</v>
      </c>
      <c r="AD58" s="324" t="e">
        <f>2/3*(#REF!-0.63*#REF!)*#REF!^3+1/3*(#REF!-2*#REF!)*#REF!^3+2*(#REF!/#REF!)*(0.145+0.1*#REF!/#REF!)*(((#REF!+#REF!/2)^2+(#REF!+#REF!)^2-#REF!^2)/(2*#REF!+#REF!))^4</f>
        <v>#REF!</v>
      </c>
      <c r="AE58" s="325"/>
      <c r="AF58" s="326"/>
      <c r="AH58" s="327"/>
    </row>
    <row r="59" spans="1:34">
      <c r="A59" s="99" t="s">
        <v>332</v>
      </c>
      <c r="B59" s="318">
        <v>270</v>
      </c>
      <c r="C59" s="319">
        <v>135</v>
      </c>
      <c r="D59" s="320">
        <v>6.6</v>
      </c>
      <c r="E59" s="320">
        <v>10.199999999999999</v>
      </c>
      <c r="F59" s="321">
        <v>15</v>
      </c>
      <c r="G59" s="285">
        <f t="shared" si="16"/>
        <v>219.6</v>
      </c>
      <c r="H59" s="305">
        <f t="shared" si="17"/>
        <v>25.2</v>
      </c>
      <c r="I59" s="305">
        <f t="shared" si="15"/>
        <v>64.2</v>
      </c>
      <c r="J59" s="305">
        <f t="shared" si="18"/>
        <v>249.6</v>
      </c>
      <c r="K59" s="322"/>
      <c r="L59" s="322"/>
      <c r="M59" s="322"/>
      <c r="N59" s="323"/>
      <c r="O59" s="307">
        <f t="shared" si="19"/>
        <v>36.066837975597025</v>
      </c>
      <c r="P59" s="308">
        <f t="shared" si="20"/>
        <v>4594.5016529422965</v>
      </c>
      <c r="Q59" s="308">
        <f t="shared" si="21"/>
        <v>2213.8216529422966</v>
      </c>
      <c r="R59" s="308">
        <f t="shared" si="22"/>
        <v>1714.68</v>
      </c>
      <c r="S59" s="314"/>
      <c r="T59" s="315"/>
      <c r="U59" s="316">
        <v>57900000</v>
      </c>
      <c r="V59" s="316">
        <v>429000</v>
      </c>
      <c r="W59" s="316"/>
      <c r="X59" s="316">
        <v>484000</v>
      </c>
      <c r="Y59" s="317">
        <v>112</v>
      </c>
      <c r="Z59" s="316">
        <v>4200000</v>
      </c>
      <c r="AA59" s="316">
        <v>62200</v>
      </c>
      <c r="AB59" s="316">
        <v>97000</v>
      </c>
      <c r="AC59" s="317">
        <v>30.2</v>
      </c>
      <c r="AD59" s="324" t="e">
        <f>2/3*(#REF!-0.63*#REF!)*#REF!^3+1/3*(#REF!-2*#REF!)*#REF!^3+2*(#REF!/#REF!)*(0.145+0.1*#REF!/#REF!)*(((#REF!+#REF!/2)^2+(#REF!+#REF!)^2-#REF!^2)/(2*#REF!+#REF!))^4</f>
        <v>#REF!</v>
      </c>
      <c r="AE59" s="325"/>
      <c r="AF59" s="326"/>
      <c r="AH59" s="327"/>
    </row>
    <row r="60" spans="1:34">
      <c r="A60" s="99" t="s">
        <v>333</v>
      </c>
      <c r="B60" s="318">
        <v>300</v>
      </c>
      <c r="C60" s="319">
        <v>150</v>
      </c>
      <c r="D60" s="320">
        <v>7.1</v>
      </c>
      <c r="E60" s="320">
        <v>10.7</v>
      </c>
      <c r="F60" s="321">
        <v>15</v>
      </c>
      <c r="G60" s="285">
        <f t="shared" si="16"/>
        <v>248.60000000000002</v>
      </c>
      <c r="H60" s="305">
        <f t="shared" si="17"/>
        <v>25.7</v>
      </c>
      <c r="I60" s="305">
        <f t="shared" si="15"/>
        <v>71.45</v>
      </c>
      <c r="J60" s="305">
        <f t="shared" si="18"/>
        <v>278.60000000000002</v>
      </c>
      <c r="K60" s="322"/>
      <c r="L60" s="322"/>
      <c r="M60" s="322"/>
      <c r="N60" s="323"/>
      <c r="O60" s="307">
        <f t="shared" si="19"/>
        <v>42.242432975597033</v>
      </c>
      <c r="P60" s="308">
        <f t="shared" si="20"/>
        <v>5381.2016529422972</v>
      </c>
      <c r="Q60" s="308">
        <f t="shared" si="21"/>
        <v>2568.171652942297</v>
      </c>
      <c r="R60" s="308">
        <f t="shared" si="22"/>
        <v>2054.0300000000002</v>
      </c>
      <c r="S60" s="314"/>
      <c r="T60" s="315"/>
      <c r="U60" s="316">
        <v>83560000</v>
      </c>
      <c r="V60" s="316">
        <v>557000</v>
      </c>
      <c r="W60" s="316"/>
      <c r="X60" s="316">
        <v>628000</v>
      </c>
      <c r="Y60" s="317">
        <v>125</v>
      </c>
      <c r="Z60" s="316">
        <v>6040000</v>
      </c>
      <c r="AA60" s="316">
        <v>80500</v>
      </c>
      <c r="AB60" s="316">
        <v>125000</v>
      </c>
      <c r="AC60" s="317">
        <v>33.5</v>
      </c>
      <c r="AD60" s="324" t="e">
        <f>2/3*(#REF!-0.63*#REF!)*#REF!^3+1/3*(#REF!-2*#REF!)*#REF!^3+2*(#REF!/#REF!)*(0.145+0.1*#REF!/#REF!)*(((#REF!+#REF!/2)^2+(#REF!+#REF!)^2-#REF!^2)/(2*#REF!+#REF!))^4</f>
        <v>#REF!</v>
      </c>
      <c r="AE60" s="325"/>
      <c r="AF60" s="326"/>
      <c r="AH60" s="327"/>
    </row>
    <row r="61" spans="1:34">
      <c r="A61" s="99" t="s">
        <v>334</v>
      </c>
      <c r="B61" s="318">
        <v>330</v>
      </c>
      <c r="C61" s="319">
        <v>160</v>
      </c>
      <c r="D61" s="320">
        <v>7.5</v>
      </c>
      <c r="E61" s="320">
        <v>11.5</v>
      </c>
      <c r="F61" s="321">
        <v>18</v>
      </c>
      <c r="G61" s="285">
        <f t="shared" si="16"/>
        <v>271</v>
      </c>
      <c r="H61" s="305">
        <f t="shared" si="17"/>
        <v>29.5</v>
      </c>
      <c r="I61" s="305">
        <f t="shared" si="15"/>
        <v>76.25</v>
      </c>
      <c r="J61" s="305">
        <f t="shared" si="18"/>
        <v>307</v>
      </c>
      <c r="K61" s="322"/>
      <c r="L61" s="322"/>
      <c r="M61" s="322"/>
      <c r="N61" s="323"/>
      <c r="O61" s="307">
        <f t="shared" si="19"/>
        <v>49.145898244859723</v>
      </c>
      <c r="P61" s="308">
        <f t="shared" si="20"/>
        <v>6260.6239802369073</v>
      </c>
      <c r="Q61" s="308">
        <f t="shared" si="21"/>
        <v>3080.8739802369073</v>
      </c>
      <c r="R61" s="308">
        <f t="shared" si="22"/>
        <v>2388.75</v>
      </c>
      <c r="S61" s="314"/>
      <c r="T61" s="315"/>
      <c r="U61" s="316">
        <v>117700000</v>
      </c>
      <c r="V61" s="316">
        <v>713000</v>
      </c>
      <c r="W61" s="316"/>
      <c r="X61" s="316">
        <v>804000</v>
      </c>
      <c r="Y61" s="317">
        <v>137</v>
      </c>
      <c r="Z61" s="316">
        <v>7880000</v>
      </c>
      <c r="AA61" s="316">
        <v>98500</v>
      </c>
      <c r="AB61" s="316">
        <v>154000</v>
      </c>
      <c r="AC61" s="317">
        <v>35.5</v>
      </c>
      <c r="AD61" s="324" t="e">
        <f>2/3*(#REF!-0.63*#REF!)*#REF!^3+1/3*(#REF!-2*#REF!)*#REF!^3+2*(#REF!/#REF!)*(0.145+0.1*#REF!/#REF!)*(((#REF!+#REF!/2)^2+(#REF!+#REF!)^2-#REF!^2)/(2*#REF!+#REF!))^4</f>
        <v>#REF!</v>
      </c>
      <c r="AE61" s="325"/>
      <c r="AF61" s="326"/>
      <c r="AH61" s="327"/>
    </row>
    <row r="62" spans="1:34">
      <c r="A62" s="99" t="s">
        <v>335</v>
      </c>
      <c r="B62" s="318">
        <v>360</v>
      </c>
      <c r="C62" s="319">
        <v>170</v>
      </c>
      <c r="D62" s="320">
        <v>8</v>
      </c>
      <c r="E62" s="320">
        <v>12.7</v>
      </c>
      <c r="F62" s="321">
        <v>18</v>
      </c>
      <c r="G62" s="285">
        <f t="shared" si="16"/>
        <v>298.60000000000002</v>
      </c>
      <c r="H62" s="305">
        <f t="shared" si="17"/>
        <v>30.7</v>
      </c>
      <c r="I62" s="305">
        <f t="shared" si="15"/>
        <v>81</v>
      </c>
      <c r="J62" s="305">
        <f t="shared" si="18"/>
        <v>334.6</v>
      </c>
      <c r="K62" s="322"/>
      <c r="L62" s="322"/>
      <c r="M62" s="322"/>
      <c r="N62" s="323"/>
      <c r="O62" s="307">
        <f t="shared" si="19"/>
        <v>57.092453244859726</v>
      </c>
      <c r="P62" s="308">
        <f t="shared" si="20"/>
        <v>7272.9239802369075</v>
      </c>
      <c r="Q62" s="308">
        <f t="shared" si="21"/>
        <v>3513.7239802369077</v>
      </c>
      <c r="R62" s="308">
        <f t="shared" si="22"/>
        <v>2778.4</v>
      </c>
      <c r="S62" s="314"/>
      <c r="T62" s="315"/>
      <c r="U62" s="316">
        <v>162700000</v>
      </c>
      <c r="V62" s="316">
        <v>904000</v>
      </c>
      <c r="W62" s="316"/>
      <c r="X62" s="316">
        <v>1019000</v>
      </c>
      <c r="Y62" s="317">
        <v>150</v>
      </c>
      <c r="Z62" s="316">
        <v>10430000</v>
      </c>
      <c r="AA62" s="316">
        <v>123000</v>
      </c>
      <c r="AB62" s="316">
        <v>191000</v>
      </c>
      <c r="AC62" s="317">
        <v>37.9</v>
      </c>
      <c r="AD62" s="324" t="e">
        <f>2/3*(#REF!-0.63*#REF!)*#REF!^3+1/3*(#REF!-2*#REF!)*#REF!^3+2*(#REF!/#REF!)*(0.145+0.1*#REF!/#REF!)*(((#REF!+#REF!/2)^2+(#REF!+#REF!)^2-#REF!^2)/(2*#REF!+#REF!))^4</f>
        <v>#REF!</v>
      </c>
      <c r="AE62" s="325"/>
      <c r="AF62" s="326"/>
      <c r="AH62" s="327"/>
    </row>
    <row r="63" spans="1:34">
      <c r="A63" s="99" t="s">
        <v>336</v>
      </c>
      <c r="B63" s="318">
        <v>400</v>
      </c>
      <c r="C63" s="319">
        <v>180</v>
      </c>
      <c r="D63" s="320">
        <v>8.6</v>
      </c>
      <c r="E63" s="320">
        <v>13.5</v>
      </c>
      <c r="F63" s="321">
        <v>21</v>
      </c>
      <c r="G63" s="285">
        <f t="shared" si="16"/>
        <v>331</v>
      </c>
      <c r="H63" s="305">
        <f t="shared" si="17"/>
        <v>34.5</v>
      </c>
      <c r="I63" s="305">
        <f t="shared" si="15"/>
        <v>85.7</v>
      </c>
      <c r="J63" s="305">
        <f t="shared" si="18"/>
        <v>373</v>
      </c>
      <c r="K63" s="322"/>
      <c r="L63" s="306"/>
      <c r="M63" s="306"/>
      <c r="N63" s="323"/>
      <c r="O63" s="307">
        <f t="shared" si="19"/>
        <v>66.303907472170167</v>
      </c>
      <c r="P63" s="308">
        <f t="shared" si="20"/>
        <v>8446.3576397669003</v>
      </c>
      <c r="Q63" s="308">
        <f t="shared" si="21"/>
        <v>4269.4576397669007</v>
      </c>
      <c r="R63" s="308">
        <f t="shared" si="22"/>
        <v>3323.8999999999996</v>
      </c>
      <c r="S63" s="314"/>
      <c r="T63" s="315"/>
      <c r="U63" s="316">
        <v>231300000</v>
      </c>
      <c r="V63" s="316">
        <v>1160000</v>
      </c>
      <c r="W63" s="316"/>
      <c r="X63" s="316">
        <v>1307000</v>
      </c>
      <c r="Y63" s="317">
        <v>166</v>
      </c>
      <c r="Z63" s="316">
        <v>13180000</v>
      </c>
      <c r="AA63" s="316">
        <v>146000</v>
      </c>
      <c r="AB63" s="316">
        <v>229000</v>
      </c>
      <c r="AC63" s="317">
        <v>39.5</v>
      </c>
      <c r="AD63" s="324" t="e">
        <f>2/3*(#REF!-0.63*#REF!)*#REF!^3+1/3*(#REF!-2*#REF!)*#REF!^3+2*(#REF!/#REF!)*(0.145+0.1*#REF!/#REF!)*(((#REF!+#REF!/2)^2+(#REF!+#REF!)^2-#REF!^2)/(2*#REF!+#REF!))^4</f>
        <v>#REF!</v>
      </c>
      <c r="AE63" s="325"/>
      <c r="AF63" s="326"/>
      <c r="AH63" s="327"/>
    </row>
    <row r="64" spans="1:34">
      <c r="A64" s="99" t="s">
        <v>337</v>
      </c>
      <c r="B64" s="318">
        <v>450</v>
      </c>
      <c r="C64" s="319">
        <v>190</v>
      </c>
      <c r="D64" s="320">
        <v>9.4</v>
      </c>
      <c r="E64" s="320">
        <v>14.6</v>
      </c>
      <c r="F64" s="321">
        <v>21</v>
      </c>
      <c r="G64" s="285">
        <f t="shared" si="16"/>
        <v>378.8</v>
      </c>
      <c r="H64" s="305">
        <f t="shared" si="17"/>
        <v>35.6</v>
      </c>
      <c r="I64" s="305">
        <f t="shared" si="15"/>
        <v>90.3</v>
      </c>
      <c r="J64" s="305">
        <f t="shared" si="18"/>
        <v>420.8</v>
      </c>
      <c r="K64" s="322"/>
      <c r="L64" s="322"/>
      <c r="M64" s="322"/>
      <c r="N64" s="323"/>
      <c r="O64" s="307">
        <f t="shared" si="19"/>
        <v>77.574309472170171</v>
      </c>
      <c r="P64" s="308">
        <f t="shared" si="20"/>
        <v>9882.0776397669015</v>
      </c>
      <c r="Q64" s="308">
        <f t="shared" si="21"/>
        <v>5084.5176397669011</v>
      </c>
      <c r="R64" s="308">
        <f t="shared" si="22"/>
        <v>4092.7599999999998</v>
      </c>
      <c r="S64" s="314"/>
      <c r="T64" s="315"/>
      <c r="U64" s="316">
        <v>337400000</v>
      </c>
      <c r="V64" s="316">
        <v>1500000</v>
      </c>
      <c r="W64" s="316"/>
      <c r="X64" s="316">
        <v>1702000</v>
      </c>
      <c r="Y64" s="317">
        <v>185</v>
      </c>
      <c r="Z64" s="316">
        <v>16760000</v>
      </c>
      <c r="AA64" s="316">
        <v>176000</v>
      </c>
      <c r="AB64" s="316">
        <v>276000</v>
      </c>
      <c r="AC64" s="317">
        <v>41.2</v>
      </c>
      <c r="AD64" s="324" t="e">
        <f>2/3*(#REF!-0.63*#REF!)*#REF!^3+1/3*(#REF!-2*#REF!)*#REF!^3+2*(#REF!/#REF!)*(0.145+0.1*#REF!/#REF!)*(((#REF!+#REF!/2)^2+(#REF!+#REF!)^2-#REF!^2)/(2*#REF!+#REF!))^4</f>
        <v>#REF!</v>
      </c>
      <c r="AE64" s="325"/>
      <c r="AF64" s="326"/>
      <c r="AH64" s="327"/>
    </row>
    <row r="65" spans="1:34">
      <c r="A65" s="99" t="s">
        <v>338</v>
      </c>
      <c r="B65" s="318">
        <v>500</v>
      </c>
      <c r="C65" s="319">
        <v>200</v>
      </c>
      <c r="D65" s="320">
        <v>10.199999999999999</v>
      </c>
      <c r="E65" s="320">
        <v>16</v>
      </c>
      <c r="F65" s="321">
        <v>21</v>
      </c>
      <c r="G65" s="285">
        <f t="shared" si="16"/>
        <v>426</v>
      </c>
      <c r="H65" s="305">
        <f t="shared" si="17"/>
        <v>37</v>
      </c>
      <c r="I65" s="305">
        <f t="shared" si="15"/>
        <v>94.9</v>
      </c>
      <c r="J65" s="305">
        <f t="shared" si="18"/>
        <v>468</v>
      </c>
      <c r="K65" s="306"/>
      <c r="L65" s="306"/>
      <c r="M65" s="306"/>
      <c r="N65" s="306"/>
      <c r="O65" s="307">
        <f t="shared" si="19"/>
        <v>90.68443747217016</v>
      </c>
      <c r="P65" s="308">
        <f t="shared" si="20"/>
        <v>11552.1576397669</v>
      </c>
      <c r="Q65" s="308">
        <f t="shared" si="21"/>
        <v>5987.3576397668994</v>
      </c>
      <c r="R65" s="308">
        <f t="shared" si="22"/>
        <v>4936.7999999999993</v>
      </c>
      <c r="S65" s="314"/>
      <c r="T65" s="315"/>
      <c r="U65" s="316">
        <v>482000000</v>
      </c>
      <c r="V65" s="316">
        <v>1930000</v>
      </c>
      <c r="W65" s="316"/>
      <c r="X65" s="316">
        <v>2194000</v>
      </c>
      <c r="Y65" s="317">
        <v>204</v>
      </c>
      <c r="Z65" s="316">
        <v>21420000</v>
      </c>
      <c r="AA65" s="316">
        <v>214000</v>
      </c>
      <c r="AB65" s="316">
        <v>336000</v>
      </c>
      <c r="AC65" s="317">
        <v>43.099999999999994</v>
      </c>
      <c r="AD65" s="324" t="e">
        <f>2/3*(#REF!-0.63*#REF!)*#REF!^3+1/3*(#REF!-2*#REF!)*#REF!^3+2*(#REF!/#REF!)*(0.145+0.1*#REF!/#REF!)*(((#REF!+#REF!/2)^2+(#REF!+#REF!)^2-#REF!^2)/(2*#REF!+#REF!))^4</f>
        <v>#REF!</v>
      </c>
      <c r="AE65" s="325"/>
      <c r="AF65" s="326"/>
      <c r="AH65" s="327"/>
    </row>
    <row r="66" spans="1:34">
      <c r="A66" s="99" t="s">
        <v>339</v>
      </c>
      <c r="B66" s="318">
        <v>550</v>
      </c>
      <c r="C66" s="319">
        <v>210</v>
      </c>
      <c r="D66" s="320">
        <v>11.1</v>
      </c>
      <c r="E66" s="320">
        <v>17.2</v>
      </c>
      <c r="F66" s="321">
        <v>24</v>
      </c>
      <c r="G66" s="285">
        <f t="shared" si="16"/>
        <v>467.6</v>
      </c>
      <c r="H66" s="305">
        <f t="shared" si="17"/>
        <v>41.2</v>
      </c>
      <c r="I66" s="305">
        <f t="shared" si="15"/>
        <v>99.45</v>
      </c>
      <c r="J66" s="305">
        <f t="shared" si="18"/>
        <v>515.6</v>
      </c>
      <c r="K66" s="322"/>
      <c r="L66" s="306"/>
      <c r="M66" s="306"/>
      <c r="N66" s="323"/>
      <c r="O66" s="307">
        <f t="shared" si="19"/>
        <v>105.51658065752839</v>
      </c>
      <c r="P66" s="308">
        <f t="shared" si="20"/>
        <v>13441.60263153228</v>
      </c>
      <c r="Q66" s="308">
        <f t="shared" si="21"/>
        <v>7234.1226315322801</v>
      </c>
      <c r="R66" s="308">
        <f t="shared" si="22"/>
        <v>5914.079999999999</v>
      </c>
      <c r="S66" s="314"/>
      <c r="T66" s="315"/>
      <c r="U66" s="316">
        <v>671200000</v>
      </c>
      <c r="V66" s="316">
        <v>2440000</v>
      </c>
      <c r="W66" s="316"/>
      <c r="X66" s="316">
        <v>2787000</v>
      </c>
      <c r="Y66" s="317">
        <v>224</v>
      </c>
      <c r="Z66" s="316">
        <v>26680000</v>
      </c>
      <c r="AA66" s="316">
        <v>254000</v>
      </c>
      <c r="AB66" s="316">
        <v>401000</v>
      </c>
      <c r="AC66" s="317">
        <v>44.5</v>
      </c>
      <c r="AD66" s="324" t="e">
        <f>2/3*(#REF!-0.63*#REF!)*#REF!^3+1/3*(#REF!-2*#REF!)*#REF!^3+2*(#REF!/#REF!)*(0.145+0.1*#REF!/#REF!)*(((#REF!+#REF!/2)^2+(#REF!+#REF!)^2-#REF!^2)/(2*#REF!+#REF!))^4</f>
        <v>#REF!</v>
      </c>
      <c r="AE66" s="325"/>
      <c r="AF66" s="326"/>
      <c r="AH66" s="327"/>
    </row>
    <row r="67" spans="1:34">
      <c r="A67" s="99" t="s">
        <v>340</v>
      </c>
      <c r="B67" s="318">
        <v>600</v>
      </c>
      <c r="C67" s="319">
        <v>220</v>
      </c>
      <c r="D67" s="320">
        <v>12</v>
      </c>
      <c r="E67" s="320">
        <v>19</v>
      </c>
      <c r="F67" s="321">
        <v>24</v>
      </c>
      <c r="G67" s="285">
        <f t="shared" si="16"/>
        <v>514</v>
      </c>
      <c r="H67" s="305">
        <f t="shared" si="17"/>
        <v>43</v>
      </c>
      <c r="I67" s="305">
        <f t="shared" si="15"/>
        <v>104</v>
      </c>
      <c r="J67" s="305">
        <f t="shared" si="18"/>
        <v>562</v>
      </c>
      <c r="K67" s="322"/>
      <c r="L67" s="306"/>
      <c r="M67" s="306"/>
      <c r="N67" s="323"/>
      <c r="O67" s="307">
        <f t="shared" si="19"/>
        <v>122.4477746575284</v>
      </c>
      <c r="P67" s="308">
        <f t="shared" si="20"/>
        <v>15598.44263153228</v>
      </c>
      <c r="Q67" s="308">
        <f t="shared" si="21"/>
        <v>8378.4426315322798</v>
      </c>
      <c r="R67" s="308">
        <f t="shared" si="22"/>
        <v>6972</v>
      </c>
      <c r="S67" s="314"/>
      <c r="T67" s="315"/>
      <c r="U67" s="316">
        <v>920800000</v>
      </c>
      <c r="V67" s="316">
        <v>3070000</v>
      </c>
      <c r="W67" s="316"/>
      <c r="X67" s="316">
        <v>3512000</v>
      </c>
      <c r="Y67" s="317">
        <v>243</v>
      </c>
      <c r="Z67" s="316">
        <v>33870000</v>
      </c>
      <c r="AA67" s="316">
        <v>308000</v>
      </c>
      <c r="AB67" s="316">
        <v>486000</v>
      </c>
      <c r="AC67" s="317">
        <v>46.6</v>
      </c>
      <c r="AD67" s="324" t="e">
        <f>2/3*(#REF!-0.63*#REF!)*#REF!^3+1/3*(#REF!-2*#REF!)*#REF!^3+2*(#REF!/#REF!)*(0.145+0.1*#REF!/#REF!)*(((#REF!+#REF!/2)^2+(#REF!+#REF!)^2-#REF!^2)/(2*#REF!+#REF!))^4</f>
        <v>#REF!</v>
      </c>
      <c r="AE67" s="325"/>
      <c r="AF67" s="326"/>
      <c r="AH67" s="327"/>
    </row>
  </sheetData>
  <mergeCells count="1">
    <mergeCell ref="S50:T5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42A7-B55B-4C05-86E2-2BDA49D62F04}">
  <dimension ref="A1:AI141"/>
  <sheetViews>
    <sheetView zoomScaleNormal="100" workbookViewId="0">
      <pane xSplit="1" ySplit="2" topLeftCell="H3" activePane="bottomRight" state="frozen"/>
      <selection pane="topRight" activeCell="B1" sqref="B1"/>
      <selection pane="bottomLeft" activeCell="A4" sqref="A4"/>
      <selection pane="bottomRight" activeCell="J23" sqref="J23"/>
    </sheetView>
  </sheetViews>
  <sheetFormatPr defaultColWidth="11.42578125" defaultRowHeight="12.75"/>
  <cols>
    <col min="1" max="1" width="13.28515625" style="1" customWidth="1"/>
    <col min="2" max="2" width="13.28515625" style="8" customWidth="1"/>
    <col min="3" max="4" width="11.42578125" style="5"/>
    <col min="5" max="5" width="11.42578125" style="2"/>
    <col min="6" max="6" width="11.42578125" style="1"/>
    <col min="7" max="7" width="11.42578125" style="2"/>
    <col min="8" max="11" width="11.42578125" style="7"/>
    <col min="12" max="12" width="11.42578125" style="3"/>
    <col min="13" max="15" width="11.42578125" style="7"/>
    <col min="16" max="16" width="11.42578125" style="3"/>
    <col min="17" max="17" width="12" style="6" bestFit="1" customWidth="1"/>
    <col min="18" max="19" width="11.42578125" style="5"/>
    <col min="20" max="20" width="11.42578125" style="4"/>
    <col min="21" max="21" width="11.42578125" style="3"/>
    <col min="22" max="22" width="11.42578125" style="5"/>
    <col min="23" max="26" width="11.42578125" style="4"/>
    <col min="27" max="27" width="11.42578125" style="1"/>
    <col min="28" max="28" width="11.42578125" style="2"/>
    <col min="29" max="29" width="11.42578125" style="1"/>
    <col min="30" max="30" width="11.42578125" style="2"/>
    <col min="31" max="16384" width="11.42578125" style="1"/>
  </cols>
  <sheetData>
    <row r="1" spans="1:35">
      <c r="A1" s="99" t="s">
        <v>37</v>
      </c>
      <c r="B1" s="40" t="s">
        <v>36</v>
      </c>
      <c r="C1" s="91" t="s">
        <v>35</v>
      </c>
      <c r="D1" s="91" t="s">
        <v>34</v>
      </c>
      <c r="E1" s="94" t="s">
        <v>33</v>
      </c>
      <c r="F1" s="98" t="s">
        <v>32</v>
      </c>
      <c r="G1" s="97" t="s">
        <v>31</v>
      </c>
      <c r="H1" s="93" t="s">
        <v>30</v>
      </c>
      <c r="I1" s="93" t="s">
        <v>29</v>
      </c>
      <c r="J1" s="93" t="s">
        <v>28</v>
      </c>
      <c r="K1" s="93" t="s">
        <v>27</v>
      </c>
      <c r="L1" s="89" t="s">
        <v>26</v>
      </c>
      <c r="M1" s="93" t="s">
        <v>25</v>
      </c>
      <c r="N1" s="93" t="s">
        <v>24</v>
      </c>
      <c r="O1" s="93" t="s">
        <v>23</v>
      </c>
      <c r="P1" s="89" t="s">
        <v>22</v>
      </c>
      <c r="Q1" s="92" t="s">
        <v>21</v>
      </c>
      <c r="R1" s="91" t="s">
        <v>20</v>
      </c>
      <c r="S1" s="91" t="s">
        <v>19</v>
      </c>
      <c r="T1" s="90" t="s">
        <v>38</v>
      </c>
      <c r="U1" s="90" t="s">
        <v>17</v>
      </c>
      <c r="V1" s="100" t="s">
        <v>39</v>
      </c>
      <c r="W1" s="90" t="s">
        <v>15</v>
      </c>
      <c r="X1" s="90" t="s">
        <v>14</v>
      </c>
      <c r="Y1" s="90" t="s">
        <v>40</v>
      </c>
      <c r="Z1" s="90" t="s">
        <v>13</v>
      </c>
      <c r="AA1" s="88" t="s">
        <v>11</v>
      </c>
      <c r="AB1" s="87" t="s">
        <v>9</v>
      </c>
      <c r="AC1" s="86" t="s">
        <v>8</v>
      </c>
      <c r="AD1" s="85" t="s">
        <v>7</v>
      </c>
      <c r="AF1" s="96"/>
    </row>
    <row r="2" spans="1:35" s="9" customFormat="1">
      <c r="A2" s="101"/>
      <c r="B2" s="56" t="s">
        <v>6</v>
      </c>
      <c r="C2" s="102" t="s">
        <v>5</v>
      </c>
      <c r="D2" s="102" t="s">
        <v>5</v>
      </c>
      <c r="E2" s="103" t="s">
        <v>5</v>
      </c>
      <c r="F2" s="104"/>
      <c r="G2" s="105"/>
      <c r="H2" s="106" t="s">
        <v>3</v>
      </c>
      <c r="I2" s="106" t="s">
        <v>4</v>
      </c>
      <c r="J2" s="106" t="s">
        <v>4</v>
      </c>
      <c r="K2" s="106" t="s">
        <v>4</v>
      </c>
      <c r="L2" s="107" t="s">
        <v>2</v>
      </c>
      <c r="M2" s="106" t="s">
        <v>3</v>
      </c>
      <c r="N2" s="106" t="s">
        <v>4</v>
      </c>
      <c r="O2" s="106" t="s">
        <v>4</v>
      </c>
      <c r="P2" s="107" t="s">
        <v>2</v>
      </c>
      <c r="Q2" s="108" t="s">
        <v>3</v>
      </c>
      <c r="R2" s="102" t="s">
        <v>2</v>
      </c>
      <c r="S2" s="102" t="s">
        <v>2</v>
      </c>
      <c r="T2" s="109" t="s">
        <v>2</v>
      </c>
      <c r="U2" s="109" t="s">
        <v>2</v>
      </c>
      <c r="V2" s="110" t="s">
        <v>2</v>
      </c>
      <c r="W2" s="109" t="s">
        <v>2</v>
      </c>
      <c r="X2" s="109" t="s">
        <v>2</v>
      </c>
      <c r="Y2" s="109" t="s">
        <v>2</v>
      </c>
      <c r="Z2" s="109" t="s">
        <v>2</v>
      </c>
      <c r="AA2" s="111" t="s">
        <v>2</v>
      </c>
      <c r="AB2" s="112" t="s">
        <v>2</v>
      </c>
      <c r="AC2" s="113" t="s">
        <v>1</v>
      </c>
      <c r="AD2" s="114" t="s">
        <v>0</v>
      </c>
    </row>
    <row r="3" spans="1:35">
      <c r="A3" s="66" t="s">
        <v>41</v>
      </c>
      <c r="B3" s="115">
        <v>5.94</v>
      </c>
      <c r="C3" s="79">
        <v>757</v>
      </c>
      <c r="D3" s="79">
        <v>341</v>
      </c>
      <c r="E3" s="65"/>
      <c r="F3" s="66"/>
      <c r="G3" s="65"/>
      <c r="H3" s="78"/>
      <c r="I3" s="78"/>
      <c r="J3" s="78"/>
      <c r="K3" s="78"/>
      <c r="L3" s="77"/>
      <c r="M3" s="78"/>
      <c r="N3" s="78"/>
      <c r="O3" s="78"/>
      <c r="P3" s="77"/>
      <c r="Q3" s="76"/>
      <c r="R3" s="69">
        <v>80</v>
      </c>
      <c r="S3" s="69">
        <v>42</v>
      </c>
      <c r="T3" s="68">
        <v>3.9</v>
      </c>
      <c r="U3" s="70">
        <v>5.9</v>
      </c>
      <c r="V3" s="67">
        <v>2.2999999999999998</v>
      </c>
      <c r="W3" s="68">
        <v>59</v>
      </c>
      <c r="X3" s="69">
        <f>(R3-W3)/2</f>
        <v>10.5</v>
      </c>
      <c r="Y3" s="69"/>
      <c r="Z3" s="69">
        <f>(S3-T3)/2</f>
        <v>19.05</v>
      </c>
      <c r="AA3" s="66"/>
      <c r="AB3" s="73" t="s">
        <v>42</v>
      </c>
      <c r="AC3" s="116">
        <v>0.30399999999999999</v>
      </c>
      <c r="AD3" s="67">
        <v>51.09</v>
      </c>
    </row>
    <row r="4" spans="1:35">
      <c r="A4" s="66" t="s">
        <v>43</v>
      </c>
      <c r="B4" s="117">
        <v>8.34</v>
      </c>
      <c r="C4" s="69">
        <v>1060</v>
      </c>
      <c r="D4" s="69">
        <v>484.99999999999994</v>
      </c>
      <c r="E4" s="65"/>
      <c r="F4" s="60"/>
      <c r="G4" s="65"/>
      <c r="H4" s="75"/>
      <c r="I4" s="75"/>
      <c r="J4" s="75"/>
      <c r="K4" s="75"/>
      <c r="L4" s="67"/>
      <c r="M4" s="72"/>
      <c r="N4" s="72"/>
      <c r="O4" s="72"/>
      <c r="P4" s="67"/>
      <c r="Q4" s="59"/>
      <c r="R4" s="71">
        <v>100</v>
      </c>
      <c r="S4" s="71">
        <v>50</v>
      </c>
      <c r="T4" s="70">
        <v>4.5</v>
      </c>
      <c r="U4" s="70">
        <v>6.8</v>
      </c>
      <c r="V4" s="67">
        <v>2.7</v>
      </c>
      <c r="W4" s="58">
        <v>75.7</v>
      </c>
      <c r="X4" s="69">
        <f t="shared" ref="X4:X23" si="0">(R4-W4)/2</f>
        <v>12.149999999999999</v>
      </c>
      <c r="Y4" s="69"/>
      <c r="Z4" s="69">
        <f t="shared" ref="Z4:Z23" si="1">(S4-T4)/2</f>
        <v>22.75</v>
      </c>
      <c r="AA4" s="66"/>
      <c r="AB4" s="73" t="s">
        <v>42</v>
      </c>
      <c r="AC4" s="116">
        <v>0.37</v>
      </c>
      <c r="AD4" s="67">
        <v>44.47</v>
      </c>
    </row>
    <row r="5" spans="1:35">
      <c r="A5" s="66" t="s">
        <v>44</v>
      </c>
      <c r="B5" s="117">
        <v>11.1</v>
      </c>
      <c r="C5" s="69">
        <v>1420</v>
      </c>
      <c r="D5" s="69">
        <v>663</v>
      </c>
      <c r="E5" s="65"/>
      <c r="F5" s="60"/>
      <c r="G5" s="65"/>
      <c r="H5" s="75"/>
      <c r="I5" s="75"/>
      <c r="J5" s="75"/>
      <c r="K5" s="75"/>
      <c r="L5" s="67"/>
      <c r="M5" s="72"/>
      <c r="N5" s="72"/>
      <c r="O5" s="72"/>
      <c r="P5" s="67"/>
      <c r="Q5" s="59"/>
      <c r="R5" s="71">
        <v>120</v>
      </c>
      <c r="S5" s="71">
        <v>58</v>
      </c>
      <c r="T5" s="70">
        <v>5.0999999999999996</v>
      </c>
      <c r="U5" s="70">
        <v>7.7</v>
      </c>
      <c r="V5" s="67">
        <v>3.1</v>
      </c>
      <c r="W5" s="58">
        <v>92.4</v>
      </c>
      <c r="X5" s="69">
        <f t="shared" si="0"/>
        <v>13.799999999999997</v>
      </c>
      <c r="Y5" s="69"/>
      <c r="Z5" s="69">
        <f t="shared" si="1"/>
        <v>26.45</v>
      </c>
      <c r="AA5" s="66"/>
      <c r="AB5" s="73" t="s">
        <v>42</v>
      </c>
      <c r="AC5" s="116">
        <v>0.439</v>
      </c>
      <c r="AD5" s="67">
        <v>39.380000000000003</v>
      </c>
    </row>
    <row r="6" spans="1:35">
      <c r="A6" s="74" t="s">
        <v>45</v>
      </c>
      <c r="B6" s="118">
        <v>14.3</v>
      </c>
      <c r="C6" s="71">
        <v>1820</v>
      </c>
      <c r="D6" s="71">
        <v>865</v>
      </c>
      <c r="E6" s="65"/>
      <c r="F6" s="60"/>
      <c r="G6" s="65"/>
      <c r="H6" s="72"/>
      <c r="I6" s="72"/>
      <c r="J6" s="72"/>
      <c r="K6" s="72"/>
      <c r="L6" s="67"/>
      <c r="M6" s="72"/>
      <c r="N6" s="72"/>
      <c r="O6" s="72"/>
      <c r="P6" s="67"/>
      <c r="Q6" s="59"/>
      <c r="R6" s="71">
        <v>140</v>
      </c>
      <c r="S6" s="71">
        <v>66</v>
      </c>
      <c r="T6" s="70">
        <v>5.7</v>
      </c>
      <c r="U6" s="70">
        <v>8.6</v>
      </c>
      <c r="V6" s="67">
        <v>3.4</v>
      </c>
      <c r="W6" s="58">
        <v>109.1</v>
      </c>
      <c r="X6" s="69">
        <f t="shared" si="0"/>
        <v>15.450000000000003</v>
      </c>
      <c r="Y6" s="69"/>
      <c r="Z6" s="69">
        <f t="shared" si="1"/>
        <v>30.15</v>
      </c>
      <c r="AA6" s="66"/>
      <c r="AB6" s="73" t="s">
        <v>42</v>
      </c>
      <c r="AC6" s="116">
        <v>0.502</v>
      </c>
      <c r="AD6" s="67">
        <v>34.94</v>
      </c>
    </row>
    <row r="7" spans="1:35">
      <c r="A7" s="74" t="s">
        <v>46</v>
      </c>
      <c r="B7" s="118">
        <v>17.899999999999999</v>
      </c>
      <c r="C7" s="71">
        <v>2280</v>
      </c>
      <c r="D7" s="71">
        <v>1083</v>
      </c>
      <c r="E7" s="65"/>
      <c r="F7" s="60"/>
      <c r="G7" s="65"/>
      <c r="H7" s="72"/>
      <c r="I7" s="72"/>
      <c r="J7" s="72"/>
      <c r="K7" s="72"/>
      <c r="L7" s="67"/>
      <c r="M7" s="72"/>
      <c r="N7" s="72"/>
      <c r="O7" s="72"/>
      <c r="P7" s="67"/>
      <c r="Q7" s="59"/>
      <c r="R7" s="71">
        <v>160</v>
      </c>
      <c r="S7" s="71">
        <v>74</v>
      </c>
      <c r="T7" s="70">
        <v>6.3</v>
      </c>
      <c r="U7" s="70">
        <v>9.5</v>
      </c>
      <c r="V7" s="67">
        <v>3.8</v>
      </c>
      <c r="W7" s="58">
        <v>125.8</v>
      </c>
      <c r="X7" s="69">
        <f t="shared" si="0"/>
        <v>17.100000000000001</v>
      </c>
      <c r="Y7" s="69"/>
      <c r="Z7" s="69">
        <f t="shared" si="1"/>
        <v>33.85</v>
      </c>
      <c r="AA7" s="66"/>
      <c r="AB7" s="73" t="s">
        <v>42</v>
      </c>
      <c r="AC7" s="116">
        <v>0.57499999999999996</v>
      </c>
      <c r="AD7" s="67">
        <v>32.130000000000003</v>
      </c>
    </row>
    <row r="8" spans="1:35">
      <c r="A8" s="41" t="s">
        <v>47</v>
      </c>
      <c r="B8" s="23">
        <v>21.9</v>
      </c>
      <c r="C8" s="37">
        <v>2790</v>
      </c>
      <c r="D8" s="37">
        <v>1335</v>
      </c>
      <c r="E8" s="65"/>
      <c r="F8" s="60"/>
      <c r="G8" s="65"/>
      <c r="H8" s="38"/>
      <c r="I8" s="38"/>
      <c r="J8" s="38"/>
      <c r="K8" s="38"/>
      <c r="L8" s="36"/>
      <c r="M8" s="38"/>
      <c r="N8" s="38"/>
      <c r="O8" s="38"/>
      <c r="P8" s="36"/>
      <c r="Q8" s="59"/>
      <c r="R8" s="71">
        <v>180</v>
      </c>
      <c r="S8" s="71">
        <v>82</v>
      </c>
      <c r="T8" s="70">
        <v>6.9</v>
      </c>
      <c r="U8" s="70">
        <v>10.4</v>
      </c>
      <c r="V8" s="67">
        <v>4.0999999999999996</v>
      </c>
      <c r="W8" s="58">
        <v>142.4</v>
      </c>
      <c r="X8" s="69">
        <f t="shared" si="0"/>
        <v>18.799999999999997</v>
      </c>
      <c r="Y8" s="69"/>
      <c r="Z8" s="69">
        <f t="shared" si="1"/>
        <v>37.549999999999997</v>
      </c>
      <c r="AA8" s="66"/>
      <c r="AB8" s="73" t="s">
        <v>42</v>
      </c>
      <c r="AC8" s="119">
        <v>0.64</v>
      </c>
      <c r="AD8" s="67">
        <v>29.22</v>
      </c>
    </row>
    <row r="9" spans="1:35">
      <c r="A9" s="41" t="s">
        <v>48</v>
      </c>
      <c r="B9" s="23">
        <v>26.2</v>
      </c>
      <c r="C9" s="37">
        <v>3340</v>
      </c>
      <c r="D9" s="37">
        <v>1603</v>
      </c>
      <c r="E9" s="65"/>
      <c r="F9" s="60"/>
      <c r="G9" s="65"/>
      <c r="H9" s="38"/>
      <c r="I9" s="38"/>
      <c r="J9" s="38"/>
      <c r="K9" s="38"/>
      <c r="L9" s="36"/>
      <c r="M9" s="38"/>
      <c r="N9" s="38"/>
      <c r="O9" s="38"/>
      <c r="P9" s="36"/>
      <c r="Q9" s="59"/>
      <c r="R9" s="71">
        <v>200</v>
      </c>
      <c r="S9" s="71">
        <v>90</v>
      </c>
      <c r="T9" s="70">
        <v>7.5</v>
      </c>
      <c r="U9" s="70">
        <v>11.3</v>
      </c>
      <c r="V9" s="67">
        <v>4.5</v>
      </c>
      <c r="W9" s="58">
        <v>159.1</v>
      </c>
      <c r="X9" s="69">
        <f t="shared" si="0"/>
        <v>20.450000000000003</v>
      </c>
      <c r="Y9" s="69"/>
      <c r="Z9" s="69">
        <f t="shared" si="1"/>
        <v>41.25</v>
      </c>
      <c r="AA9" s="66"/>
      <c r="AB9" s="73" t="s">
        <v>42</v>
      </c>
      <c r="AC9" s="119">
        <v>0.70899999999999996</v>
      </c>
      <c r="AD9" s="67">
        <v>27.04</v>
      </c>
    </row>
    <row r="10" spans="1:35">
      <c r="A10" s="41" t="s">
        <v>49</v>
      </c>
      <c r="B10" s="23">
        <v>31.1</v>
      </c>
      <c r="C10" s="37">
        <v>3950</v>
      </c>
      <c r="D10" s="37">
        <v>1905.9999999999998</v>
      </c>
      <c r="E10" s="65"/>
      <c r="F10" s="60"/>
      <c r="G10" s="65"/>
      <c r="H10" s="38"/>
      <c r="I10" s="38"/>
      <c r="J10" s="38"/>
      <c r="K10" s="38"/>
      <c r="L10" s="36"/>
      <c r="M10" s="38"/>
      <c r="N10" s="38"/>
      <c r="O10" s="38"/>
      <c r="P10" s="36"/>
      <c r="Q10" s="59"/>
      <c r="R10" s="71">
        <v>220</v>
      </c>
      <c r="S10" s="71">
        <v>98</v>
      </c>
      <c r="T10" s="70">
        <v>8.1</v>
      </c>
      <c r="U10" s="70">
        <v>12.2</v>
      </c>
      <c r="V10" s="67">
        <v>4.9000000000000004</v>
      </c>
      <c r="W10" s="58">
        <v>175.8</v>
      </c>
      <c r="X10" s="69">
        <f t="shared" si="0"/>
        <v>22.099999999999994</v>
      </c>
      <c r="Y10" s="69"/>
      <c r="Z10" s="69">
        <f t="shared" si="1"/>
        <v>44.95</v>
      </c>
      <c r="AA10" s="66"/>
      <c r="AB10" s="73" t="s">
        <v>50</v>
      </c>
      <c r="AC10" s="119">
        <v>0.77500000000000002</v>
      </c>
      <c r="AD10" s="67">
        <v>24.99</v>
      </c>
    </row>
    <row r="11" spans="1:35">
      <c r="A11" s="43" t="s">
        <v>51</v>
      </c>
      <c r="B11" s="23">
        <v>36.200000000000003</v>
      </c>
      <c r="C11" s="37">
        <v>4610</v>
      </c>
      <c r="D11" s="37">
        <v>2233</v>
      </c>
      <c r="E11" s="65"/>
      <c r="F11" s="60"/>
      <c r="G11" s="65"/>
      <c r="H11" s="38"/>
      <c r="I11" s="38"/>
      <c r="J11" s="38"/>
      <c r="K11" s="38"/>
      <c r="L11" s="36"/>
      <c r="M11" s="38"/>
      <c r="N11" s="38"/>
      <c r="O11" s="38"/>
      <c r="P11" s="36"/>
      <c r="Q11" s="63"/>
      <c r="R11" s="37">
        <v>240</v>
      </c>
      <c r="S11" s="37">
        <v>106</v>
      </c>
      <c r="T11" s="18">
        <v>8.6999999999999993</v>
      </c>
      <c r="U11" s="18">
        <v>13.1</v>
      </c>
      <c r="V11" s="36">
        <v>5.2</v>
      </c>
      <c r="W11" s="18">
        <v>192.5</v>
      </c>
      <c r="X11" s="69">
        <f t="shared" si="0"/>
        <v>23.75</v>
      </c>
      <c r="Y11" s="69"/>
      <c r="Z11" s="69">
        <f t="shared" si="1"/>
        <v>48.65</v>
      </c>
      <c r="AA11" s="35"/>
      <c r="AB11" s="33" t="s">
        <v>50</v>
      </c>
      <c r="AC11" s="120">
        <v>0.84399999999999997</v>
      </c>
      <c r="AD11" s="31">
        <v>23.32</v>
      </c>
      <c r="AE11" s="61"/>
      <c r="AF11" s="62"/>
      <c r="AG11" s="61"/>
      <c r="AH11" s="61"/>
      <c r="AI11" s="61"/>
    </row>
    <row r="12" spans="1:35">
      <c r="A12" s="43" t="s">
        <v>52</v>
      </c>
      <c r="B12" s="23">
        <v>41.9</v>
      </c>
      <c r="C12" s="37">
        <v>5330</v>
      </c>
      <c r="D12" s="37">
        <v>2608</v>
      </c>
      <c r="E12" s="65"/>
      <c r="F12" s="60"/>
      <c r="G12" s="65"/>
      <c r="H12" s="38"/>
      <c r="I12" s="38"/>
      <c r="J12" s="38"/>
      <c r="K12" s="38"/>
      <c r="L12" s="36"/>
      <c r="M12" s="38"/>
      <c r="N12" s="38"/>
      <c r="O12" s="38"/>
      <c r="P12" s="36"/>
      <c r="Q12" s="63"/>
      <c r="R12" s="37">
        <v>260</v>
      </c>
      <c r="S12" s="37">
        <v>113</v>
      </c>
      <c r="T12" s="18">
        <v>9.4</v>
      </c>
      <c r="U12" s="18">
        <v>14.1</v>
      </c>
      <c r="V12" s="36">
        <v>5.6</v>
      </c>
      <c r="W12" s="18">
        <v>208.9</v>
      </c>
      <c r="X12" s="69">
        <f t="shared" si="0"/>
        <v>25.549999999999997</v>
      </c>
      <c r="Y12" s="69"/>
      <c r="Z12" s="69">
        <f t="shared" si="1"/>
        <v>51.8</v>
      </c>
      <c r="AA12" s="35"/>
      <c r="AB12" s="33" t="s">
        <v>53</v>
      </c>
      <c r="AC12" s="120">
        <v>0.90600000000000003</v>
      </c>
      <c r="AD12" s="31">
        <v>21.65</v>
      </c>
      <c r="AE12" s="61"/>
      <c r="AF12" s="62"/>
      <c r="AG12" s="61"/>
      <c r="AH12" s="61"/>
      <c r="AI12" s="61"/>
    </row>
    <row r="13" spans="1:35">
      <c r="A13" s="43" t="s">
        <v>54</v>
      </c>
      <c r="B13" s="23">
        <v>47.9</v>
      </c>
      <c r="C13" s="37">
        <v>6100</v>
      </c>
      <c r="D13" s="37">
        <v>3018</v>
      </c>
      <c r="E13" s="65"/>
      <c r="F13" s="60"/>
      <c r="G13" s="65"/>
      <c r="H13" s="38"/>
      <c r="I13" s="38"/>
      <c r="J13" s="38"/>
      <c r="K13" s="38"/>
      <c r="L13" s="36"/>
      <c r="M13" s="38"/>
      <c r="N13" s="38"/>
      <c r="O13" s="38"/>
      <c r="P13" s="36"/>
      <c r="Q13" s="63"/>
      <c r="R13" s="37">
        <v>280</v>
      </c>
      <c r="S13" s="37">
        <v>119</v>
      </c>
      <c r="T13" s="18">
        <v>10.1</v>
      </c>
      <c r="U13" s="18">
        <v>15.2</v>
      </c>
      <c r="V13" s="36">
        <v>6.1</v>
      </c>
      <c r="W13" s="18">
        <v>225.1</v>
      </c>
      <c r="X13" s="69">
        <f t="shared" si="0"/>
        <v>27.450000000000003</v>
      </c>
      <c r="Y13" s="69"/>
      <c r="Z13" s="69">
        <f t="shared" si="1"/>
        <v>54.45</v>
      </c>
      <c r="AA13" s="35"/>
      <c r="AB13" s="33" t="s">
        <v>53</v>
      </c>
      <c r="AC13" s="120">
        <v>0.96599999999999997</v>
      </c>
      <c r="AD13" s="31">
        <v>20.170000000000002</v>
      </c>
      <c r="AE13" s="61"/>
      <c r="AF13" s="62"/>
      <c r="AG13" s="61"/>
      <c r="AH13" s="61"/>
      <c r="AI13" s="61"/>
    </row>
    <row r="14" spans="1:35">
      <c r="A14" s="43" t="s">
        <v>55</v>
      </c>
      <c r="B14" s="23">
        <v>54.2</v>
      </c>
      <c r="C14" s="37">
        <v>6900</v>
      </c>
      <c r="D14" s="37">
        <v>3458</v>
      </c>
      <c r="E14" s="65"/>
      <c r="F14" s="60"/>
      <c r="G14" s="65"/>
      <c r="H14" s="38"/>
      <c r="I14" s="38"/>
      <c r="J14" s="38"/>
      <c r="K14" s="38"/>
      <c r="L14" s="36"/>
      <c r="M14" s="38"/>
      <c r="N14" s="38"/>
      <c r="O14" s="38"/>
      <c r="P14" s="36"/>
      <c r="Q14" s="63"/>
      <c r="R14" s="37">
        <v>300</v>
      </c>
      <c r="S14" s="37">
        <v>125</v>
      </c>
      <c r="T14" s="18">
        <v>10.8</v>
      </c>
      <c r="U14" s="18">
        <v>16.2</v>
      </c>
      <c r="V14" s="36">
        <v>6.5</v>
      </c>
      <c r="W14" s="18">
        <v>241.6</v>
      </c>
      <c r="X14" s="69">
        <f t="shared" si="0"/>
        <v>29.200000000000003</v>
      </c>
      <c r="Y14" s="69"/>
      <c r="Z14" s="69">
        <f t="shared" si="1"/>
        <v>57.1</v>
      </c>
      <c r="AA14" s="35"/>
      <c r="AB14" s="33" t="s">
        <v>53</v>
      </c>
      <c r="AC14" s="32">
        <v>1.03</v>
      </c>
      <c r="AD14" s="31">
        <v>19.02</v>
      </c>
      <c r="AE14" s="61"/>
      <c r="AF14" s="62"/>
      <c r="AG14" s="61"/>
      <c r="AH14" s="61"/>
      <c r="AI14" s="61"/>
    </row>
    <row r="15" spans="1:35">
      <c r="A15" s="43" t="s">
        <v>56</v>
      </c>
      <c r="B15" s="23">
        <v>61</v>
      </c>
      <c r="C15" s="37">
        <v>7770</v>
      </c>
      <c r="D15" s="37">
        <v>3926</v>
      </c>
      <c r="E15" s="65"/>
      <c r="F15" s="60"/>
      <c r="G15" s="65"/>
      <c r="H15" s="38"/>
      <c r="I15" s="38"/>
      <c r="J15" s="38"/>
      <c r="K15" s="38"/>
      <c r="L15" s="36"/>
      <c r="M15" s="38"/>
      <c r="N15" s="38"/>
      <c r="O15" s="38"/>
      <c r="P15" s="36"/>
      <c r="Q15" s="63"/>
      <c r="R15" s="37">
        <v>320</v>
      </c>
      <c r="S15" s="37">
        <v>131</v>
      </c>
      <c r="T15" s="18">
        <v>11.5</v>
      </c>
      <c r="U15" s="18">
        <v>17.3</v>
      </c>
      <c r="V15" s="36">
        <v>6.9</v>
      </c>
      <c r="W15" s="18">
        <v>257.89999999999998</v>
      </c>
      <c r="X15" s="69">
        <f t="shared" si="0"/>
        <v>31.050000000000011</v>
      </c>
      <c r="Y15" s="69"/>
      <c r="Z15" s="69">
        <f t="shared" si="1"/>
        <v>59.75</v>
      </c>
      <c r="AA15" s="35"/>
      <c r="AB15" s="33" t="s">
        <v>53</v>
      </c>
      <c r="AC15" s="32">
        <v>1.0900000000000001</v>
      </c>
      <c r="AD15" s="31">
        <v>17.87</v>
      </c>
      <c r="AE15" s="61"/>
      <c r="AF15" s="62"/>
      <c r="AG15" s="61"/>
      <c r="AH15" s="61"/>
      <c r="AI15" s="61"/>
    </row>
    <row r="16" spans="1:35">
      <c r="A16" s="43" t="s">
        <v>57</v>
      </c>
      <c r="B16" s="23">
        <v>68</v>
      </c>
      <c r="C16" s="37">
        <v>8670</v>
      </c>
      <c r="D16" s="37">
        <v>4427</v>
      </c>
      <c r="E16" s="65"/>
      <c r="F16" s="60"/>
      <c r="G16" s="65"/>
      <c r="H16" s="38"/>
      <c r="I16" s="38"/>
      <c r="J16" s="38"/>
      <c r="K16" s="38"/>
      <c r="L16" s="36"/>
      <c r="M16" s="38"/>
      <c r="N16" s="38"/>
      <c r="O16" s="38"/>
      <c r="P16" s="36"/>
      <c r="Q16" s="63"/>
      <c r="R16" s="37">
        <v>340</v>
      </c>
      <c r="S16" s="37">
        <v>137</v>
      </c>
      <c r="T16" s="18">
        <v>12.2</v>
      </c>
      <c r="U16" s="18">
        <v>18.3</v>
      </c>
      <c r="V16" s="36">
        <v>7.3</v>
      </c>
      <c r="W16" s="18">
        <v>274.3</v>
      </c>
      <c r="X16" s="69">
        <f t="shared" si="0"/>
        <v>32.849999999999994</v>
      </c>
      <c r="Y16" s="69"/>
      <c r="Z16" s="69">
        <f t="shared" si="1"/>
        <v>62.4</v>
      </c>
      <c r="AA16" s="35"/>
      <c r="AB16" s="33" t="s">
        <v>53</v>
      </c>
      <c r="AC16" s="32">
        <v>1.1499999999999999</v>
      </c>
      <c r="AD16" s="31">
        <v>16.899999999999999</v>
      </c>
      <c r="AE16" s="61"/>
      <c r="AF16" s="62"/>
      <c r="AG16" s="61"/>
      <c r="AH16" s="61"/>
      <c r="AI16" s="61"/>
    </row>
    <row r="17" spans="1:35">
      <c r="A17" s="43" t="s">
        <v>58</v>
      </c>
      <c r="B17" s="23">
        <v>76.099999999999994</v>
      </c>
      <c r="C17" s="37">
        <v>9700</v>
      </c>
      <c r="D17" s="37">
        <v>4995</v>
      </c>
      <c r="E17" s="65"/>
      <c r="F17" s="60"/>
      <c r="G17" s="65"/>
      <c r="H17" s="38"/>
      <c r="I17" s="38"/>
      <c r="J17" s="38"/>
      <c r="K17" s="38"/>
      <c r="L17" s="36"/>
      <c r="M17" s="38"/>
      <c r="N17" s="38"/>
      <c r="O17" s="38"/>
      <c r="P17" s="36"/>
      <c r="Q17" s="63"/>
      <c r="R17" s="37">
        <v>360</v>
      </c>
      <c r="S17" s="37">
        <v>143</v>
      </c>
      <c r="T17" s="18">
        <v>13</v>
      </c>
      <c r="U17" s="18">
        <v>19.5</v>
      </c>
      <c r="V17" s="36">
        <v>7.8</v>
      </c>
      <c r="W17" s="18">
        <v>290.2</v>
      </c>
      <c r="X17" s="69">
        <f t="shared" si="0"/>
        <v>34.900000000000006</v>
      </c>
      <c r="Y17" s="69"/>
      <c r="Z17" s="69">
        <f t="shared" si="1"/>
        <v>65</v>
      </c>
      <c r="AA17" s="35"/>
      <c r="AB17" s="33" t="s">
        <v>53</v>
      </c>
      <c r="AC17" s="32">
        <v>1.21</v>
      </c>
      <c r="AD17" s="31">
        <v>15.89</v>
      </c>
      <c r="AE17" s="61"/>
      <c r="AF17" s="62"/>
      <c r="AG17" s="61"/>
      <c r="AH17" s="61"/>
      <c r="AI17" s="61"/>
    </row>
    <row r="18" spans="1:35">
      <c r="A18" s="43" t="s">
        <v>59</v>
      </c>
      <c r="B18" s="23">
        <v>84</v>
      </c>
      <c r="C18" s="37">
        <v>10700</v>
      </c>
      <c r="D18" s="37">
        <v>5555</v>
      </c>
      <c r="E18" s="65"/>
      <c r="F18" s="60"/>
      <c r="G18" s="65"/>
      <c r="H18" s="38"/>
      <c r="I18" s="38"/>
      <c r="J18" s="38"/>
      <c r="K18" s="38"/>
      <c r="L18" s="36"/>
      <c r="M18" s="38"/>
      <c r="N18" s="38"/>
      <c r="O18" s="38"/>
      <c r="P18" s="36"/>
      <c r="Q18" s="63"/>
      <c r="R18" s="37">
        <v>380</v>
      </c>
      <c r="S18" s="37">
        <v>149</v>
      </c>
      <c r="T18" s="18">
        <v>13.7</v>
      </c>
      <c r="U18" s="18">
        <v>20.5</v>
      </c>
      <c r="V18" s="36">
        <v>8.1999999999999993</v>
      </c>
      <c r="W18" s="18">
        <v>306.7</v>
      </c>
      <c r="X18" s="69">
        <f t="shared" si="0"/>
        <v>36.650000000000006</v>
      </c>
      <c r="Y18" s="69"/>
      <c r="Z18" s="69">
        <f t="shared" si="1"/>
        <v>67.650000000000006</v>
      </c>
      <c r="AA18" s="35"/>
      <c r="AB18" s="33" t="s">
        <v>60</v>
      </c>
      <c r="AC18" s="32">
        <v>1.27</v>
      </c>
      <c r="AD18" s="31">
        <v>15.12</v>
      </c>
      <c r="AE18" s="61"/>
      <c r="AF18" s="62"/>
      <c r="AG18" s="61"/>
      <c r="AH18" s="61"/>
      <c r="AI18" s="61"/>
    </row>
    <row r="19" spans="1:35">
      <c r="A19" s="43" t="s">
        <v>61</v>
      </c>
      <c r="B19" s="23">
        <v>92.4</v>
      </c>
      <c r="C19" s="37">
        <v>11770</v>
      </c>
      <c r="D19" s="37">
        <v>6169</v>
      </c>
      <c r="E19" s="65"/>
      <c r="F19" s="60"/>
      <c r="G19" s="65"/>
      <c r="H19" s="38"/>
      <c r="I19" s="38"/>
      <c r="J19" s="38"/>
      <c r="K19" s="38"/>
      <c r="L19" s="36"/>
      <c r="M19" s="38"/>
      <c r="N19" s="38"/>
      <c r="O19" s="38"/>
      <c r="P19" s="36"/>
      <c r="Q19" s="63"/>
      <c r="R19" s="37">
        <v>400</v>
      </c>
      <c r="S19" s="37">
        <v>155</v>
      </c>
      <c r="T19" s="18">
        <v>14.4</v>
      </c>
      <c r="U19" s="18">
        <v>21.6</v>
      </c>
      <c r="V19" s="36">
        <v>8.6</v>
      </c>
      <c r="W19" s="18">
        <v>322.89999999999998</v>
      </c>
      <c r="X19" s="69">
        <f t="shared" si="0"/>
        <v>38.550000000000011</v>
      </c>
      <c r="Y19" s="69"/>
      <c r="Z19" s="69">
        <f t="shared" si="1"/>
        <v>70.3</v>
      </c>
      <c r="AA19" s="34"/>
      <c r="AB19" s="121" t="s">
        <v>60</v>
      </c>
      <c r="AC19" s="32">
        <v>1.33</v>
      </c>
      <c r="AD19" s="31">
        <v>14.36</v>
      </c>
      <c r="AE19" s="61"/>
      <c r="AF19" s="62"/>
      <c r="AG19" s="61"/>
      <c r="AH19" s="61"/>
      <c r="AI19" s="61"/>
    </row>
    <row r="20" spans="1:35">
      <c r="A20" s="43" t="s">
        <v>62</v>
      </c>
      <c r="B20" s="23">
        <v>115</v>
      </c>
      <c r="C20" s="37">
        <v>14690</v>
      </c>
      <c r="D20" s="37">
        <v>7779.0000000000009</v>
      </c>
      <c r="E20" s="65"/>
      <c r="F20" s="60"/>
      <c r="G20" s="65"/>
      <c r="H20" s="38"/>
      <c r="I20" s="38"/>
      <c r="J20" s="38"/>
      <c r="K20" s="38"/>
      <c r="L20" s="36"/>
      <c r="M20" s="38"/>
      <c r="N20" s="38"/>
      <c r="O20" s="38"/>
      <c r="P20" s="36"/>
      <c r="Q20" s="63"/>
      <c r="R20" s="37">
        <v>450</v>
      </c>
      <c r="S20" s="37">
        <v>170</v>
      </c>
      <c r="T20" s="18">
        <v>16.2</v>
      </c>
      <c r="U20" s="18">
        <v>24.3</v>
      </c>
      <c r="V20" s="36">
        <v>9.6999999999999993</v>
      </c>
      <c r="W20" s="18">
        <v>363.6</v>
      </c>
      <c r="X20" s="69">
        <f t="shared" si="0"/>
        <v>43.199999999999989</v>
      </c>
      <c r="Y20" s="69"/>
      <c r="Z20" s="69">
        <f t="shared" si="1"/>
        <v>76.900000000000006</v>
      </c>
      <c r="AA20" s="35"/>
      <c r="AB20" s="33" t="s">
        <v>60</v>
      </c>
      <c r="AC20" s="32">
        <v>1.48</v>
      </c>
      <c r="AD20" s="31">
        <v>12.83</v>
      </c>
      <c r="AE20" s="61"/>
      <c r="AF20" s="62"/>
      <c r="AG20" s="61"/>
      <c r="AH20" s="61"/>
      <c r="AI20" s="61"/>
    </row>
    <row r="21" spans="1:35">
      <c r="A21" s="43" t="s">
        <v>63</v>
      </c>
      <c r="B21" s="23">
        <v>141</v>
      </c>
      <c r="C21" s="37">
        <v>17940</v>
      </c>
      <c r="D21" s="37">
        <v>9560</v>
      </c>
      <c r="E21" s="65"/>
      <c r="F21" s="60"/>
      <c r="G21" s="65"/>
      <c r="H21" s="38"/>
      <c r="I21" s="38"/>
      <c r="J21" s="38"/>
      <c r="K21" s="38"/>
      <c r="L21" s="36"/>
      <c r="M21" s="38"/>
      <c r="N21" s="38"/>
      <c r="O21" s="38"/>
      <c r="P21" s="36"/>
      <c r="Q21" s="63"/>
      <c r="R21" s="37">
        <v>500</v>
      </c>
      <c r="S21" s="37">
        <v>185</v>
      </c>
      <c r="T21" s="18">
        <v>18</v>
      </c>
      <c r="U21" s="18">
        <v>27</v>
      </c>
      <c r="V21" s="36">
        <v>10.8</v>
      </c>
      <c r="W21" s="18">
        <v>404.3</v>
      </c>
      <c r="X21" s="69">
        <f t="shared" si="0"/>
        <v>47.849999999999994</v>
      </c>
      <c r="Y21" s="69"/>
      <c r="Z21" s="69">
        <f t="shared" si="1"/>
        <v>83.5</v>
      </c>
      <c r="AA21" s="35"/>
      <c r="AB21" s="33" t="s">
        <v>64</v>
      </c>
      <c r="AC21" s="32">
        <v>1.63</v>
      </c>
      <c r="AD21" s="31">
        <v>11.6</v>
      </c>
      <c r="AE21" s="61"/>
      <c r="AF21" s="62"/>
      <c r="AG21" s="61"/>
      <c r="AH21" s="61"/>
      <c r="AI21" s="61"/>
    </row>
    <row r="22" spans="1:35">
      <c r="A22" s="43" t="s">
        <v>65</v>
      </c>
      <c r="B22" s="23">
        <v>166</v>
      </c>
      <c r="C22" s="37">
        <v>21200</v>
      </c>
      <c r="D22" s="37">
        <v>11130</v>
      </c>
      <c r="E22" s="65"/>
      <c r="F22" s="60"/>
      <c r="G22" s="65"/>
      <c r="H22" s="38"/>
      <c r="I22" s="38"/>
      <c r="J22" s="64"/>
      <c r="K22" s="38"/>
      <c r="L22" s="36"/>
      <c r="M22" s="38"/>
      <c r="N22" s="38"/>
      <c r="O22" s="38"/>
      <c r="P22" s="36"/>
      <c r="Q22" s="63"/>
      <c r="R22" s="37">
        <v>550</v>
      </c>
      <c r="S22" s="37">
        <v>200</v>
      </c>
      <c r="T22" s="18">
        <v>19</v>
      </c>
      <c r="U22" s="18">
        <v>30</v>
      </c>
      <c r="V22" s="36">
        <v>11.9</v>
      </c>
      <c r="W22" s="18">
        <v>445.6</v>
      </c>
      <c r="X22" s="69">
        <f t="shared" si="0"/>
        <v>52.199999999999989</v>
      </c>
      <c r="Y22" s="69"/>
      <c r="Z22" s="69">
        <f t="shared" si="1"/>
        <v>90.5</v>
      </c>
      <c r="AA22" s="35"/>
      <c r="AB22" s="33" t="s">
        <v>66</v>
      </c>
      <c r="AC22" s="32">
        <v>1.8</v>
      </c>
      <c r="AD22" s="31">
        <v>10.8</v>
      </c>
      <c r="AE22" s="61"/>
      <c r="AF22" s="62"/>
      <c r="AG22" s="61"/>
      <c r="AH22" s="61"/>
      <c r="AI22" s="61"/>
    </row>
    <row r="23" spans="1:35">
      <c r="A23" s="43" t="s">
        <v>67</v>
      </c>
      <c r="B23" s="23">
        <v>199</v>
      </c>
      <c r="C23" s="37">
        <v>25370</v>
      </c>
      <c r="D23" s="37">
        <v>13800</v>
      </c>
      <c r="E23" s="65"/>
      <c r="F23" s="60"/>
      <c r="G23" s="65"/>
      <c r="H23" s="38"/>
      <c r="I23" s="38"/>
      <c r="J23" s="38"/>
      <c r="K23" s="38"/>
      <c r="L23" s="36"/>
      <c r="M23" s="38"/>
      <c r="N23" s="38"/>
      <c r="O23" s="38"/>
      <c r="P23" s="36"/>
      <c r="Q23" s="59"/>
      <c r="R23" s="37">
        <v>600</v>
      </c>
      <c r="S23" s="37">
        <v>215</v>
      </c>
      <c r="T23" s="18">
        <v>21.6</v>
      </c>
      <c r="U23" s="18">
        <v>32.4</v>
      </c>
      <c r="V23" s="36">
        <v>13</v>
      </c>
      <c r="W23" s="18">
        <v>485.8</v>
      </c>
      <c r="X23" s="69">
        <f t="shared" si="0"/>
        <v>57.099999999999994</v>
      </c>
      <c r="Y23" s="69"/>
      <c r="Z23" s="69">
        <f t="shared" si="1"/>
        <v>96.7</v>
      </c>
      <c r="AA23" s="35"/>
      <c r="AB23" s="33" t="s">
        <v>68</v>
      </c>
      <c r="AC23" s="32">
        <v>1.92</v>
      </c>
      <c r="AD23" s="31">
        <v>9.89</v>
      </c>
      <c r="AE23" s="61"/>
      <c r="AF23" s="62"/>
      <c r="AG23" s="61"/>
      <c r="AH23" s="61"/>
      <c r="AI23" s="61"/>
    </row>
    <row r="24" spans="1:35">
      <c r="A24" s="43"/>
      <c r="B24" s="40"/>
      <c r="C24" s="37"/>
      <c r="D24" s="37"/>
      <c r="E24" s="13"/>
      <c r="F24" s="60"/>
      <c r="G24" s="42"/>
      <c r="H24" s="38"/>
      <c r="I24" s="38"/>
      <c r="J24" s="38"/>
      <c r="K24" s="38"/>
      <c r="L24" s="36"/>
      <c r="M24" s="38"/>
      <c r="N24" s="38"/>
      <c r="O24" s="38"/>
      <c r="P24" s="36"/>
      <c r="Q24" s="59"/>
      <c r="R24" s="37"/>
      <c r="S24" s="37"/>
      <c r="T24" s="18"/>
      <c r="U24" s="18"/>
      <c r="V24" s="122"/>
      <c r="W24" s="18"/>
      <c r="X24" s="18"/>
      <c r="Y24" s="18"/>
      <c r="Z24" s="58"/>
      <c r="AA24" s="35"/>
      <c r="AB24" s="33"/>
      <c r="AC24" s="32"/>
      <c r="AD24" s="31"/>
      <c r="AE24" s="61"/>
      <c r="AF24" s="62"/>
      <c r="AG24" s="61"/>
      <c r="AH24" s="61"/>
      <c r="AI24" s="61"/>
    </row>
    <row r="25" spans="1:35" s="17" customFormat="1">
      <c r="B25" s="24"/>
      <c r="C25" s="20"/>
      <c r="D25" s="20"/>
      <c r="H25" s="22"/>
      <c r="I25" s="22"/>
      <c r="J25" s="22"/>
      <c r="K25" s="22"/>
      <c r="L25" s="19"/>
      <c r="M25" s="22"/>
      <c r="N25" s="22"/>
      <c r="O25" s="22"/>
      <c r="P25" s="19"/>
      <c r="R25" s="20"/>
      <c r="S25" s="20"/>
      <c r="T25" s="19"/>
      <c r="U25" s="19"/>
      <c r="V25" s="20"/>
      <c r="W25" s="19"/>
      <c r="X25" s="19"/>
      <c r="Y25" s="19"/>
      <c r="Z25" s="19"/>
    </row>
    <row r="26" spans="1:35" s="17" customFormat="1">
      <c r="B26" s="24"/>
      <c r="C26" s="20"/>
      <c r="D26" s="20"/>
      <c r="H26" s="22"/>
      <c r="I26" s="22"/>
      <c r="J26" s="22"/>
      <c r="K26" s="22"/>
      <c r="L26" s="19"/>
      <c r="M26" s="22"/>
      <c r="N26" s="22"/>
      <c r="O26" s="22"/>
      <c r="P26" s="19"/>
      <c r="R26" s="20"/>
      <c r="S26" s="20"/>
      <c r="T26" s="19"/>
      <c r="U26" s="19"/>
      <c r="V26" s="20"/>
      <c r="W26" s="19"/>
      <c r="X26" s="19"/>
      <c r="Y26" s="19"/>
      <c r="Z26" s="19"/>
    </row>
    <row r="27" spans="1:35" s="17" customFormat="1">
      <c r="B27" s="24"/>
      <c r="C27" s="20"/>
      <c r="D27" s="20"/>
      <c r="H27" s="22"/>
      <c r="I27" s="22"/>
      <c r="J27" s="22"/>
      <c r="K27" s="22"/>
      <c r="L27" s="19"/>
      <c r="M27" s="22"/>
      <c r="N27" s="22"/>
      <c r="O27" s="22"/>
      <c r="P27" s="19"/>
      <c r="R27" s="20"/>
      <c r="S27" s="20"/>
      <c r="T27" s="19"/>
      <c r="U27" s="19"/>
      <c r="V27" s="20"/>
      <c r="W27" s="19"/>
      <c r="X27" s="19"/>
      <c r="Y27" s="19"/>
      <c r="Z27" s="19"/>
    </row>
    <row r="28" spans="1:35" s="17" customFormat="1">
      <c r="B28" s="24"/>
      <c r="C28" s="20"/>
      <c r="D28" s="20"/>
      <c r="H28" s="22"/>
      <c r="I28" s="22"/>
      <c r="J28" s="22"/>
      <c r="K28" s="22"/>
      <c r="L28" s="19"/>
      <c r="M28" s="22"/>
      <c r="N28" s="22"/>
      <c r="O28" s="22"/>
      <c r="P28" s="19"/>
      <c r="R28" s="20"/>
      <c r="S28" s="20"/>
      <c r="T28" s="19"/>
      <c r="U28" s="19"/>
      <c r="V28" s="20"/>
      <c r="W28" s="19"/>
      <c r="X28" s="19"/>
      <c r="Y28" s="19"/>
      <c r="Z28" s="19"/>
    </row>
    <row r="29" spans="1:35" s="17" customFormat="1">
      <c r="B29" s="24"/>
      <c r="C29" s="20"/>
      <c r="D29" s="20"/>
      <c r="H29" s="22"/>
      <c r="I29" s="22"/>
      <c r="J29" s="22"/>
      <c r="K29" s="22"/>
      <c r="L29" s="19"/>
      <c r="M29" s="22"/>
      <c r="N29" s="22"/>
      <c r="O29" s="22"/>
      <c r="P29" s="19"/>
      <c r="R29" s="20"/>
      <c r="S29" s="20"/>
      <c r="T29" s="19"/>
      <c r="U29" s="19"/>
      <c r="V29" s="20"/>
      <c r="W29" s="19"/>
      <c r="X29" s="19"/>
      <c r="Y29" s="19"/>
      <c r="Z29" s="19"/>
    </row>
    <row r="30" spans="1:35" s="17" customFormat="1">
      <c r="B30" s="24"/>
      <c r="C30" s="20"/>
      <c r="D30" s="20"/>
      <c r="H30" s="22"/>
      <c r="I30" s="22"/>
      <c r="J30" s="22"/>
      <c r="K30" s="22"/>
      <c r="L30" s="19"/>
      <c r="M30" s="22"/>
      <c r="N30" s="22"/>
      <c r="O30" s="22"/>
      <c r="P30" s="19"/>
      <c r="R30" s="20"/>
      <c r="S30" s="20"/>
      <c r="T30" s="19"/>
      <c r="U30" s="19"/>
      <c r="V30" s="20"/>
      <c r="W30" s="19"/>
      <c r="X30" s="19"/>
      <c r="Y30" s="19"/>
      <c r="Z30" s="19"/>
    </row>
    <row r="31" spans="1:35" s="17" customFormat="1">
      <c r="B31" s="24"/>
      <c r="C31" s="20"/>
      <c r="D31" s="20"/>
      <c r="H31" s="22"/>
      <c r="I31" s="22"/>
      <c r="J31" s="22"/>
      <c r="K31" s="22"/>
      <c r="L31" s="19"/>
      <c r="M31" s="22"/>
      <c r="N31" s="22"/>
      <c r="O31" s="22"/>
      <c r="P31" s="19"/>
      <c r="R31" s="20"/>
      <c r="S31" s="20"/>
      <c r="T31" s="19"/>
      <c r="U31" s="19"/>
      <c r="V31" s="20"/>
      <c r="W31" s="19"/>
      <c r="X31" s="19"/>
      <c r="Y31" s="19"/>
      <c r="Z31" s="19"/>
    </row>
    <row r="32" spans="1:35" s="17" customFormat="1">
      <c r="B32" s="24"/>
      <c r="C32" s="20"/>
      <c r="D32" s="20"/>
      <c r="H32" s="22"/>
      <c r="I32" s="22"/>
      <c r="J32" s="22"/>
      <c r="K32" s="22"/>
      <c r="L32" s="19"/>
      <c r="M32" s="22"/>
      <c r="N32" s="22"/>
      <c r="O32" s="22"/>
      <c r="P32" s="19"/>
      <c r="R32" s="20"/>
      <c r="S32" s="20"/>
      <c r="T32" s="19"/>
      <c r="U32" s="19"/>
      <c r="V32" s="20"/>
      <c r="W32" s="19"/>
      <c r="X32" s="19"/>
      <c r="Y32" s="19"/>
      <c r="Z32" s="19"/>
    </row>
    <row r="33" spans="2:26" s="17" customFormat="1">
      <c r="B33" s="24"/>
      <c r="C33" s="20"/>
      <c r="D33" s="20"/>
      <c r="H33" s="22"/>
      <c r="I33" s="22"/>
      <c r="J33" s="22"/>
      <c r="K33" s="22"/>
      <c r="L33" s="19"/>
      <c r="M33" s="22"/>
      <c r="N33" s="22"/>
      <c r="O33" s="22"/>
      <c r="P33" s="19"/>
      <c r="R33" s="20"/>
      <c r="S33" s="20"/>
      <c r="T33" s="19"/>
      <c r="U33" s="19"/>
      <c r="V33" s="20"/>
      <c r="W33" s="19"/>
      <c r="X33" s="19"/>
      <c r="Y33" s="19"/>
      <c r="Z33" s="19"/>
    </row>
    <row r="34" spans="2:26" s="17" customFormat="1">
      <c r="B34" s="24"/>
      <c r="C34" s="20"/>
      <c r="D34" s="20"/>
      <c r="H34" s="22"/>
      <c r="I34" s="22"/>
      <c r="J34" s="22"/>
      <c r="K34" s="22"/>
      <c r="L34" s="19"/>
      <c r="M34" s="22"/>
      <c r="N34" s="22"/>
      <c r="O34" s="22"/>
      <c r="P34" s="19"/>
      <c r="R34" s="20"/>
      <c r="S34" s="20"/>
      <c r="T34" s="19"/>
      <c r="U34" s="19"/>
      <c r="V34" s="20"/>
      <c r="W34" s="19"/>
      <c r="X34" s="19"/>
      <c r="Y34" s="19"/>
      <c r="Z34" s="19"/>
    </row>
    <row r="35" spans="2:26" s="17" customFormat="1">
      <c r="B35" s="24"/>
      <c r="C35" s="20"/>
      <c r="D35" s="20"/>
      <c r="H35" s="22"/>
      <c r="I35" s="22"/>
      <c r="J35" s="22"/>
      <c r="K35" s="22"/>
      <c r="L35" s="19"/>
      <c r="M35" s="22"/>
      <c r="N35" s="22"/>
      <c r="O35" s="22"/>
      <c r="P35" s="19"/>
      <c r="R35" s="20"/>
      <c r="S35" s="20"/>
      <c r="T35" s="19"/>
      <c r="U35" s="19"/>
      <c r="V35" s="20"/>
      <c r="W35" s="19"/>
      <c r="X35" s="19"/>
      <c r="Y35" s="19"/>
      <c r="Z35" s="19"/>
    </row>
    <row r="36" spans="2:26" s="17" customFormat="1">
      <c r="B36" s="24"/>
      <c r="C36" s="20"/>
      <c r="D36" s="20"/>
      <c r="H36" s="22"/>
      <c r="I36" s="22"/>
      <c r="J36" s="22"/>
      <c r="K36" s="22"/>
      <c r="L36" s="19"/>
      <c r="M36" s="22"/>
      <c r="N36" s="22"/>
      <c r="O36" s="22"/>
      <c r="P36" s="19"/>
      <c r="R36" s="20"/>
      <c r="S36" s="20"/>
      <c r="T36" s="19"/>
      <c r="U36" s="19"/>
      <c r="V36" s="20"/>
      <c r="W36" s="19"/>
      <c r="X36" s="19"/>
      <c r="Y36" s="19"/>
      <c r="Z36" s="19"/>
    </row>
    <row r="37" spans="2:26" s="17" customFormat="1">
      <c r="B37" s="24"/>
      <c r="C37" s="20"/>
      <c r="D37" s="20"/>
      <c r="H37" s="22"/>
      <c r="I37" s="22"/>
      <c r="J37" s="22"/>
      <c r="K37" s="22"/>
      <c r="L37" s="19"/>
      <c r="M37" s="22"/>
      <c r="N37" s="22"/>
      <c r="O37" s="22"/>
      <c r="P37" s="19"/>
      <c r="R37" s="20"/>
      <c r="S37" s="20"/>
      <c r="T37" s="19"/>
      <c r="U37" s="19"/>
      <c r="V37" s="20"/>
      <c r="W37" s="19"/>
      <c r="X37" s="19"/>
      <c r="Y37" s="19"/>
      <c r="Z37" s="19"/>
    </row>
    <row r="38" spans="2:26" s="17" customFormat="1">
      <c r="B38" s="24"/>
      <c r="C38" s="20"/>
      <c r="D38" s="20"/>
      <c r="H38" s="22"/>
      <c r="I38" s="22"/>
      <c r="J38" s="22"/>
      <c r="K38" s="22"/>
      <c r="L38" s="19"/>
      <c r="M38" s="22"/>
      <c r="N38" s="22"/>
      <c r="O38" s="22"/>
      <c r="P38" s="19"/>
      <c r="R38" s="20"/>
      <c r="S38" s="20"/>
      <c r="T38" s="19"/>
      <c r="U38" s="19"/>
      <c r="V38" s="20"/>
      <c r="W38" s="19"/>
      <c r="X38" s="19"/>
      <c r="Y38" s="19"/>
      <c r="Z38" s="19"/>
    </row>
    <row r="39" spans="2:26" s="17" customFormat="1">
      <c r="B39" s="24"/>
      <c r="C39" s="20"/>
      <c r="D39" s="20"/>
      <c r="H39" s="22"/>
      <c r="I39" s="22"/>
      <c r="J39" s="22"/>
      <c r="K39" s="22"/>
      <c r="L39" s="19"/>
      <c r="M39" s="22"/>
      <c r="N39" s="22"/>
      <c r="O39" s="22"/>
      <c r="P39" s="19"/>
      <c r="R39" s="20"/>
      <c r="S39" s="20"/>
      <c r="T39" s="19"/>
      <c r="U39" s="19"/>
      <c r="V39" s="20"/>
      <c r="W39" s="19"/>
      <c r="X39" s="19"/>
      <c r="Y39" s="19"/>
      <c r="Z39" s="19"/>
    </row>
    <row r="40" spans="2:26" s="17" customFormat="1">
      <c r="B40" s="24"/>
      <c r="C40" s="20"/>
      <c r="D40" s="20"/>
      <c r="H40" s="22"/>
      <c r="I40" s="22"/>
      <c r="J40" s="22"/>
      <c r="K40" s="22"/>
      <c r="L40" s="19"/>
      <c r="M40" s="22"/>
      <c r="N40" s="22"/>
      <c r="O40" s="22"/>
      <c r="P40" s="19"/>
      <c r="R40" s="20"/>
      <c r="S40" s="20"/>
      <c r="T40" s="19"/>
      <c r="U40" s="19"/>
      <c r="V40" s="20"/>
      <c r="W40" s="19"/>
      <c r="X40" s="19"/>
      <c r="Y40" s="19"/>
      <c r="Z40" s="19"/>
    </row>
    <row r="41" spans="2:26" s="17" customFormat="1">
      <c r="B41" s="24"/>
      <c r="C41" s="20"/>
      <c r="D41" s="20"/>
      <c r="H41" s="22"/>
      <c r="I41" s="22"/>
      <c r="J41" s="22"/>
      <c r="K41" s="22"/>
      <c r="L41" s="19"/>
      <c r="M41" s="22"/>
      <c r="N41" s="22"/>
      <c r="O41" s="22"/>
      <c r="P41" s="19"/>
      <c r="R41" s="20"/>
      <c r="S41" s="20"/>
      <c r="T41" s="19"/>
      <c r="U41" s="19"/>
      <c r="V41" s="20"/>
      <c r="W41" s="19"/>
      <c r="X41" s="19"/>
      <c r="Y41" s="19"/>
      <c r="Z41" s="19"/>
    </row>
    <row r="42" spans="2:26" s="17" customFormat="1">
      <c r="B42" s="24"/>
      <c r="C42" s="20"/>
      <c r="D42" s="20"/>
      <c r="H42" s="22"/>
      <c r="I42" s="22"/>
      <c r="J42" s="22"/>
      <c r="K42" s="22"/>
      <c r="L42" s="19"/>
      <c r="M42" s="22"/>
      <c r="N42" s="22"/>
      <c r="O42" s="22"/>
      <c r="P42" s="19"/>
      <c r="R42" s="20"/>
      <c r="S42" s="20"/>
      <c r="T42" s="19"/>
      <c r="U42" s="19"/>
      <c r="V42" s="20"/>
      <c r="W42" s="19"/>
      <c r="X42" s="19"/>
      <c r="Y42" s="19"/>
      <c r="Z42" s="19"/>
    </row>
    <row r="43" spans="2:26" s="17" customFormat="1">
      <c r="B43" s="24"/>
      <c r="C43" s="20"/>
      <c r="D43" s="20"/>
      <c r="H43" s="22"/>
      <c r="I43" s="22"/>
      <c r="J43" s="22"/>
      <c r="K43" s="22"/>
      <c r="L43" s="19"/>
      <c r="M43" s="22"/>
      <c r="N43" s="22"/>
      <c r="O43" s="22"/>
      <c r="P43" s="19"/>
      <c r="R43" s="20"/>
      <c r="S43" s="20"/>
      <c r="T43" s="19"/>
      <c r="U43" s="19"/>
      <c r="V43" s="20"/>
      <c r="W43" s="19"/>
      <c r="X43" s="19"/>
      <c r="Y43" s="19"/>
      <c r="Z43" s="19"/>
    </row>
    <row r="44" spans="2:26" s="17" customFormat="1">
      <c r="B44" s="24"/>
      <c r="C44" s="20"/>
      <c r="D44" s="20"/>
      <c r="H44" s="22"/>
      <c r="I44" s="22"/>
      <c r="J44" s="22"/>
      <c r="K44" s="22"/>
      <c r="L44" s="19"/>
      <c r="M44" s="22"/>
      <c r="N44" s="22"/>
      <c r="O44" s="22"/>
      <c r="P44" s="19"/>
      <c r="R44" s="20"/>
      <c r="S44" s="20"/>
      <c r="T44" s="19"/>
      <c r="U44" s="19"/>
      <c r="V44" s="20"/>
      <c r="W44" s="19"/>
      <c r="X44" s="19"/>
      <c r="Y44" s="19"/>
      <c r="Z44" s="19"/>
    </row>
    <row r="45" spans="2:26" s="17" customFormat="1">
      <c r="B45" s="24"/>
      <c r="C45" s="20"/>
      <c r="D45" s="20"/>
      <c r="H45" s="22"/>
      <c r="I45" s="22"/>
      <c r="J45" s="22"/>
      <c r="K45" s="22"/>
      <c r="L45" s="19"/>
      <c r="M45" s="22"/>
      <c r="N45" s="22"/>
      <c r="O45" s="22"/>
      <c r="P45" s="19"/>
      <c r="R45" s="20"/>
      <c r="S45" s="20"/>
      <c r="T45" s="19"/>
      <c r="U45" s="19"/>
      <c r="V45" s="20"/>
      <c r="W45" s="19"/>
      <c r="X45" s="19"/>
      <c r="Y45" s="19"/>
      <c r="Z45" s="19"/>
    </row>
    <row r="46" spans="2:26" s="17" customFormat="1">
      <c r="B46" s="24"/>
      <c r="C46" s="20"/>
      <c r="D46" s="20"/>
      <c r="H46" s="22"/>
      <c r="I46" s="22"/>
      <c r="J46" s="22"/>
      <c r="K46" s="22"/>
      <c r="L46" s="19"/>
      <c r="M46" s="22"/>
      <c r="N46" s="22"/>
      <c r="O46" s="22"/>
      <c r="P46" s="19"/>
      <c r="R46" s="20"/>
      <c r="S46" s="20"/>
      <c r="T46" s="19"/>
      <c r="U46" s="19"/>
      <c r="V46" s="20"/>
      <c r="W46" s="19"/>
      <c r="X46" s="19"/>
      <c r="Y46" s="19"/>
      <c r="Z46" s="19"/>
    </row>
    <row r="47" spans="2:26" s="17" customFormat="1">
      <c r="B47" s="24"/>
      <c r="C47" s="20"/>
      <c r="D47" s="20"/>
      <c r="H47" s="22"/>
      <c r="I47" s="22"/>
      <c r="J47" s="22"/>
      <c r="K47" s="22"/>
      <c r="L47" s="19"/>
      <c r="M47" s="22"/>
      <c r="N47" s="22"/>
      <c r="O47" s="22"/>
      <c r="P47" s="19"/>
      <c r="R47" s="20"/>
      <c r="S47" s="20"/>
      <c r="T47" s="19"/>
      <c r="U47" s="19"/>
      <c r="V47" s="20"/>
      <c r="W47" s="19"/>
      <c r="X47" s="19"/>
      <c r="Y47" s="19"/>
      <c r="Z47" s="19"/>
    </row>
    <row r="48" spans="2:26" s="17" customFormat="1">
      <c r="B48" s="24"/>
      <c r="C48" s="20"/>
      <c r="D48" s="20"/>
      <c r="H48" s="22"/>
      <c r="I48" s="22"/>
      <c r="J48" s="22"/>
      <c r="K48" s="22"/>
      <c r="L48" s="19"/>
      <c r="M48" s="22"/>
      <c r="N48" s="22"/>
      <c r="O48" s="22"/>
      <c r="P48" s="19"/>
      <c r="R48" s="20"/>
      <c r="S48" s="20"/>
      <c r="T48" s="19"/>
      <c r="U48" s="19"/>
      <c r="V48" s="20"/>
      <c r="W48" s="19"/>
      <c r="X48" s="19"/>
      <c r="Y48" s="19"/>
      <c r="Z48" s="19"/>
    </row>
    <row r="49" spans="2:26" s="17" customFormat="1">
      <c r="B49" s="24"/>
      <c r="C49" s="20"/>
      <c r="D49" s="20"/>
      <c r="H49" s="22"/>
      <c r="I49" s="22"/>
      <c r="J49" s="22"/>
      <c r="K49" s="22"/>
      <c r="L49" s="19"/>
      <c r="M49" s="22"/>
      <c r="N49" s="22"/>
      <c r="O49" s="22"/>
      <c r="P49" s="19"/>
      <c r="R49" s="20"/>
      <c r="S49" s="20"/>
      <c r="T49" s="19"/>
      <c r="U49" s="19"/>
      <c r="V49" s="20"/>
      <c r="W49" s="19"/>
      <c r="X49" s="19"/>
      <c r="Y49" s="19"/>
      <c r="Z49" s="19"/>
    </row>
    <row r="50" spans="2:26" s="17" customFormat="1">
      <c r="B50" s="24"/>
      <c r="C50" s="20"/>
      <c r="D50" s="20"/>
      <c r="H50" s="22"/>
      <c r="I50" s="22"/>
      <c r="J50" s="22"/>
      <c r="K50" s="22"/>
      <c r="L50" s="19"/>
      <c r="M50" s="22"/>
      <c r="N50" s="22"/>
      <c r="O50" s="22"/>
      <c r="P50" s="19"/>
      <c r="R50" s="20"/>
      <c r="S50" s="20"/>
      <c r="T50" s="19"/>
      <c r="U50" s="19"/>
      <c r="V50" s="20"/>
      <c r="W50" s="19"/>
      <c r="X50" s="19"/>
      <c r="Y50" s="19"/>
      <c r="Z50" s="19"/>
    </row>
    <row r="51" spans="2:26" s="17" customFormat="1">
      <c r="B51" s="24"/>
      <c r="C51" s="20"/>
      <c r="D51" s="20"/>
      <c r="H51" s="22"/>
      <c r="I51" s="22"/>
      <c r="J51" s="22"/>
      <c r="K51" s="22"/>
      <c r="L51" s="19"/>
      <c r="M51" s="22"/>
      <c r="N51" s="22"/>
      <c r="O51" s="22"/>
      <c r="P51" s="19"/>
      <c r="R51" s="20"/>
      <c r="S51" s="20"/>
      <c r="T51" s="19"/>
      <c r="U51" s="19"/>
      <c r="V51" s="20"/>
      <c r="W51" s="19"/>
      <c r="X51" s="19"/>
      <c r="Y51" s="19"/>
      <c r="Z51" s="19"/>
    </row>
    <row r="52" spans="2:26" s="17" customFormat="1">
      <c r="B52" s="24"/>
      <c r="C52" s="20"/>
      <c r="D52" s="20"/>
      <c r="H52" s="22"/>
      <c r="I52" s="22"/>
      <c r="J52" s="22"/>
      <c r="K52" s="22"/>
      <c r="L52" s="19"/>
      <c r="M52" s="22"/>
      <c r="N52" s="22"/>
      <c r="O52" s="22"/>
      <c r="P52" s="19"/>
      <c r="R52" s="20"/>
      <c r="S52" s="20"/>
      <c r="T52" s="19"/>
      <c r="U52" s="19"/>
      <c r="V52" s="20"/>
      <c r="W52" s="19"/>
      <c r="X52" s="19"/>
      <c r="Y52" s="19"/>
      <c r="Z52" s="19"/>
    </row>
    <row r="53" spans="2:26" s="17" customFormat="1">
      <c r="B53" s="24"/>
      <c r="C53" s="20"/>
      <c r="D53" s="20"/>
      <c r="H53" s="22"/>
      <c r="I53" s="22"/>
      <c r="J53" s="22"/>
      <c r="K53" s="22"/>
      <c r="L53" s="19"/>
      <c r="M53" s="22"/>
      <c r="N53" s="22"/>
      <c r="O53" s="22"/>
      <c r="P53" s="19"/>
      <c r="R53" s="20"/>
      <c r="S53" s="20"/>
      <c r="T53" s="19"/>
      <c r="U53" s="19"/>
      <c r="V53" s="20"/>
      <c r="W53" s="19"/>
      <c r="X53" s="19"/>
      <c r="Y53" s="19"/>
      <c r="Z53" s="19"/>
    </row>
    <row r="54" spans="2:26" s="17" customFormat="1">
      <c r="B54" s="24"/>
      <c r="C54" s="20"/>
      <c r="D54" s="20"/>
      <c r="H54" s="22"/>
      <c r="I54" s="22"/>
      <c r="J54" s="22"/>
      <c r="K54" s="22"/>
      <c r="L54" s="19"/>
      <c r="M54" s="22"/>
      <c r="N54" s="22"/>
      <c r="O54" s="22"/>
      <c r="P54" s="19"/>
      <c r="R54" s="20"/>
      <c r="S54" s="20"/>
      <c r="T54" s="19"/>
      <c r="U54" s="19"/>
      <c r="V54" s="20"/>
      <c r="W54" s="19"/>
      <c r="X54" s="19"/>
      <c r="Y54" s="19"/>
      <c r="Z54" s="19"/>
    </row>
    <row r="55" spans="2:26" s="17" customFormat="1">
      <c r="B55" s="24"/>
      <c r="C55" s="20"/>
      <c r="D55" s="20"/>
      <c r="H55" s="22"/>
      <c r="I55" s="22"/>
      <c r="J55" s="22"/>
      <c r="K55" s="22"/>
      <c r="L55" s="19"/>
      <c r="M55" s="22"/>
      <c r="N55" s="22"/>
      <c r="O55" s="22"/>
      <c r="P55" s="19"/>
      <c r="R55" s="20"/>
      <c r="S55" s="20"/>
      <c r="T55" s="19"/>
      <c r="U55" s="19"/>
      <c r="V55" s="20"/>
      <c r="W55" s="19"/>
      <c r="X55" s="19"/>
      <c r="Y55" s="19"/>
      <c r="Z55" s="19"/>
    </row>
    <row r="56" spans="2:26" s="17" customFormat="1">
      <c r="B56" s="24"/>
      <c r="C56" s="20"/>
      <c r="D56" s="20"/>
      <c r="H56" s="22"/>
      <c r="I56" s="22"/>
      <c r="J56" s="22"/>
      <c r="K56" s="22"/>
      <c r="L56" s="19"/>
      <c r="M56" s="22"/>
      <c r="N56" s="22"/>
      <c r="O56" s="22"/>
      <c r="P56" s="19"/>
      <c r="R56" s="20"/>
      <c r="S56" s="20"/>
      <c r="T56" s="19"/>
      <c r="U56" s="19"/>
      <c r="V56" s="20"/>
      <c r="W56" s="19"/>
      <c r="X56" s="19"/>
      <c r="Y56" s="19"/>
      <c r="Z56" s="19"/>
    </row>
    <row r="57" spans="2:26" s="17" customFormat="1">
      <c r="B57" s="24"/>
      <c r="C57" s="20"/>
      <c r="D57" s="20"/>
      <c r="H57" s="22"/>
      <c r="I57" s="22"/>
      <c r="J57" s="22"/>
      <c r="K57" s="22"/>
      <c r="L57" s="19"/>
      <c r="M57" s="22"/>
      <c r="N57" s="22"/>
      <c r="O57" s="22"/>
      <c r="P57" s="19"/>
      <c r="R57" s="20"/>
      <c r="S57" s="20"/>
      <c r="T57" s="19"/>
      <c r="U57" s="19"/>
      <c r="V57" s="20"/>
      <c r="W57" s="19"/>
      <c r="X57" s="19"/>
      <c r="Y57" s="19"/>
      <c r="Z57" s="19"/>
    </row>
    <row r="58" spans="2:26" s="17" customFormat="1">
      <c r="B58" s="24"/>
      <c r="C58" s="20"/>
      <c r="D58" s="20"/>
      <c r="H58" s="22"/>
      <c r="I58" s="22"/>
      <c r="J58" s="22"/>
      <c r="K58" s="22"/>
      <c r="L58" s="19"/>
      <c r="M58" s="22"/>
      <c r="N58" s="22"/>
      <c r="O58" s="22"/>
      <c r="P58" s="19"/>
      <c r="R58" s="20"/>
      <c r="S58" s="20"/>
      <c r="T58" s="19"/>
      <c r="U58" s="19"/>
      <c r="V58" s="20"/>
      <c r="W58" s="19"/>
      <c r="X58" s="19"/>
      <c r="Y58" s="19"/>
      <c r="Z58" s="19"/>
    </row>
    <row r="59" spans="2:26" s="17" customFormat="1">
      <c r="B59" s="24"/>
      <c r="C59" s="20"/>
      <c r="D59" s="20"/>
      <c r="H59" s="22"/>
      <c r="I59" s="22"/>
      <c r="J59" s="22"/>
      <c r="K59" s="22"/>
      <c r="L59" s="19"/>
      <c r="M59" s="22"/>
      <c r="N59" s="22"/>
      <c r="O59" s="22"/>
      <c r="P59" s="19"/>
      <c r="R59" s="20"/>
      <c r="S59" s="20"/>
      <c r="T59" s="19"/>
      <c r="U59" s="19"/>
      <c r="V59" s="20"/>
      <c r="W59" s="19"/>
      <c r="X59" s="19"/>
      <c r="Y59" s="19"/>
      <c r="Z59" s="19"/>
    </row>
    <row r="60" spans="2:26" s="17" customFormat="1">
      <c r="B60" s="24"/>
      <c r="C60" s="20"/>
      <c r="D60" s="20"/>
      <c r="H60" s="22"/>
      <c r="I60" s="22"/>
      <c r="J60" s="22"/>
      <c r="K60" s="22"/>
      <c r="L60" s="19"/>
      <c r="M60" s="22"/>
      <c r="N60" s="22"/>
      <c r="O60" s="22"/>
      <c r="P60" s="19"/>
      <c r="R60" s="20"/>
      <c r="S60" s="20"/>
      <c r="T60" s="19"/>
      <c r="U60" s="19"/>
      <c r="V60" s="20"/>
      <c r="W60" s="19"/>
      <c r="X60" s="19"/>
      <c r="Y60" s="19"/>
      <c r="Z60" s="19"/>
    </row>
    <row r="61" spans="2:26" s="17" customFormat="1">
      <c r="B61" s="24"/>
      <c r="C61" s="20"/>
      <c r="D61" s="20"/>
      <c r="H61" s="22"/>
      <c r="I61" s="22"/>
      <c r="J61" s="22"/>
      <c r="K61" s="22"/>
      <c r="L61" s="19"/>
      <c r="M61" s="22"/>
      <c r="N61" s="22"/>
      <c r="O61" s="22"/>
      <c r="P61" s="19"/>
      <c r="R61" s="20"/>
      <c r="S61" s="20"/>
      <c r="T61" s="19"/>
      <c r="U61" s="19"/>
      <c r="V61" s="20"/>
      <c r="W61" s="19"/>
      <c r="X61" s="19"/>
      <c r="Y61" s="19"/>
      <c r="Z61" s="19"/>
    </row>
    <row r="62" spans="2:26" s="17" customFormat="1">
      <c r="B62" s="24"/>
      <c r="C62" s="20"/>
      <c r="D62" s="20"/>
      <c r="H62" s="22"/>
      <c r="I62" s="22"/>
      <c r="J62" s="22"/>
      <c r="K62" s="22"/>
      <c r="L62" s="19"/>
      <c r="M62" s="22"/>
      <c r="N62" s="22"/>
      <c r="O62" s="22"/>
      <c r="P62" s="19"/>
      <c r="R62" s="20"/>
      <c r="S62" s="20"/>
      <c r="T62" s="19"/>
      <c r="U62" s="19"/>
      <c r="V62" s="20"/>
      <c r="W62" s="19"/>
      <c r="X62" s="19"/>
      <c r="Y62" s="19"/>
      <c r="Z62" s="19"/>
    </row>
    <row r="63" spans="2:26" s="17" customFormat="1">
      <c r="B63" s="24"/>
      <c r="C63" s="20"/>
      <c r="D63" s="20"/>
      <c r="H63" s="22"/>
      <c r="I63" s="22"/>
      <c r="J63" s="22"/>
      <c r="K63" s="22"/>
      <c r="L63" s="19"/>
      <c r="M63" s="22"/>
      <c r="N63" s="22"/>
      <c r="O63" s="22"/>
      <c r="P63" s="19"/>
      <c r="R63" s="20"/>
      <c r="S63" s="20"/>
      <c r="T63" s="19"/>
      <c r="U63" s="19"/>
      <c r="V63" s="20"/>
      <c r="W63" s="19"/>
      <c r="X63" s="19"/>
      <c r="Y63" s="19"/>
      <c r="Z63" s="19"/>
    </row>
    <row r="64" spans="2:26" s="17" customFormat="1">
      <c r="B64" s="24"/>
      <c r="C64" s="20"/>
      <c r="D64" s="20"/>
      <c r="H64" s="22"/>
      <c r="I64" s="22"/>
      <c r="J64" s="22"/>
      <c r="K64" s="22"/>
      <c r="L64" s="19"/>
      <c r="M64" s="22"/>
      <c r="N64" s="22"/>
      <c r="O64" s="22"/>
      <c r="P64" s="19"/>
      <c r="R64" s="20"/>
      <c r="S64" s="20"/>
      <c r="T64" s="19"/>
      <c r="U64" s="19"/>
      <c r="V64" s="20"/>
      <c r="W64" s="19"/>
      <c r="X64" s="19"/>
      <c r="Y64" s="19"/>
      <c r="Z64" s="19"/>
    </row>
    <row r="65" spans="2:26" s="17" customFormat="1">
      <c r="B65" s="24"/>
      <c r="C65" s="20"/>
      <c r="D65" s="20"/>
      <c r="H65" s="22"/>
      <c r="I65" s="22"/>
      <c r="J65" s="22"/>
      <c r="K65" s="22"/>
      <c r="L65" s="19"/>
      <c r="M65" s="22"/>
      <c r="N65" s="22"/>
      <c r="O65" s="22"/>
      <c r="P65" s="19"/>
      <c r="R65" s="20"/>
      <c r="S65" s="20"/>
      <c r="T65" s="19"/>
      <c r="U65" s="19"/>
      <c r="V65" s="20"/>
      <c r="W65" s="19"/>
      <c r="X65" s="19"/>
      <c r="Y65" s="19"/>
      <c r="Z65" s="19"/>
    </row>
    <row r="66" spans="2:26" s="17" customFormat="1">
      <c r="B66" s="24"/>
      <c r="C66" s="20"/>
      <c r="D66" s="20"/>
      <c r="H66" s="22"/>
      <c r="I66" s="22"/>
      <c r="J66" s="22"/>
      <c r="K66" s="22"/>
      <c r="L66" s="19"/>
      <c r="M66" s="22"/>
      <c r="N66" s="22"/>
      <c r="O66" s="22"/>
      <c r="P66" s="19"/>
      <c r="R66" s="20"/>
      <c r="S66" s="20"/>
      <c r="T66" s="19"/>
      <c r="U66" s="19"/>
      <c r="V66" s="20"/>
      <c r="W66" s="19"/>
      <c r="X66" s="19"/>
      <c r="Y66" s="19"/>
      <c r="Z66" s="19"/>
    </row>
    <row r="67" spans="2:26" s="17" customFormat="1">
      <c r="B67" s="24"/>
      <c r="C67" s="20"/>
      <c r="D67" s="20"/>
      <c r="H67" s="22"/>
      <c r="I67" s="22"/>
      <c r="J67" s="22"/>
      <c r="K67" s="22"/>
      <c r="L67" s="19"/>
      <c r="M67" s="22"/>
      <c r="N67" s="22"/>
      <c r="O67" s="22"/>
      <c r="P67" s="19"/>
      <c r="R67" s="20"/>
      <c r="S67" s="20"/>
      <c r="T67" s="19"/>
      <c r="U67" s="19"/>
      <c r="V67" s="20"/>
      <c r="W67" s="19"/>
      <c r="X67" s="19"/>
      <c r="Y67" s="19"/>
      <c r="Z67" s="19"/>
    </row>
    <row r="68" spans="2:26" s="17" customFormat="1">
      <c r="B68" s="24"/>
      <c r="C68" s="20"/>
      <c r="D68" s="20"/>
      <c r="H68" s="22"/>
      <c r="I68" s="22"/>
      <c r="J68" s="22"/>
      <c r="K68" s="22"/>
      <c r="L68" s="19"/>
      <c r="M68" s="22"/>
      <c r="N68" s="22"/>
      <c r="O68" s="22"/>
      <c r="P68" s="19"/>
      <c r="R68" s="20"/>
      <c r="S68" s="20"/>
      <c r="T68" s="19"/>
      <c r="U68" s="19"/>
      <c r="V68" s="20"/>
      <c r="W68" s="19"/>
      <c r="X68" s="19"/>
      <c r="Y68" s="19"/>
      <c r="Z68" s="19"/>
    </row>
    <row r="69" spans="2:26" s="17" customFormat="1">
      <c r="B69" s="24"/>
      <c r="C69" s="20"/>
      <c r="D69" s="20"/>
      <c r="H69" s="22"/>
      <c r="I69" s="22"/>
      <c r="J69" s="22"/>
      <c r="K69" s="22"/>
      <c r="L69" s="19"/>
      <c r="M69" s="22"/>
      <c r="N69" s="22"/>
      <c r="O69" s="22"/>
      <c r="P69" s="19"/>
      <c r="R69" s="20"/>
      <c r="S69" s="20"/>
      <c r="T69" s="19"/>
      <c r="U69" s="19"/>
      <c r="V69" s="20"/>
      <c r="W69" s="19"/>
      <c r="X69" s="19"/>
      <c r="Y69" s="19"/>
      <c r="Z69" s="19"/>
    </row>
    <row r="70" spans="2:26" s="17" customFormat="1">
      <c r="B70" s="24"/>
      <c r="C70" s="20"/>
      <c r="D70" s="20"/>
      <c r="H70" s="22"/>
      <c r="I70" s="22"/>
      <c r="J70" s="22"/>
      <c r="K70" s="22"/>
      <c r="L70" s="19"/>
      <c r="M70" s="22"/>
      <c r="N70" s="22"/>
      <c r="O70" s="22"/>
      <c r="P70" s="19"/>
      <c r="R70" s="20"/>
      <c r="S70" s="20"/>
      <c r="T70" s="19"/>
      <c r="U70" s="19"/>
      <c r="V70" s="20"/>
      <c r="W70" s="19"/>
      <c r="X70" s="19"/>
      <c r="Y70" s="19"/>
      <c r="Z70" s="19"/>
    </row>
    <row r="71" spans="2:26" s="17" customFormat="1">
      <c r="B71" s="24"/>
      <c r="C71" s="20"/>
      <c r="D71" s="20"/>
      <c r="H71" s="22"/>
      <c r="I71" s="22"/>
      <c r="J71" s="22"/>
      <c r="K71" s="22"/>
      <c r="L71" s="19"/>
      <c r="M71" s="22"/>
      <c r="N71" s="22"/>
      <c r="O71" s="22"/>
      <c r="P71" s="19"/>
      <c r="R71" s="20"/>
      <c r="S71" s="20"/>
      <c r="T71" s="19"/>
      <c r="U71" s="19"/>
      <c r="V71" s="20"/>
      <c r="W71" s="19"/>
      <c r="X71" s="19"/>
      <c r="Y71" s="19"/>
      <c r="Z71" s="19"/>
    </row>
    <row r="72" spans="2:26" s="17" customFormat="1">
      <c r="B72" s="24"/>
      <c r="C72" s="20"/>
      <c r="D72" s="20"/>
      <c r="H72" s="22"/>
      <c r="I72" s="22"/>
      <c r="J72" s="22"/>
      <c r="K72" s="22"/>
      <c r="L72" s="19"/>
      <c r="M72" s="22"/>
      <c r="N72" s="22"/>
      <c r="O72" s="22"/>
      <c r="P72" s="19"/>
      <c r="R72" s="20"/>
      <c r="S72" s="20"/>
      <c r="T72" s="19"/>
      <c r="U72" s="19"/>
      <c r="V72" s="20"/>
      <c r="W72" s="19"/>
      <c r="X72" s="19"/>
      <c r="Y72" s="19"/>
      <c r="Z72" s="19"/>
    </row>
    <row r="73" spans="2:26" s="17" customFormat="1">
      <c r="B73" s="24"/>
      <c r="C73" s="20"/>
      <c r="D73" s="20"/>
      <c r="H73" s="22"/>
      <c r="I73" s="22"/>
      <c r="J73" s="22"/>
      <c r="K73" s="22"/>
      <c r="L73" s="19"/>
      <c r="M73" s="22"/>
      <c r="N73" s="22"/>
      <c r="O73" s="22"/>
      <c r="P73" s="19"/>
      <c r="R73" s="20"/>
      <c r="S73" s="20"/>
      <c r="T73" s="19"/>
      <c r="U73" s="19"/>
      <c r="V73" s="20"/>
      <c r="W73" s="19"/>
      <c r="X73" s="19"/>
      <c r="Y73" s="19"/>
      <c r="Z73" s="19"/>
    </row>
    <row r="74" spans="2:26" s="17" customFormat="1">
      <c r="B74" s="24"/>
      <c r="C74" s="20"/>
      <c r="D74" s="20"/>
      <c r="H74" s="22"/>
      <c r="I74" s="22"/>
      <c r="J74" s="22"/>
      <c r="K74" s="22"/>
      <c r="L74" s="19"/>
      <c r="M74" s="22"/>
      <c r="N74" s="22"/>
      <c r="O74" s="22"/>
      <c r="P74" s="19"/>
      <c r="R74" s="20"/>
      <c r="S74" s="20"/>
      <c r="T74" s="19"/>
      <c r="U74" s="19"/>
      <c r="V74" s="20"/>
      <c r="W74" s="19"/>
      <c r="X74" s="19"/>
      <c r="Y74" s="19"/>
      <c r="Z74" s="19"/>
    </row>
    <row r="75" spans="2:26" s="17" customFormat="1">
      <c r="B75" s="24"/>
      <c r="C75" s="20"/>
      <c r="D75" s="20"/>
      <c r="H75" s="22"/>
      <c r="I75" s="22"/>
      <c r="J75" s="22"/>
      <c r="K75" s="22"/>
      <c r="L75" s="19"/>
      <c r="M75" s="22"/>
      <c r="N75" s="22"/>
      <c r="O75" s="22"/>
      <c r="P75" s="19"/>
      <c r="R75" s="20"/>
      <c r="S75" s="20"/>
      <c r="T75" s="19"/>
      <c r="U75" s="19"/>
      <c r="V75" s="20"/>
      <c r="W75" s="19"/>
      <c r="X75" s="19"/>
      <c r="Y75" s="19"/>
      <c r="Z75" s="19"/>
    </row>
    <row r="76" spans="2:26" s="17" customFormat="1">
      <c r="B76" s="24"/>
      <c r="C76" s="20"/>
      <c r="D76" s="20"/>
      <c r="H76" s="22"/>
      <c r="I76" s="22"/>
      <c r="J76" s="22"/>
      <c r="K76" s="22"/>
      <c r="L76" s="19"/>
      <c r="M76" s="22"/>
      <c r="N76" s="22"/>
      <c r="O76" s="22"/>
      <c r="P76" s="19"/>
      <c r="R76" s="20"/>
      <c r="S76" s="20"/>
      <c r="T76" s="19"/>
      <c r="U76" s="19"/>
      <c r="V76" s="20"/>
      <c r="W76" s="19"/>
      <c r="X76" s="19"/>
      <c r="Y76" s="19"/>
      <c r="Z76" s="19"/>
    </row>
    <row r="77" spans="2:26" s="17" customFormat="1">
      <c r="B77" s="24"/>
      <c r="C77" s="20"/>
      <c r="D77" s="20"/>
      <c r="H77" s="22"/>
      <c r="I77" s="22"/>
      <c r="J77" s="22"/>
      <c r="K77" s="22"/>
      <c r="L77" s="19"/>
      <c r="M77" s="22"/>
      <c r="N77" s="22"/>
      <c r="O77" s="22"/>
      <c r="P77" s="19"/>
      <c r="R77" s="20"/>
      <c r="S77" s="20"/>
      <c r="T77" s="19"/>
      <c r="U77" s="19"/>
      <c r="V77" s="20"/>
      <c r="W77" s="19"/>
      <c r="X77" s="19"/>
      <c r="Y77" s="19"/>
      <c r="Z77" s="19"/>
    </row>
    <row r="78" spans="2:26" s="17" customFormat="1">
      <c r="B78" s="24"/>
      <c r="C78" s="20"/>
      <c r="D78" s="20"/>
      <c r="H78" s="22"/>
      <c r="I78" s="22"/>
      <c r="J78" s="22"/>
      <c r="K78" s="22"/>
      <c r="L78" s="19"/>
      <c r="M78" s="22"/>
      <c r="N78" s="22"/>
      <c r="O78" s="22"/>
      <c r="P78" s="19"/>
      <c r="R78" s="20"/>
      <c r="S78" s="20"/>
      <c r="T78" s="19"/>
      <c r="U78" s="19"/>
      <c r="V78" s="20"/>
      <c r="W78" s="19"/>
      <c r="X78" s="19"/>
      <c r="Y78" s="19"/>
      <c r="Z78" s="19"/>
    </row>
    <row r="79" spans="2:26" s="17" customFormat="1">
      <c r="B79" s="24"/>
      <c r="C79" s="20"/>
      <c r="D79" s="20"/>
      <c r="H79" s="22"/>
      <c r="I79" s="22"/>
      <c r="J79" s="22"/>
      <c r="K79" s="22"/>
      <c r="L79" s="19"/>
      <c r="M79" s="22"/>
      <c r="N79" s="22"/>
      <c r="O79" s="22"/>
      <c r="P79" s="19"/>
      <c r="R79" s="20"/>
      <c r="S79" s="20"/>
      <c r="T79" s="19"/>
      <c r="U79" s="19"/>
      <c r="V79" s="20"/>
      <c r="W79" s="19"/>
      <c r="X79" s="19"/>
      <c r="Y79" s="19"/>
      <c r="Z79" s="19"/>
    </row>
    <row r="80" spans="2:26" s="17" customFormat="1">
      <c r="B80" s="24"/>
      <c r="C80" s="20"/>
      <c r="D80" s="20"/>
      <c r="H80" s="22"/>
      <c r="I80" s="22"/>
      <c r="J80" s="22"/>
      <c r="K80" s="22"/>
      <c r="L80" s="19"/>
      <c r="M80" s="22"/>
      <c r="N80" s="22"/>
      <c r="O80" s="22"/>
      <c r="P80" s="19"/>
      <c r="R80" s="20"/>
      <c r="S80" s="20"/>
      <c r="T80" s="19"/>
      <c r="U80" s="19"/>
      <c r="V80" s="20"/>
      <c r="W80" s="19"/>
      <c r="X80" s="19"/>
      <c r="Y80" s="19"/>
      <c r="Z80" s="19"/>
    </row>
    <row r="81" spans="2:26" s="17" customFormat="1">
      <c r="B81" s="24"/>
      <c r="C81" s="20"/>
      <c r="D81" s="20"/>
      <c r="H81" s="22"/>
      <c r="I81" s="22"/>
      <c r="J81" s="22"/>
      <c r="K81" s="22"/>
      <c r="L81" s="19"/>
      <c r="M81" s="22"/>
      <c r="N81" s="22"/>
      <c r="O81" s="22"/>
      <c r="P81" s="19"/>
      <c r="R81" s="20"/>
      <c r="S81" s="20"/>
      <c r="T81" s="19"/>
      <c r="U81" s="19"/>
      <c r="V81" s="20"/>
      <c r="W81" s="19"/>
      <c r="X81" s="19"/>
      <c r="Y81" s="19"/>
      <c r="Z81" s="19"/>
    </row>
    <row r="82" spans="2:26" s="17" customFormat="1">
      <c r="B82" s="24"/>
      <c r="C82" s="20"/>
      <c r="D82" s="20"/>
      <c r="H82" s="22"/>
      <c r="I82" s="22"/>
      <c r="J82" s="22"/>
      <c r="K82" s="22"/>
      <c r="L82" s="19"/>
      <c r="M82" s="22"/>
      <c r="N82" s="22"/>
      <c r="O82" s="22"/>
      <c r="P82" s="19"/>
      <c r="R82" s="20"/>
      <c r="S82" s="20"/>
      <c r="T82" s="19"/>
      <c r="U82" s="19"/>
      <c r="V82" s="20"/>
      <c r="W82" s="19"/>
      <c r="X82" s="19"/>
      <c r="Y82" s="19"/>
      <c r="Z82" s="19"/>
    </row>
    <row r="83" spans="2:26" s="17" customFormat="1">
      <c r="B83" s="24"/>
      <c r="C83" s="20"/>
      <c r="D83" s="20"/>
      <c r="H83" s="22"/>
      <c r="I83" s="22"/>
      <c r="J83" s="22"/>
      <c r="K83" s="22"/>
      <c r="L83" s="19"/>
      <c r="M83" s="22"/>
      <c r="N83" s="22"/>
      <c r="O83" s="22"/>
      <c r="P83" s="19"/>
      <c r="R83" s="20"/>
      <c r="S83" s="20"/>
      <c r="T83" s="19"/>
      <c r="U83" s="19"/>
      <c r="V83" s="20"/>
      <c r="W83" s="19"/>
      <c r="X83" s="19"/>
      <c r="Y83" s="19"/>
      <c r="Z83" s="19"/>
    </row>
    <row r="84" spans="2:26" s="17" customFormat="1">
      <c r="B84" s="24"/>
      <c r="C84" s="20"/>
      <c r="D84" s="20"/>
      <c r="H84" s="22"/>
      <c r="I84" s="22"/>
      <c r="J84" s="22"/>
      <c r="K84" s="22"/>
      <c r="L84" s="19"/>
      <c r="M84" s="22"/>
      <c r="N84" s="22"/>
      <c r="O84" s="22"/>
      <c r="P84" s="19"/>
      <c r="R84" s="20"/>
      <c r="S84" s="20"/>
      <c r="T84" s="19"/>
      <c r="U84" s="19"/>
      <c r="V84" s="20"/>
      <c r="W84" s="19"/>
      <c r="X84" s="19"/>
      <c r="Y84" s="19"/>
      <c r="Z84" s="19"/>
    </row>
    <row r="85" spans="2:26" s="17" customFormat="1">
      <c r="B85" s="24"/>
      <c r="C85" s="20"/>
      <c r="D85" s="20"/>
      <c r="H85" s="22"/>
      <c r="I85" s="22"/>
      <c r="J85" s="22"/>
      <c r="K85" s="22"/>
      <c r="L85" s="19"/>
      <c r="M85" s="22"/>
      <c r="N85" s="22"/>
      <c r="O85" s="22"/>
      <c r="P85" s="19"/>
      <c r="R85" s="20"/>
      <c r="S85" s="20"/>
      <c r="T85" s="19"/>
      <c r="U85" s="19"/>
      <c r="V85" s="20"/>
      <c r="W85" s="19"/>
      <c r="X85" s="19"/>
      <c r="Y85" s="19"/>
      <c r="Z85" s="19"/>
    </row>
    <row r="86" spans="2:26" s="17" customFormat="1">
      <c r="B86" s="24"/>
      <c r="C86" s="20"/>
      <c r="D86" s="20"/>
      <c r="H86" s="22"/>
      <c r="I86" s="22"/>
      <c r="J86" s="22"/>
      <c r="K86" s="22"/>
      <c r="L86" s="19"/>
      <c r="M86" s="22"/>
      <c r="N86" s="22"/>
      <c r="O86" s="22"/>
      <c r="P86" s="19"/>
      <c r="R86" s="20"/>
      <c r="S86" s="20"/>
      <c r="T86" s="19"/>
      <c r="U86" s="19"/>
      <c r="V86" s="20"/>
      <c r="W86" s="19"/>
      <c r="X86" s="19"/>
      <c r="Y86" s="19"/>
      <c r="Z86" s="19"/>
    </row>
    <row r="87" spans="2:26" s="17" customFormat="1">
      <c r="B87" s="24"/>
      <c r="C87" s="20"/>
      <c r="D87" s="20"/>
      <c r="H87" s="22"/>
      <c r="I87" s="22"/>
      <c r="J87" s="22"/>
      <c r="K87" s="22"/>
      <c r="L87" s="19"/>
      <c r="M87" s="22"/>
      <c r="N87" s="22"/>
      <c r="O87" s="22"/>
      <c r="P87" s="19"/>
      <c r="R87" s="20"/>
      <c r="S87" s="20"/>
      <c r="T87" s="19"/>
      <c r="U87" s="19"/>
      <c r="V87" s="20"/>
      <c r="W87" s="19"/>
      <c r="X87" s="19"/>
      <c r="Y87" s="19"/>
      <c r="Z87" s="19"/>
    </row>
    <row r="88" spans="2:26" s="17" customFormat="1">
      <c r="B88" s="24"/>
      <c r="C88" s="20"/>
      <c r="D88" s="20"/>
      <c r="H88" s="22"/>
      <c r="I88" s="22"/>
      <c r="J88" s="22"/>
      <c r="K88" s="22"/>
      <c r="L88" s="19"/>
      <c r="M88" s="22"/>
      <c r="N88" s="22"/>
      <c r="O88" s="22"/>
      <c r="P88" s="19"/>
      <c r="R88" s="20"/>
      <c r="S88" s="20"/>
      <c r="T88" s="19"/>
      <c r="U88" s="19"/>
      <c r="V88" s="20"/>
      <c r="W88" s="19"/>
      <c r="X88" s="19"/>
      <c r="Y88" s="19"/>
      <c r="Z88" s="19"/>
    </row>
    <row r="89" spans="2:26" s="17" customFormat="1">
      <c r="B89" s="24"/>
      <c r="C89" s="20"/>
      <c r="D89" s="20"/>
      <c r="H89" s="22"/>
      <c r="I89" s="22"/>
      <c r="J89" s="22"/>
      <c r="K89" s="22"/>
      <c r="L89" s="19"/>
      <c r="M89" s="22"/>
      <c r="N89" s="22"/>
      <c r="O89" s="22"/>
      <c r="P89" s="19"/>
      <c r="R89" s="20"/>
      <c r="S89" s="20"/>
      <c r="T89" s="19"/>
      <c r="U89" s="19"/>
      <c r="V89" s="20"/>
      <c r="W89" s="19"/>
      <c r="X89" s="19"/>
      <c r="Y89" s="19"/>
      <c r="Z89" s="19"/>
    </row>
    <row r="90" spans="2:26" s="17" customFormat="1">
      <c r="B90" s="24"/>
      <c r="C90" s="20"/>
      <c r="D90" s="20"/>
      <c r="H90" s="22"/>
      <c r="I90" s="22"/>
      <c r="J90" s="22"/>
      <c r="K90" s="22"/>
      <c r="L90" s="19"/>
      <c r="M90" s="22"/>
      <c r="N90" s="22"/>
      <c r="O90" s="22"/>
      <c r="P90" s="19"/>
      <c r="R90" s="20"/>
      <c r="S90" s="20"/>
      <c r="T90" s="19"/>
      <c r="U90" s="19"/>
      <c r="V90" s="20"/>
      <c r="W90" s="19"/>
      <c r="X90" s="19"/>
      <c r="Y90" s="19"/>
      <c r="Z90" s="19"/>
    </row>
    <row r="91" spans="2:26" s="17" customFormat="1">
      <c r="B91" s="24"/>
      <c r="C91" s="20"/>
      <c r="D91" s="20"/>
      <c r="H91" s="22"/>
      <c r="I91" s="22"/>
      <c r="J91" s="22"/>
      <c r="K91" s="22"/>
      <c r="L91" s="19"/>
      <c r="M91" s="22"/>
      <c r="N91" s="22"/>
      <c r="O91" s="22"/>
      <c r="P91" s="19"/>
      <c r="R91" s="20"/>
      <c r="S91" s="20"/>
      <c r="T91" s="19"/>
      <c r="U91" s="19"/>
      <c r="V91" s="20"/>
      <c r="W91" s="19"/>
      <c r="X91" s="19"/>
      <c r="Y91" s="19"/>
      <c r="Z91" s="19"/>
    </row>
    <row r="92" spans="2:26" s="17" customFormat="1">
      <c r="B92" s="24"/>
      <c r="C92" s="20"/>
      <c r="D92" s="20"/>
      <c r="H92" s="22"/>
      <c r="I92" s="22"/>
      <c r="J92" s="22"/>
      <c r="K92" s="22"/>
      <c r="L92" s="19"/>
      <c r="M92" s="22"/>
      <c r="N92" s="22"/>
      <c r="O92" s="22"/>
      <c r="P92" s="19"/>
      <c r="R92" s="20"/>
      <c r="S92" s="20"/>
      <c r="T92" s="19"/>
      <c r="U92" s="19"/>
      <c r="V92" s="20"/>
      <c r="W92" s="19"/>
      <c r="X92" s="19"/>
      <c r="Y92" s="19"/>
      <c r="Z92" s="19"/>
    </row>
    <row r="93" spans="2:26" s="17" customFormat="1">
      <c r="B93" s="24"/>
      <c r="C93" s="20"/>
      <c r="D93" s="20"/>
      <c r="H93" s="22"/>
      <c r="I93" s="22"/>
      <c r="J93" s="22"/>
      <c r="K93" s="22"/>
      <c r="L93" s="19"/>
      <c r="M93" s="22"/>
      <c r="N93" s="22"/>
      <c r="O93" s="22"/>
      <c r="P93" s="19"/>
      <c r="R93" s="20"/>
      <c r="S93" s="20"/>
      <c r="T93" s="19"/>
      <c r="U93" s="19"/>
      <c r="V93" s="20"/>
      <c r="W93" s="19"/>
      <c r="X93" s="19"/>
      <c r="Y93" s="19"/>
      <c r="Z93" s="19"/>
    </row>
    <row r="94" spans="2:26" s="17" customFormat="1">
      <c r="B94" s="24"/>
      <c r="C94" s="20"/>
      <c r="D94" s="20"/>
      <c r="H94" s="22"/>
      <c r="I94" s="22"/>
      <c r="J94" s="22"/>
      <c r="K94" s="22"/>
      <c r="L94" s="19"/>
      <c r="M94" s="22"/>
      <c r="N94" s="22"/>
      <c r="O94" s="22"/>
      <c r="P94" s="19"/>
      <c r="R94" s="20"/>
      <c r="S94" s="20"/>
      <c r="T94" s="19"/>
      <c r="U94" s="19"/>
      <c r="V94" s="20"/>
      <c r="W94" s="19"/>
      <c r="X94" s="19"/>
      <c r="Y94" s="19"/>
      <c r="Z94" s="19"/>
    </row>
    <row r="95" spans="2:26" s="17" customFormat="1">
      <c r="B95" s="24"/>
      <c r="C95" s="20"/>
      <c r="D95" s="20"/>
      <c r="H95" s="22"/>
      <c r="I95" s="22"/>
      <c r="J95" s="22"/>
      <c r="K95" s="22"/>
      <c r="L95" s="19"/>
      <c r="M95" s="22"/>
      <c r="N95" s="22"/>
      <c r="O95" s="22"/>
      <c r="P95" s="19"/>
      <c r="R95" s="20"/>
      <c r="S95" s="20"/>
      <c r="T95" s="19"/>
      <c r="U95" s="19"/>
      <c r="V95" s="20"/>
      <c r="W95" s="19"/>
      <c r="X95" s="19"/>
      <c r="Y95" s="19"/>
      <c r="Z95" s="19"/>
    </row>
    <row r="96" spans="2:26" s="17" customFormat="1">
      <c r="B96" s="24"/>
      <c r="C96" s="20"/>
      <c r="D96" s="20"/>
      <c r="H96" s="22"/>
      <c r="I96" s="22"/>
      <c r="J96" s="22"/>
      <c r="K96" s="22"/>
      <c r="L96" s="19"/>
      <c r="M96" s="22"/>
      <c r="N96" s="22"/>
      <c r="O96" s="22"/>
      <c r="P96" s="19"/>
      <c r="R96" s="20"/>
      <c r="S96" s="20"/>
      <c r="T96" s="19"/>
      <c r="U96" s="19"/>
      <c r="V96" s="20"/>
      <c r="W96" s="19"/>
      <c r="X96" s="19"/>
      <c r="Y96" s="19"/>
      <c r="Z96" s="19"/>
    </row>
    <row r="97" spans="2:26" s="17" customFormat="1">
      <c r="B97" s="24"/>
      <c r="C97" s="20"/>
      <c r="D97" s="20"/>
      <c r="H97" s="22"/>
      <c r="I97" s="22"/>
      <c r="J97" s="22"/>
      <c r="K97" s="22"/>
      <c r="L97" s="19"/>
      <c r="M97" s="22"/>
      <c r="N97" s="22"/>
      <c r="O97" s="22"/>
      <c r="P97" s="19"/>
      <c r="R97" s="20"/>
      <c r="S97" s="20"/>
      <c r="T97" s="19"/>
      <c r="U97" s="19"/>
      <c r="V97" s="20"/>
      <c r="W97" s="19"/>
      <c r="X97" s="19"/>
      <c r="Y97" s="19"/>
      <c r="Z97" s="19"/>
    </row>
    <row r="98" spans="2:26" s="17" customFormat="1">
      <c r="B98" s="24"/>
      <c r="C98" s="20"/>
      <c r="D98" s="20"/>
      <c r="H98" s="22"/>
      <c r="I98" s="22"/>
      <c r="J98" s="22"/>
      <c r="K98" s="22"/>
      <c r="L98" s="19"/>
      <c r="M98" s="22"/>
      <c r="N98" s="22"/>
      <c r="O98" s="22"/>
      <c r="P98" s="19"/>
      <c r="R98" s="20"/>
      <c r="S98" s="20"/>
      <c r="T98" s="19"/>
      <c r="U98" s="19"/>
      <c r="V98" s="20"/>
      <c r="W98" s="19"/>
      <c r="X98" s="19"/>
      <c r="Y98" s="19"/>
      <c r="Z98" s="19"/>
    </row>
    <row r="99" spans="2:26" s="17" customFormat="1">
      <c r="B99" s="24"/>
      <c r="C99" s="20"/>
      <c r="D99" s="20"/>
      <c r="H99" s="22"/>
      <c r="I99" s="22"/>
      <c r="J99" s="22"/>
      <c r="K99" s="22"/>
      <c r="L99" s="19"/>
      <c r="M99" s="22"/>
      <c r="N99" s="22"/>
      <c r="O99" s="22"/>
      <c r="P99" s="19"/>
      <c r="R99" s="20"/>
      <c r="S99" s="20"/>
      <c r="T99" s="19"/>
      <c r="U99" s="19"/>
      <c r="V99" s="20"/>
      <c r="W99" s="19"/>
      <c r="X99" s="19"/>
      <c r="Y99" s="19"/>
      <c r="Z99" s="19"/>
    </row>
    <row r="100" spans="2:26" s="17" customFormat="1">
      <c r="B100" s="24"/>
      <c r="C100" s="20"/>
      <c r="D100" s="20"/>
      <c r="H100" s="22"/>
      <c r="I100" s="22"/>
      <c r="J100" s="22"/>
      <c r="K100" s="22"/>
      <c r="L100" s="19"/>
      <c r="M100" s="22"/>
      <c r="N100" s="22"/>
      <c r="O100" s="22"/>
      <c r="P100" s="19"/>
      <c r="R100" s="20"/>
      <c r="S100" s="20"/>
      <c r="T100" s="19"/>
      <c r="U100" s="19"/>
      <c r="V100" s="20"/>
      <c r="W100" s="19"/>
      <c r="X100" s="19"/>
      <c r="Y100" s="19"/>
      <c r="Z100" s="19"/>
    </row>
    <row r="101" spans="2:26" s="17" customFormat="1">
      <c r="B101" s="24"/>
      <c r="C101" s="20"/>
      <c r="D101" s="20"/>
      <c r="H101" s="22"/>
      <c r="I101" s="22"/>
      <c r="J101" s="22"/>
      <c r="K101" s="22"/>
      <c r="L101" s="19"/>
      <c r="M101" s="22"/>
      <c r="N101" s="22"/>
      <c r="O101" s="22"/>
      <c r="P101" s="19"/>
      <c r="R101" s="20"/>
      <c r="S101" s="20"/>
      <c r="T101" s="19"/>
      <c r="U101" s="19"/>
      <c r="V101" s="20"/>
      <c r="W101" s="19"/>
      <c r="X101" s="19"/>
      <c r="Y101" s="19"/>
      <c r="Z101" s="19"/>
    </row>
    <row r="102" spans="2:26" s="17" customFormat="1">
      <c r="B102" s="24"/>
      <c r="C102" s="20"/>
      <c r="D102" s="20"/>
      <c r="H102" s="22"/>
      <c r="I102" s="22"/>
      <c r="J102" s="22"/>
      <c r="K102" s="22"/>
      <c r="L102" s="19"/>
      <c r="M102" s="22"/>
      <c r="N102" s="22"/>
      <c r="O102" s="22"/>
      <c r="P102" s="19"/>
      <c r="R102" s="20"/>
      <c r="S102" s="20"/>
      <c r="T102" s="19"/>
      <c r="U102" s="19"/>
      <c r="V102" s="20"/>
      <c r="W102" s="19"/>
      <c r="X102" s="19"/>
      <c r="Y102" s="19"/>
      <c r="Z102" s="19"/>
    </row>
    <row r="103" spans="2:26" s="17" customFormat="1">
      <c r="B103" s="24"/>
      <c r="C103" s="20"/>
      <c r="D103" s="20"/>
      <c r="H103" s="22"/>
      <c r="I103" s="22"/>
      <c r="J103" s="22"/>
      <c r="K103" s="22"/>
      <c r="L103" s="19"/>
      <c r="M103" s="22"/>
      <c r="N103" s="22"/>
      <c r="O103" s="22"/>
      <c r="P103" s="19"/>
      <c r="R103" s="20"/>
      <c r="S103" s="20"/>
      <c r="T103" s="19"/>
      <c r="U103" s="19"/>
      <c r="V103" s="20"/>
      <c r="W103" s="19"/>
      <c r="X103" s="19"/>
      <c r="Y103" s="19"/>
      <c r="Z103" s="19"/>
    </row>
    <row r="104" spans="2:26" s="17" customFormat="1">
      <c r="B104" s="24"/>
      <c r="C104" s="20"/>
      <c r="D104" s="20"/>
      <c r="H104" s="22"/>
      <c r="I104" s="22"/>
      <c r="J104" s="22"/>
      <c r="K104" s="22"/>
      <c r="L104" s="19"/>
      <c r="M104" s="22"/>
      <c r="N104" s="22"/>
      <c r="O104" s="22"/>
      <c r="P104" s="19"/>
      <c r="R104" s="20"/>
      <c r="S104" s="20"/>
      <c r="T104" s="19"/>
      <c r="U104" s="19"/>
      <c r="V104" s="20"/>
      <c r="W104" s="19"/>
      <c r="X104" s="19"/>
      <c r="Y104" s="19"/>
      <c r="Z104" s="19"/>
    </row>
    <row r="105" spans="2:26" s="17" customFormat="1">
      <c r="B105" s="24"/>
      <c r="C105" s="20"/>
      <c r="D105" s="20"/>
      <c r="H105" s="22"/>
      <c r="I105" s="22"/>
      <c r="J105" s="22"/>
      <c r="K105" s="22"/>
      <c r="L105" s="19"/>
      <c r="M105" s="22"/>
      <c r="N105" s="22"/>
      <c r="O105" s="22"/>
      <c r="P105" s="19"/>
      <c r="R105" s="20"/>
      <c r="S105" s="20"/>
      <c r="T105" s="19"/>
      <c r="U105" s="19"/>
      <c r="V105" s="20"/>
      <c r="W105" s="19"/>
      <c r="X105" s="19"/>
      <c r="Y105" s="19"/>
      <c r="Z105" s="19"/>
    </row>
    <row r="106" spans="2:26" s="17" customFormat="1">
      <c r="B106" s="24"/>
      <c r="C106" s="20"/>
      <c r="D106" s="20"/>
      <c r="H106" s="22"/>
      <c r="I106" s="22"/>
      <c r="J106" s="22"/>
      <c r="K106" s="22"/>
      <c r="L106" s="19"/>
      <c r="M106" s="22"/>
      <c r="N106" s="22"/>
      <c r="O106" s="22"/>
      <c r="P106" s="19"/>
      <c r="R106" s="20"/>
      <c r="S106" s="20"/>
      <c r="T106" s="19"/>
      <c r="U106" s="19"/>
      <c r="V106" s="20"/>
      <c r="W106" s="19"/>
      <c r="X106" s="19"/>
      <c r="Y106" s="19"/>
      <c r="Z106" s="19"/>
    </row>
    <row r="107" spans="2:26" s="17" customFormat="1">
      <c r="B107" s="24"/>
      <c r="C107" s="20"/>
      <c r="D107" s="20"/>
      <c r="H107" s="22"/>
      <c r="I107" s="22"/>
      <c r="J107" s="22"/>
      <c r="K107" s="22"/>
      <c r="L107" s="19"/>
      <c r="M107" s="22"/>
      <c r="N107" s="22"/>
      <c r="O107" s="22"/>
      <c r="P107" s="19"/>
      <c r="R107" s="20"/>
      <c r="S107" s="20"/>
      <c r="T107" s="19"/>
      <c r="U107" s="19"/>
      <c r="V107" s="20"/>
      <c r="W107" s="19"/>
      <c r="X107" s="19"/>
      <c r="Y107" s="19"/>
      <c r="Z107" s="19"/>
    </row>
    <row r="108" spans="2:26" s="17" customFormat="1">
      <c r="B108" s="24"/>
      <c r="C108" s="20"/>
      <c r="D108" s="20"/>
      <c r="H108" s="22"/>
      <c r="I108" s="22"/>
      <c r="J108" s="22"/>
      <c r="K108" s="22"/>
      <c r="L108" s="19"/>
      <c r="M108" s="22"/>
      <c r="N108" s="22"/>
      <c r="O108" s="22"/>
      <c r="P108" s="19"/>
      <c r="R108" s="20"/>
      <c r="S108" s="20"/>
      <c r="T108" s="19"/>
      <c r="U108" s="19"/>
      <c r="V108" s="20"/>
      <c r="W108" s="19"/>
      <c r="X108" s="19"/>
      <c r="Y108" s="19"/>
      <c r="Z108" s="19"/>
    </row>
    <row r="109" spans="2:26" s="17" customFormat="1">
      <c r="B109" s="24"/>
      <c r="C109" s="20"/>
      <c r="D109" s="20"/>
      <c r="H109" s="22"/>
      <c r="I109" s="22"/>
      <c r="J109" s="22"/>
      <c r="K109" s="22"/>
      <c r="L109" s="19"/>
      <c r="M109" s="22"/>
      <c r="N109" s="22"/>
      <c r="O109" s="22"/>
      <c r="P109" s="19"/>
      <c r="R109" s="20"/>
      <c r="S109" s="20"/>
      <c r="T109" s="19"/>
      <c r="U109" s="19"/>
      <c r="V109" s="20"/>
      <c r="W109" s="19"/>
      <c r="X109" s="19"/>
      <c r="Y109" s="19"/>
      <c r="Z109" s="19"/>
    </row>
    <row r="110" spans="2:26" s="17" customFormat="1">
      <c r="B110" s="24"/>
      <c r="C110" s="20"/>
      <c r="D110" s="20"/>
      <c r="H110" s="22"/>
      <c r="I110" s="22"/>
      <c r="J110" s="22"/>
      <c r="K110" s="22"/>
      <c r="L110" s="19"/>
      <c r="M110" s="22"/>
      <c r="N110" s="22"/>
      <c r="O110" s="22"/>
      <c r="P110" s="19"/>
      <c r="R110" s="20"/>
      <c r="S110" s="20"/>
      <c r="T110" s="19"/>
      <c r="U110" s="19"/>
      <c r="V110" s="20"/>
      <c r="W110" s="19"/>
      <c r="X110" s="19"/>
      <c r="Y110" s="19"/>
      <c r="Z110" s="19"/>
    </row>
    <row r="111" spans="2:26" s="17" customFormat="1">
      <c r="B111" s="24"/>
      <c r="C111" s="20"/>
      <c r="D111" s="20"/>
      <c r="H111" s="22"/>
      <c r="I111" s="22"/>
      <c r="J111" s="22"/>
      <c r="K111" s="22"/>
      <c r="L111" s="19"/>
      <c r="M111" s="22"/>
      <c r="N111" s="22"/>
      <c r="O111" s="22"/>
      <c r="P111" s="19"/>
      <c r="R111" s="20"/>
      <c r="S111" s="20"/>
      <c r="T111" s="19"/>
      <c r="U111" s="19"/>
      <c r="V111" s="20"/>
      <c r="W111" s="19"/>
      <c r="X111" s="19"/>
      <c r="Y111" s="19"/>
      <c r="Z111" s="19"/>
    </row>
    <row r="112" spans="2:26" s="17" customFormat="1">
      <c r="B112" s="24"/>
      <c r="C112" s="20"/>
      <c r="D112" s="20"/>
      <c r="H112" s="22"/>
      <c r="I112" s="22"/>
      <c r="J112" s="22"/>
      <c r="K112" s="22"/>
      <c r="L112" s="19"/>
      <c r="M112" s="22"/>
      <c r="N112" s="22"/>
      <c r="O112" s="22"/>
      <c r="P112" s="19"/>
      <c r="R112" s="20"/>
      <c r="S112" s="20"/>
      <c r="T112" s="19"/>
      <c r="U112" s="19"/>
      <c r="V112" s="20"/>
      <c r="W112" s="19"/>
      <c r="X112" s="19"/>
      <c r="Y112" s="19"/>
      <c r="Z112" s="19"/>
    </row>
    <row r="113" spans="2:26" s="17" customFormat="1">
      <c r="B113" s="24"/>
      <c r="C113" s="20"/>
      <c r="D113" s="20"/>
      <c r="H113" s="22"/>
      <c r="I113" s="22"/>
      <c r="J113" s="22"/>
      <c r="K113" s="22"/>
      <c r="L113" s="19"/>
      <c r="M113" s="22"/>
      <c r="N113" s="22"/>
      <c r="O113" s="22"/>
      <c r="P113" s="19"/>
      <c r="R113" s="20"/>
      <c r="S113" s="20"/>
      <c r="T113" s="19"/>
      <c r="U113" s="19"/>
      <c r="V113" s="20"/>
      <c r="W113" s="19"/>
      <c r="X113" s="19"/>
      <c r="Y113" s="19"/>
      <c r="Z113" s="19"/>
    </row>
    <row r="114" spans="2:26" s="17" customFormat="1">
      <c r="B114" s="24"/>
      <c r="C114" s="20"/>
      <c r="D114" s="20"/>
      <c r="H114" s="22"/>
      <c r="I114" s="22"/>
      <c r="J114" s="22"/>
      <c r="K114" s="22"/>
      <c r="L114" s="19"/>
      <c r="M114" s="22"/>
      <c r="N114" s="22"/>
      <c r="O114" s="22"/>
      <c r="P114" s="19"/>
      <c r="R114" s="20"/>
      <c r="S114" s="20"/>
      <c r="T114" s="19"/>
      <c r="U114" s="19"/>
      <c r="V114" s="20"/>
      <c r="W114" s="19"/>
      <c r="X114" s="19"/>
      <c r="Y114" s="19"/>
      <c r="Z114" s="19"/>
    </row>
    <row r="115" spans="2:26" s="17" customFormat="1">
      <c r="B115" s="24"/>
      <c r="C115" s="20"/>
      <c r="D115" s="20"/>
      <c r="H115" s="22"/>
      <c r="I115" s="22"/>
      <c r="J115" s="22"/>
      <c r="K115" s="22"/>
      <c r="L115" s="19"/>
      <c r="M115" s="22"/>
      <c r="N115" s="22"/>
      <c r="O115" s="22"/>
      <c r="P115" s="19"/>
      <c r="R115" s="20"/>
      <c r="S115" s="20"/>
      <c r="T115" s="19"/>
      <c r="U115" s="19"/>
      <c r="V115" s="20"/>
      <c r="W115" s="19"/>
      <c r="X115" s="19"/>
      <c r="Y115" s="19"/>
      <c r="Z115" s="19"/>
    </row>
    <row r="116" spans="2:26" s="17" customFormat="1">
      <c r="B116" s="24"/>
      <c r="C116" s="20"/>
      <c r="D116" s="20"/>
      <c r="H116" s="22"/>
      <c r="I116" s="22"/>
      <c r="J116" s="22"/>
      <c r="K116" s="22"/>
      <c r="L116" s="19"/>
      <c r="M116" s="22"/>
      <c r="N116" s="22"/>
      <c r="O116" s="22"/>
      <c r="P116" s="19"/>
      <c r="R116" s="20"/>
      <c r="S116" s="20"/>
      <c r="T116" s="19"/>
      <c r="U116" s="19"/>
      <c r="V116" s="20"/>
      <c r="W116" s="19"/>
      <c r="X116" s="19"/>
      <c r="Y116" s="19"/>
      <c r="Z116" s="19"/>
    </row>
    <row r="117" spans="2:26" s="17" customFormat="1">
      <c r="B117" s="24"/>
      <c r="C117" s="20"/>
      <c r="D117" s="20"/>
      <c r="H117" s="22"/>
      <c r="I117" s="22"/>
      <c r="J117" s="22"/>
      <c r="K117" s="22"/>
      <c r="L117" s="19"/>
      <c r="M117" s="22"/>
      <c r="N117" s="22"/>
      <c r="O117" s="22"/>
      <c r="P117" s="19"/>
      <c r="R117" s="20"/>
      <c r="S117" s="20"/>
      <c r="T117" s="19"/>
      <c r="U117" s="19"/>
      <c r="V117" s="20"/>
      <c r="W117" s="19"/>
      <c r="X117" s="19"/>
      <c r="Y117" s="19"/>
      <c r="Z117" s="19"/>
    </row>
    <row r="118" spans="2:26" s="17" customFormat="1">
      <c r="B118" s="24"/>
      <c r="C118" s="20"/>
      <c r="D118" s="20"/>
      <c r="H118" s="22"/>
      <c r="I118" s="22"/>
      <c r="J118" s="22"/>
      <c r="K118" s="22"/>
      <c r="L118" s="19"/>
      <c r="M118" s="22"/>
      <c r="N118" s="22"/>
      <c r="O118" s="22"/>
      <c r="P118" s="19"/>
      <c r="R118" s="20"/>
      <c r="S118" s="20"/>
      <c r="T118" s="19"/>
      <c r="U118" s="19"/>
      <c r="V118" s="20"/>
      <c r="W118" s="19"/>
      <c r="X118" s="19"/>
      <c r="Y118" s="19"/>
      <c r="Z118" s="19"/>
    </row>
    <row r="119" spans="2:26" s="17" customFormat="1">
      <c r="B119" s="24"/>
      <c r="C119" s="20"/>
      <c r="D119" s="20"/>
      <c r="H119" s="22"/>
      <c r="I119" s="22"/>
      <c r="J119" s="22"/>
      <c r="K119" s="22"/>
      <c r="L119" s="19"/>
      <c r="M119" s="22"/>
      <c r="N119" s="22"/>
      <c r="O119" s="22"/>
      <c r="P119" s="19"/>
      <c r="R119" s="20"/>
      <c r="S119" s="20"/>
      <c r="T119" s="19"/>
      <c r="U119" s="19"/>
      <c r="V119" s="20"/>
      <c r="W119" s="19"/>
      <c r="X119" s="19"/>
      <c r="Y119" s="19"/>
      <c r="Z119" s="19"/>
    </row>
    <row r="120" spans="2:26" s="17" customFormat="1">
      <c r="B120" s="24"/>
      <c r="C120" s="20"/>
      <c r="D120" s="20"/>
      <c r="H120" s="22"/>
      <c r="I120" s="22"/>
      <c r="J120" s="22"/>
      <c r="K120" s="22"/>
      <c r="L120" s="19"/>
      <c r="M120" s="22"/>
      <c r="N120" s="22"/>
      <c r="O120" s="22"/>
      <c r="P120" s="19"/>
      <c r="R120" s="20"/>
      <c r="S120" s="20"/>
      <c r="T120" s="19"/>
      <c r="U120" s="19"/>
      <c r="V120" s="20"/>
      <c r="W120" s="19"/>
      <c r="X120" s="19"/>
      <c r="Y120" s="19"/>
      <c r="Z120" s="19"/>
    </row>
    <row r="121" spans="2:26" s="17" customFormat="1">
      <c r="B121" s="24"/>
      <c r="C121" s="20"/>
      <c r="D121" s="20"/>
      <c r="H121" s="22"/>
      <c r="I121" s="22"/>
      <c r="J121" s="22"/>
      <c r="K121" s="22"/>
      <c r="L121" s="19"/>
      <c r="M121" s="22"/>
      <c r="N121" s="22"/>
      <c r="O121" s="22"/>
      <c r="P121" s="19"/>
      <c r="R121" s="20"/>
      <c r="S121" s="20"/>
      <c r="T121" s="19"/>
      <c r="U121" s="19"/>
      <c r="V121" s="20"/>
      <c r="W121" s="19"/>
      <c r="X121" s="19"/>
      <c r="Y121" s="19"/>
      <c r="Z121" s="19"/>
    </row>
    <row r="122" spans="2:26" s="17" customFormat="1">
      <c r="B122" s="24"/>
      <c r="C122" s="20"/>
      <c r="D122" s="20"/>
      <c r="H122" s="22"/>
      <c r="I122" s="22"/>
      <c r="J122" s="22"/>
      <c r="K122" s="22"/>
      <c r="L122" s="19"/>
      <c r="M122" s="22"/>
      <c r="N122" s="22"/>
      <c r="O122" s="22"/>
      <c r="P122" s="19"/>
      <c r="R122" s="20"/>
      <c r="S122" s="20"/>
      <c r="T122" s="19"/>
      <c r="U122" s="19"/>
      <c r="V122" s="20"/>
      <c r="W122" s="19"/>
      <c r="X122" s="19"/>
      <c r="Y122" s="19"/>
      <c r="Z122" s="19"/>
    </row>
    <row r="123" spans="2:26" s="17" customFormat="1">
      <c r="B123" s="24"/>
      <c r="C123" s="20"/>
      <c r="D123" s="20"/>
      <c r="H123" s="22"/>
      <c r="I123" s="22"/>
      <c r="J123" s="22"/>
      <c r="K123" s="22"/>
      <c r="L123" s="19"/>
      <c r="M123" s="22"/>
      <c r="N123" s="22"/>
      <c r="O123" s="22"/>
      <c r="P123" s="19"/>
      <c r="R123" s="20"/>
      <c r="S123" s="20"/>
      <c r="T123" s="19"/>
      <c r="U123" s="19"/>
      <c r="V123" s="20"/>
      <c r="W123" s="19"/>
      <c r="X123" s="19"/>
      <c r="Y123" s="19"/>
      <c r="Z123" s="19"/>
    </row>
    <row r="124" spans="2:26" s="17" customFormat="1">
      <c r="B124" s="24"/>
      <c r="C124" s="20"/>
      <c r="D124" s="20"/>
      <c r="H124" s="22"/>
      <c r="I124" s="22"/>
      <c r="J124" s="22"/>
      <c r="K124" s="22"/>
      <c r="L124" s="19"/>
      <c r="M124" s="22"/>
      <c r="N124" s="22"/>
      <c r="O124" s="22"/>
      <c r="P124" s="19"/>
      <c r="R124" s="20"/>
      <c r="S124" s="20"/>
      <c r="T124" s="19"/>
      <c r="U124" s="19"/>
      <c r="V124" s="20"/>
      <c r="W124" s="19"/>
      <c r="X124" s="19"/>
      <c r="Y124" s="19"/>
      <c r="Z124" s="19"/>
    </row>
    <row r="125" spans="2:26" s="17" customFormat="1">
      <c r="B125" s="24"/>
      <c r="C125" s="20"/>
      <c r="D125" s="20"/>
      <c r="H125" s="22"/>
      <c r="I125" s="22"/>
      <c r="J125" s="22"/>
      <c r="K125" s="22"/>
      <c r="L125" s="19"/>
      <c r="M125" s="22"/>
      <c r="N125" s="22"/>
      <c r="O125" s="22"/>
      <c r="P125" s="19"/>
      <c r="R125" s="20"/>
      <c r="S125" s="20"/>
      <c r="T125" s="19"/>
      <c r="U125" s="19"/>
      <c r="V125" s="20"/>
      <c r="W125" s="19"/>
      <c r="X125" s="19"/>
      <c r="Y125" s="19"/>
      <c r="Z125" s="19"/>
    </row>
    <row r="126" spans="2:26" s="17" customFormat="1">
      <c r="B126" s="24"/>
      <c r="C126" s="20"/>
      <c r="D126" s="20"/>
      <c r="H126" s="22"/>
      <c r="I126" s="22"/>
      <c r="J126" s="22"/>
      <c r="K126" s="22"/>
      <c r="L126" s="19"/>
      <c r="M126" s="22"/>
      <c r="N126" s="22"/>
      <c r="O126" s="22"/>
      <c r="P126" s="19"/>
      <c r="R126" s="20"/>
      <c r="S126" s="20"/>
      <c r="T126" s="19"/>
      <c r="U126" s="19"/>
      <c r="V126" s="20"/>
      <c r="W126" s="19"/>
      <c r="X126" s="19"/>
      <c r="Y126" s="19"/>
      <c r="Z126" s="19"/>
    </row>
    <row r="127" spans="2:26" s="17" customFormat="1">
      <c r="B127" s="24"/>
      <c r="C127" s="20"/>
      <c r="D127" s="20"/>
      <c r="H127" s="22"/>
      <c r="I127" s="22"/>
      <c r="J127" s="22"/>
      <c r="K127" s="22"/>
      <c r="L127" s="19"/>
      <c r="M127" s="22"/>
      <c r="N127" s="22"/>
      <c r="O127" s="22"/>
      <c r="P127" s="19"/>
      <c r="R127" s="20"/>
      <c r="S127" s="20"/>
      <c r="T127" s="19"/>
      <c r="U127" s="19"/>
      <c r="V127" s="20"/>
      <c r="W127" s="19"/>
      <c r="X127" s="19"/>
      <c r="Y127" s="19"/>
      <c r="Z127" s="19"/>
    </row>
    <row r="128" spans="2:26" s="17" customFormat="1">
      <c r="B128" s="24"/>
      <c r="C128" s="20"/>
      <c r="D128" s="20"/>
      <c r="H128" s="22"/>
      <c r="I128" s="22"/>
      <c r="J128" s="22"/>
      <c r="K128" s="22"/>
      <c r="L128" s="19"/>
      <c r="M128" s="22"/>
      <c r="N128" s="22"/>
      <c r="O128" s="22"/>
      <c r="P128" s="19"/>
      <c r="R128" s="20"/>
      <c r="S128" s="20"/>
      <c r="T128" s="19"/>
      <c r="U128" s="19"/>
      <c r="V128" s="20"/>
      <c r="W128" s="19"/>
      <c r="X128" s="19"/>
      <c r="Y128" s="19"/>
      <c r="Z128" s="19"/>
    </row>
    <row r="129" spans="2:26" s="17" customFormat="1">
      <c r="B129" s="24"/>
      <c r="C129" s="20"/>
      <c r="D129" s="20"/>
      <c r="H129" s="22"/>
      <c r="I129" s="22"/>
      <c r="J129" s="22"/>
      <c r="K129" s="22"/>
      <c r="L129" s="19"/>
      <c r="M129" s="22"/>
      <c r="N129" s="22"/>
      <c r="O129" s="22"/>
      <c r="P129" s="19"/>
      <c r="R129" s="20"/>
      <c r="S129" s="20"/>
      <c r="T129" s="19"/>
      <c r="U129" s="19"/>
      <c r="V129" s="20"/>
      <c r="W129" s="19"/>
      <c r="X129" s="19"/>
      <c r="Y129" s="19"/>
      <c r="Z129" s="19"/>
    </row>
    <row r="130" spans="2:26" s="17" customFormat="1">
      <c r="B130" s="24"/>
      <c r="C130" s="20"/>
      <c r="D130" s="20"/>
      <c r="H130" s="22"/>
      <c r="I130" s="22"/>
      <c r="J130" s="22"/>
      <c r="K130" s="22"/>
      <c r="L130" s="19"/>
      <c r="M130" s="22"/>
      <c r="N130" s="22"/>
      <c r="O130" s="22"/>
      <c r="P130" s="19"/>
      <c r="R130" s="20"/>
      <c r="S130" s="20"/>
      <c r="T130" s="19"/>
      <c r="U130" s="19"/>
      <c r="V130" s="20"/>
      <c r="W130" s="19"/>
      <c r="X130" s="19"/>
      <c r="Y130" s="19"/>
      <c r="Z130" s="19"/>
    </row>
    <row r="131" spans="2:26" s="17" customFormat="1">
      <c r="B131" s="24"/>
      <c r="C131" s="20"/>
      <c r="D131" s="20"/>
      <c r="H131" s="22"/>
      <c r="I131" s="22"/>
      <c r="J131" s="22"/>
      <c r="K131" s="22"/>
      <c r="L131" s="19"/>
      <c r="M131" s="22"/>
      <c r="N131" s="22"/>
      <c r="O131" s="22"/>
      <c r="P131" s="19"/>
      <c r="R131" s="20"/>
      <c r="S131" s="20"/>
      <c r="T131" s="19"/>
      <c r="U131" s="19"/>
      <c r="V131" s="20"/>
      <c r="W131" s="19"/>
      <c r="X131" s="19"/>
      <c r="Y131" s="19"/>
      <c r="Z131" s="19"/>
    </row>
    <row r="132" spans="2:26" s="17" customFormat="1">
      <c r="B132" s="24"/>
      <c r="C132" s="20"/>
      <c r="D132" s="20"/>
      <c r="H132" s="22"/>
      <c r="I132" s="22"/>
      <c r="J132" s="22"/>
      <c r="K132" s="22"/>
      <c r="L132" s="19"/>
      <c r="M132" s="22"/>
      <c r="N132" s="22"/>
      <c r="O132" s="22"/>
      <c r="P132" s="19"/>
      <c r="R132" s="20"/>
      <c r="S132" s="20"/>
      <c r="T132" s="19"/>
      <c r="U132" s="19"/>
      <c r="V132" s="20"/>
      <c r="W132" s="19"/>
      <c r="X132" s="19"/>
      <c r="Y132" s="19"/>
      <c r="Z132" s="19"/>
    </row>
    <row r="133" spans="2:26" s="17" customFormat="1">
      <c r="B133" s="24"/>
      <c r="C133" s="20"/>
      <c r="D133" s="20"/>
      <c r="H133" s="22"/>
      <c r="I133" s="22"/>
      <c r="J133" s="22"/>
      <c r="K133" s="22"/>
      <c r="L133" s="19"/>
      <c r="M133" s="22"/>
      <c r="N133" s="22"/>
      <c r="O133" s="22"/>
      <c r="P133" s="19"/>
      <c r="R133" s="20"/>
      <c r="S133" s="20"/>
      <c r="T133" s="19"/>
      <c r="U133" s="19"/>
      <c r="V133" s="20"/>
      <c r="W133" s="19"/>
      <c r="X133" s="19"/>
      <c r="Y133" s="19"/>
      <c r="Z133" s="19"/>
    </row>
    <row r="134" spans="2:26" s="17" customFormat="1">
      <c r="B134" s="24"/>
      <c r="C134" s="20"/>
      <c r="D134" s="20"/>
      <c r="H134" s="22"/>
      <c r="I134" s="22"/>
      <c r="J134" s="22"/>
      <c r="K134" s="22"/>
      <c r="L134" s="19"/>
      <c r="M134" s="22"/>
      <c r="N134" s="22"/>
      <c r="O134" s="22"/>
      <c r="P134" s="19"/>
      <c r="R134" s="20"/>
      <c r="S134" s="20"/>
      <c r="T134" s="19"/>
      <c r="U134" s="19"/>
      <c r="V134" s="20"/>
      <c r="W134" s="19"/>
      <c r="X134" s="19"/>
      <c r="Y134" s="19"/>
      <c r="Z134" s="19"/>
    </row>
    <row r="135" spans="2:26" s="17" customFormat="1">
      <c r="B135" s="24"/>
      <c r="C135" s="20"/>
      <c r="D135" s="20"/>
      <c r="H135" s="22"/>
      <c r="I135" s="22"/>
      <c r="J135" s="22"/>
      <c r="K135" s="22"/>
      <c r="L135" s="19"/>
      <c r="M135" s="22"/>
      <c r="N135" s="22"/>
      <c r="O135" s="22"/>
      <c r="P135" s="19"/>
      <c r="R135" s="20"/>
      <c r="S135" s="20"/>
      <c r="T135" s="19"/>
      <c r="U135" s="19"/>
      <c r="V135" s="20"/>
      <c r="W135" s="19"/>
      <c r="X135" s="19"/>
      <c r="Y135" s="19"/>
      <c r="Z135" s="19"/>
    </row>
    <row r="136" spans="2:26" s="17" customFormat="1">
      <c r="B136" s="24"/>
      <c r="C136" s="20"/>
      <c r="D136" s="20"/>
      <c r="H136" s="22"/>
      <c r="I136" s="22"/>
      <c r="J136" s="22"/>
      <c r="K136" s="22"/>
      <c r="L136" s="19"/>
      <c r="M136" s="22"/>
      <c r="N136" s="22"/>
      <c r="O136" s="22"/>
      <c r="P136" s="19"/>
      <c r="R136" s="20"/>
      <c r="S136" s="20"/>
      <c r="T136" s="19"/>
      <c r="U136" s="19"/>
      <c r="V136" s="20"/>
      <c r="W136" s="19"/>
      <c r="X136" s="19"/>
      <c r="Y136" s="19"/>
      <c r="Z136" s="19"/>
    </row>
    <row r="137" spans="2:26" s="17" customFormat="1">
      <c r="B137" s="24"/>
      <c r="C137" s="20"/>
      <c r="D137" s="20"/>
      <c r="H137" s="22"/>
      <c r="I137" s="22"/>
      <c r="J137" s="22"/>
      <c r="K137" s="22"/>
      <c r="L137" s="19"/>
      <c r="M137" s="22"/>
      <c r="N137" s="22"/>
      <c r="O137" s="22"/>
      <c r="P137" s="19"/>
      <c r="R137" s="20"/>
      <c r="S137" s="20"/>
      <c r="T137" s="19"/>
      <c r="U137" s="19"/>
      <c r="V137" s="20"/>
      <c r="W137" s="19"/>
      <c r="X137" s="19"/>
      <c r="Y137" s="19"/>
      <c r="Z137" s="19"/>
    </row>
    <row r="138" spans="2:26" s="17" customFormat="1">
      <c r="B138" s="24"/>
      <c r="C138" s="20"/>
      <c r="D138" s="20"/>
      <c r="H138" s="22"/>
      <c r="I138" s="22"/>
      <c r="J138" s="22"/>
      <c r="K138" s="22"/>
      <c r="L138" s="19"/>
      <c r="M138" s="22"/>
      <c r="N138" s="22"/>
      <c r="O138" s="22"/>
      <c r="P138" s="19"/>
      <c r="R138" s="20"/>
      <c r="S138" s="20"/>
      <c r="T138" s="19"/>
      <c r="U138" s="19"/>
      <c r="V138" s="20"/>
      <c r="W138" s="19"/>
      <c r="X138" s="19"/>
      <c r="Y138" s="19"/>
      <c r="Z138" s="19"/>
    </row>
    <row r="139" spans="2:26" s="17" customFormat="1">
      <c r="B139" s="24"/>
      <c r="C139" s="20"/>
      <c r="D139" s="20"/>
      <c r="H139" s="22"/>
      <c r="I139" s="22"/>
      <c r="J139" s="22"/>
      <c r="K139" s="22"/>
      <c r="L139" s="19"/>
      <c r="M139" s="22"/>
      <c r="N139" s="22"/>
      <c r="O139" s="22"/>
      <c r="P139" s="19"/>
      <c r="R139" s="20"/>
      <c r="S139" s="20"/>
      <c r="T139" s="19"/>
      <c r="U139" s="19"/>
      <c r="V139" s="20"/>
      <c r="W139" s="19"/>
      <c r="X139" s="19"/>
      <c r="Y139" s="19"/>
      <c r="Z139" s="19"/>
    </row>
    <row r="140" spans="2:26" s="17" customFormat="1">
      <c r="B140" s="24"/>
      <c r="C140" s="20"/>
      <c r="D140" s="20"/>
      <c r="H140" s="22"/>
      <c r="I140" s="22"/>
      <c r="J140" s="22"/>
      <c r="K140" s="22"/>
      <c r="L140" s="19"/>
      <c r="M140" s="22"/>
      <c r="N140" s="22"/>
      <c r="O140" s="22"/>
      <c r="P140" s="19"/>
      <c r="R140" s="20"/>
      <c r="S140" s="20"/>
      <c r="T140" s="19"/>
      <c r="U140" s="19"/>
      <c r="V140" s="20"/>
      <c r="W140" s="19"/>
      <c r="X140" s="19"/>
      <c r="Y140" s="19"/>
      <c r="Z140" s="19"/>
    </row>
    <row r="141" spans="2:26" s="17" customFormat="1">
      <c r="B141" s="24"/>
      <c r="C141" s="20"/>
      <c r="D141" s="20"/>
      <c r="H141" s="22"/>
      <c r="I141" s="22"/>
      <c r="J141" s="22"/>
      <c r="K141" s="22"/>
      <c r="L141" s="19"/>
      <c r="M141" s="22"/>
      <c r="N141" s="22"/>
      <c r="O141" s="22"/>
      <c r="P141" s="19"/>
      <c r="R141" s="20"/>
      <c r="S141" s="20"/>
      <c r="T141" s="19"/>
      <c r="U141" s="19"/>
      <c r="V141" s="20"/>
      <c r="W141" s="19"/>
      <c r="X141" s="19"/>
      <c r="Y141" s="19"/>
      <c r="Z141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9BD5-FE86-4147-9E38-FD324F9DD678}">
  <dimension ref="A1:AL90"/>
  <sheetViews>
    <sheetView zoomScale="85" zoomScaleNormal="85" workbookViewId="0">
      <pane xSplit="1" ySplit="3" topLeftCell="B23" activePane="bottomRight" state="frozen"/>
      <selection pane="topRight" activeCell="B1" sqref="B1"/>
      <selection pane="bottomLeft" activeCell="A4" sqref="A4"/>
      <selection pane="bottomRight" activeCell="H67" sqref="H67"/>
    </sheetView>
  </sheetViews>
  <sheetFormatPr defaultColWidth="11.42578125" defaultRowHeight="15" outlineLevelCol="1"/>
  <cols>
    <col min="1" max="1" width="18" style="210" customWidth="1"/>
    <col min="2" max="2" width="11.42578125" style="209" customWidth="1" outlineLevel="1"/>
    <col min="3" max="3" width="11.42578125" style="210" customWidth="1" outlineLevel="1"/>
    <col min="4" max="6" width="11.42578125" customWidth="1" outlineLevel="1"/>
    <col min="7" max="7" width="11.42578125" style="210" customWidth="1" outlineLevel="1"/>
    <col min="8" max="10" width="11.42578125" customWidth="1" outlineLevel="1"/>
    <col min="11" max="11" width="11.42578125" style="210" customWidth="1" outlineLevel="1"/>
    <col min="12" max="13" width="11.42578125" customWidth="1" outlineLevel="1"/>
    <col min="14" max="14" width="11.42578125" style="210" customWidth="1" outlineLevel="1"/>
    <col min="15" max="16" width="11.42578125" customWidth="1" outlineLevel="1"/>
    <col min="17" max="17" width="11.42578125" style="210" customWidth="1" outlineLevel="1"/>
    <col min="18" max="19" width="11.42578125" customWidth="1" outlineLevel="1"/>
    <col min="20" max="20" width="11.42578125" style="210" customWidth="1" outlineLevel="1"/>
    <col min="21" max="21" width="11.42578125" style="209" customWidth="1" outlineLevel="1"/>
    <col min="22" max="22" width="11.42578125" customWidth="1" outlineLevel="1"/>
    <col min="23" max="23" width="11.42578125" style="210" customWidth="1" outlineLevel="1"/>
    <col min="24" max="27" width="11.42578125" customWidth="1" outlineLevel="1"/>
    <col min="28" max="28" width="11.42578125" style="210" customWidth="1" outlineLevel="1"/>
    <col min="31" max="31" width="11.42578125" style="210"/>
    <col min="33" max="33" width="11.42578125" style="210"/>
    <col min="35" max="35" width="11.42578125" style="210"/>
    <col min="36" max="36" width="11.42578125" style="209"/>
  </cols>
  <sheetData>
    <row r="1" spans="1:38" s="17" customFormat="1" ht="14.25">
      <c r="A1" s="193" t="s">
        <v>37</v>
      </c>
      <c r="B1" s="194" t="s">
        <v>36</v>
      </c>
      <c r="C1" s="100" t="s">
        <v>35</v>
      </c>
      <c r="D1" s="93" t="s">
        <v>30</v>
      </c>
      <c r="E1" s="93" t="s">
        <v>29</v>
      </c>
      <c r="F1" s="90" t="s">
        <v>26</v>
      </c>
      <c r="G1" s="89" t="s">
        <v>164</v>
      </c>
      <c r="H1" s="93" t="s">
        <v>25</v>
      </c>
      <c r="I1" s="93" t="s">
        <v>24</v>
      </c>
      <c r="J1" s="90" t="s">
        <v>22</v>
      </c>
      <c r="K1" s="89" t="s">
        <v>165</v>
      </c>
      <c r="L1" s="195" t="s">
        <v>166</v>
      </c>
      <c r="M1" s="195" t="s">
        <v>167</v>
      </c>
      <c r="N1" s="87" t="s">
        <v>168</v>
      </c>
      <c r="O1" s="195" t="s">
        <v>169</v>
      </c>
      <c r="P1" s="195" t="s">
        <v>170</v>
      </c>
      <c r="Q1" s="87" t="s">
        <v>171</v>
      </c>
      <c r="R1" s="91" t="s">
        <v>13</v>
      </c>
      <c r="S1" s="91" t="s">
        <v>19</v>
      </c>
      <c r="T1" s="89" t="s">
        <v>172</v>
      </c>
      <c r="U1" s="196" t="s">
        <v>36</v>
      </c>
      <c r="V1" s="91" t="s">
        <v>16</v>
      </c>
      <c r="W1" s="89" t="s">
        <v>39</v>
      </c>
      <c r="X1" s="90" t="s">
        <v>173</v>
      </c>
      <c r="Y1" s="90" t="s">
        <v>174</v>
      </c>
      <c r="Z1" s="90" t="s">
        <v>14</v>
      </c>
      <c r="AA1" s="88" t="s">
        <v>164</v>
      </c>
      <c r="AB1" s="197" t="s">
        <v>165</v>
      </c>
      <c r="AC1" s="88" t="s">
        <v>10</v>
      </c>
      <c r="AD1" s="88" t="s">
        <v>175</v>
      </c>
      <c r="AE1" s="87" t="s">
        <v>9</v>
      </c>
      <c r="AF1" s="195" t="s">
        <v>176</v>
      </c>
      <c r="AG1" s="87" t="s">
        <v>9</v>
      </c>
      <c r="AH1" s="86" t="s">
        <v>8</v>
      </c>
      <c r="AI1" s="85" t="s">
        <v>7</v>
      </c>
      <c r="AJ1" s="198" t="s">
        <v>177</v>
      </c>
      <c r="AK1" s="199"/>
      <c r="AL1" s="200" t="s">
        <v>178</v>
      </c>
    </row>
    <row r="2" spans="1:38" s="17" customFormat="1" ht="12.75">
      <c r="A2" s="201"/>
      <c r="B2" s="194" t="s">
        <v>6</v>
      </c>
      <c r="C2" s="100" t="s">
        <v>5</v>
      </c>
      <c r="D2" s="93" t="s">
        <v>3</v>
      </c>
      <c r="E2" s="93" t="s">
        <v>4</v>
      </c>
      <c r="F2" s="90" t="s">
        <v>2</v>
      </c>
      <c r="G2" s="89" t="s">
        <v>2</v>
      </c>
      <c r="H2" s="93" t="s">
        <v>3</v>
      </c>
      <c r="I2" s="93" t="s">
        <v>4</v>
      </c>
      <c r="J2" s="90" t="s">
        <v>2</v>
      </c>
      <c r="K2" s="89" t="s">
        <v>2</v>
      </c>
      <c r="L2" s="195" t="s">
        <v>3</v>
      </c>
      <c r="M2" s="195" t="s">
        <v>2</v>
      </c>
      <c r="N2" s="87" t="s">
        <v>2</v>
      </c>
      <c r="O2" s="195" t="s">
        <v>3</v>
      </c>
      <c r="P2" s="195" t="s">
        <v>2</v>
      </c>
      <c r="Q2" s="87" t="s">
        <v>2</v>
      </c>
      <c r="R2" s="91" t="s">
        <v>2</v>
      </c>
      <c r="S2" s="91" t="s">
        <v>2</v>
      </c>
      <c r="T2" s="89" t="s">
        <v>2</v>
      </c>
      <c r="U2" s="196" t="s">
        <v>6</v>
      </c>
      <c r="V2" s="91" t="s">
        <v>2</v>
      </c>
      <c r="W2" s="89" t="s">
        <v>2</v>
      </c>
      <c r="X2" s="90" t="s">
        <v>2</v>
      </c>
      <c r="Y2" s="90" t="s">
        <v>2</v>
      </c>
      <c r="Z2" s="90" t="s">
        <v>2</v>
      </c>
      <c r="AA2" s="88" t="s">
        <v>2</v>
      </c>
      <c r="AB2" s="197" t="s">
        <v>2</v>
      </c>
      <c r="AC2" s="88" t="s">
        <v>2</v>
      </c>
      <c r="AD2" s="88" t="s">
        <v>2</v>
      </c>
      <c r="AE2" s="87"/>
      <c r="AF2" s="195" t="s">
        <v>2</v>
      </c>
      <c r="AG2" s="87"/>
      <c r="AH2" s="86" t="s">
        <v>1</v>
      </c>
      <c r="AI2" s="85" t="s">
        <v>0</v>
      </c>
      <c r="AJ2" s="6"/>
      <c r="AL2" s="202" t="s">
        <v>179</v>
      </c>
    </row>
    <row r="3" spans="1:38" s="183" customFormat="1" ht="12.75">
      <c r="A3" s="81">
        <v>1</v>
      </c>
      <c r="B3" s="203">
        <v>2</v>
      </c>
      <c r="C3" s="81">
        <v>3</v>
      </c>
      <c r="D3" s="82">
        <v>4</v>
      </c>
      <c r="E3" s="192">
        <v>5</v>
      </c>
      <c r="F3" s="188">
        <v>6</v>
      </c>
      <c r="G3" s="81">
        <v>7</v>
      </c>
      <c r="H3" s="84">
        <v>8</v>
      </c>
      <c r="I3" s="188">
        <v>9</v>
      </c>
      <c r="J3" s="188">
        <v>10</v>
      </c>
      <c r="K3" s="204">
        <v>11</v>
      </c>
      <c r="L3" s="82">
        <v>12</v>
      </c>
      <c r="M3" s="188">
        <v>13</v>
      </c>
      <c r="N3" s="204">
        <v>14</v>
      </c>
      <c r="O3" s="82">
        <v>15</v>
      </c>
      <c r="P3" s="188">
        <v>16</v>
      </c>
      <c r="Q3" s="204">
        <v>17</v>
      </c>
      <c r="R3" s="82">
        <v>18</v>
      </c>
      <c r="S3" s="188">
        <v>19</v>
      </c>
      <c r="T3" s="204">
        <v>20</v>
      </c>
      <c r="U3" s="82">
        <v>21</v>
      </c>
      <c r="V3" s="205">
        <v>22</v>
      </c>
      <c r="W3" s="204">
        <v>23</v>
      </c>
      <c r="X3" s="82">
        <v>24</v>
      </c>
      <c r="Y3" s="188">
        <v>25</v>
      </c>
      <c r="Z3" s="186">
        <v>26</v>
      </c>
      <c r="AA3" s="188">
        <v>27</v>
      </c>
      <c r="AB3" s="81">
        <v>28</v>
      </c>
      <c r="AC3" s="84">
        <v>29</v>
      </c>
      <c r="AD3" s="188">
        <v>30</v>
      </c>
      <c r="AE3" s="82">
        <v>31</v>
      </c>
      <c r="AF3" s="206">
        <v>32</v>
      </c>
      <c r="AG3" s="82">
        <v>33</v>
      </c>
      <c r="AH3" s="205">
        <v>34</v>
      </c>
      <c r="AI3" s="204">
        <v>35</v>
      </c>
      <c r="AJ3" s="81">
        <v>36</v>
      </c>
      <c r="AL3" s="207" t="s">
        <v>180</v>
      </c>
    </row>
    <row r="4" spans="1:38">
      <c r="A4" s="208" t="s">
        <v>181</v>
      </c>
    </row>
    <row r="5" spans="1:38">
      <c r="A5" s="210" t="s">
        <v>182</v>
      </c>
      <c r="B5" s="209">
        <v>2.42</v>
      </c>
      <c r="R5" s="211">
        <v>40</v>
      </c>
      <c r="S5" s="211">
        <v>40</v>
      </c>
      <c r="T5" s="212">
        <v>4</v>
      </c>
      <c r="V5" s="211">
        <v>6</v>
      </c>
      <c r="W5" s="212">
        <f>V5/2</f>
        <v>3</v>
      </c>
      <c r="X5" s="211">
        <f t="shared" ref="X5:X45" si="0">R5-T5-V5</f>
        <v>30</v>
      </c>
      <c r="Y5" s="211">
        <f t="shared" ref="Y5:Y45" si="1">S5-T5-V5</f>
        <v>30</v>
      </c>
      <c r="Z5" s="211">
        <f t="shared" ref="Z5:Z45" si="2">T5+V5</f>
        <v>10</v>
      </c>
    </row>
    <row r="6" spans="1:38">
      <c r="A6" s="210" t="s">
        <v>183</v>
      </c>
      <c r="B6" s="209">
        <v>2.97</v>
      </c>
      <c r="R6" s="211">
        <v>40</v>
      </c>
      <c r="S6" s="211">
        <v>40</v>
      </c>
      <c r="T6" s="212">
        <v>5</v>
      </c>
      <c r="V6" s="211">
        <v>6</v>
      </c>
      <c r="W6" s="212">
        <f t="shared" ref="W6:W45" si="3">V6/2</f>
        <v>3</v>
      </c>
      <c r="X6" s="211">
        <f t="shared" si="0"/>
        <v>29</v>
      </c>
      <c r="Y6" s="211">
        <f t="shared" si="1"/>
        <v>29</v>
      </c>
      <c r="Z6" s="211">
        <f t="shared" si="2"/>
        <v>11</v>
      </c>
    </row>
    <row r="7" spans="1:38">
      <c r="A7" s="210" t="s">
        <v>184</v>
      </c>
      <c r="B7" s="209">
        <v>3.38</v>
      </c>
      <c r="R7" s="211">
        <v>45</v>
      </c>
      <c r="S7" s="211">
        <v>45</v>
      </c>
      <c r="T7" s="212">
        <v>5</v>
      </c>
      <c r="V7" s="211">
        <v>7</v>
      </c>
      <c r="W7" s="212">
        <f t="shared" si="3"/>
        <v>3.5</v>
      </c>
      <c r="X7" s="211">
        <f t="shared" si="0"/>
        <v>33</v>
      </c>
      <c r="Y7" s="211">
        <f t="shared" si="1"/>
        <v>33</v>
      </c>
      <c r="Z7" s="211">
        <f t="shared" si="2"/>
        <v>12</v>
      </c>
    </row>
    <row r="8" spans="1:38">
      <c r="A8" s="210" t="s">
        <v>185</v>
      </c>
      <c r="B8" s="209">
        <v>3.77</v>
      </c>
      <c r="R8" s="211">
        <v>50</v>
      </c>
      <c r="S8" s="211">
        <v>50</v>
      </c>
      <c r="T8" s="212">
        <v>5</v>
      </c>
      <c r="V8" s="211">
        <v>7</v>
      </c>
      <c r="W8" s="212">
        <f t="shared" si="3"/>
        <v>3.5</v>
      </c>
      <c r="X8" s="211">
        <f t="shared" si="0"/>
        <v>38</v>
      </c>
      <c r="Y8" s="211">
        <f t="shared" si="1"/>
        <v>38</v>
      </c>
      <c r="Z8" s="211">
        <f t="shared" si="2"/>
        <v>12</v>
      </c>
    </row>
    <row r="9" spans="1:38">
      <c r="A9" s="210" t="s">
        <v>186</v>
      </c>
      <c r="B9" s="209">
        <v>4.47</v>
      </c>
      <c r="R9" s="211">
        <v>50</v>
      </c>
      <c r="S9" s="211">
        <v>50</v>
      </c>
      <c r="T9" s="212">
        <v>6</v>
      </c>
      <c r="V9" s="211">
        <v>7</v>
      </c>
      <c r="W9" s="212">
        <f t="shared" si="3"/>
        <v>3.5</v>
      </c>
      <c r="X9" s="211">
        <f t="shared" si="0"/>
        <v>37</v>
      </c>
      <c r="Y9" s="211">
        <f t="shared" si="1"/>
        <v>37</v>
      </c>
      <c r="Z9" s="211">
        <f t="shared" si="2"/>
        <v>13</v>
      </c>
    </row>
    <row r="10" spans="1:38">
      <c r="A10" s="210" t="s">
        <v>187</v>
      </c>
      <c r="B10" s="209">
        <v>5.82</v>
      </c>
      <c r="R10" s="211">
        <v>50</v>
      </c>
      <c r="S10" s="211">
        <v>50</v>
      </c>
      <c r="T10" s="212">
        <v>8</v>
      </c>
      <c r="V10" s="211">
        <v>7</v>
      </c>
      <c r="W10" s="212">
        <f t="shared" si="3"/>
        <v>3.5</v>
      </c>
      <c r="X10" s="211">
        <f t="shared" si="0"/>
        <v>35</v>
      </c>
      <c r="Y10" s="211">
        <f t="shared" si="1"/>
        <v>35</v>
      </c>
      <c r="Z10" s="211">
        <f t="shared" si="2"/>
        <v>15</v>
      </c>
    </row>
    <row r="11" spans="1:38">
      <c r="A11" s="210" t="s">
        <v>188</v>
      </c>
      <c r="B11" s="209">
        <v>4.95</v>
      </c>
      <c r="R11" s="211">
        <v>55</v>
      </c>
      <c r="S11" s="211">
        <v>55</v>
      </c>
      <c r="T11" s="212">
        <v>6</v>
      </c>
      <c r="V11" s="211">
        <v>8</v>
      </c>
      <c r="W11" s="212">
        <f t="shared" si="3"/>
        <v>4</v>
      </c>
      <c r="X11" s="211">
        <f t="shared" si="0"/>
        <v>41</v>
      </c>
      <c r="Y11" s="211">
        <f t="shared" si="1"/>
        <v>41</v>
      </c>
      <c r="Z11" s="211">
        <f t="shared" si="2"/>
        <v>14</v>
      </c>
    </row>
    <row r="12" spans="1:38">
      <c r="A12" s="210" t="s">
        <v>189</v>
      </c>
      <c r="B12" s="209">
        <v>5.42</v>
      </c>
      <c r="R12" s="211">
        <v>60</v>
      </c>
      <c r="S12" s="211">
        <v>60</v>
      </c>
      <c r="T12" s="212">
        <v>6</v>
      </c>
      <c r="V12" s="211">
        <v>8</v>
      </c>
      <c r="W12" s="212">
        <f t="shared" si="3"/>
        <v>4</v>
      </c>
      <c r="X12" s="211">
        <f t="shared" si="0"/>
        <v>46</v>
      </c>
      <c r="Y12" s="211">
        <f t="shared" si="1"/>
        <v>46</v>
      </c>
      <c r="Z12" s="211">
        <f t="shared" si="2"/>
        <v>14</v>
      </c>
    </row>
    <row r="13" spans="1:38">
      <c r="A13" s="210" t="s">
        <v>190</v>
      </c>
      <c r="B13" s="209">
        <v>7.09</v>
      </c>
      <c r="R13" s="211">
        <v>60</v>
      </c>
      <c r="S13" s="211">
        <v>60</v>
      </c>
      <c r="T13" s="212">
        <v>8</v>
      </c>
      <c r="V13" s="211">
        <v>8</v>
      </c>
      <c r="W13" s="212">
        <f t="shared" si="3"/>
        <v>4</v>
      </c>
      <c r="X13" s="211">
        <f t="shared" si="0"/>
        <v>44</v>
      </c>
      <c r="Y13" s="211">
        <f t="shared" si="1"/>
        <v>44</v>
      </c>
      <c r="Z13" s="211">
        <f t="shared" si="2"/>
        <v>16</v>
      </c>
    </row>
    <row r="14" spans="1:38">
      <c r="A14" s="210" t="s">
        <v>191</v>
      </c>
      <c r="B14" s="209">
        <v>8.69</v>
      </c>
      <c r="R14" s="211">
        <v>60</v>
      </c>
      <c r="S14" s="211">
        <v>60</v>
      </c>
      <c r="T14" s="212">
        <v>10</v>
      </c>
      <c r="V14" s="211">
        <v>8</v>
      </c>
      <c r="W14" s="212">
        <f t="shared" si="3"/>
        <v>4</v>
      </c>
      <c r="X14" s="211">
        <f t="shared" si="0"/>
        <v>42</v>
      </c>
      <c r="Y14" s="211">
        <f t="shared" si="1"/>
        <v>42</v>
      </c>
      <c r="Z14" s="211">
        <f t="shared" si="2"/>
        <v>18</v>
      </c>
    </row>
    <row r="15" spans="1:38">
      <c r="A15" s="210" t="s">
        <v>192</v>
      </c>
      <c r="B15" s="209">
        <v>6.83</v>
      </c>
      <c r="R15" s="211">
        <v>65</v>
      </c>
      <c r="S15" s="211">
        <v>65</v>
      </c>
      <c r="T15" s="212">
        <v>7</v>
      </c>
      <c r="V15" s="211">
        <v>9</v>
      </c>
      <c r="W15" s="212">
        <f t="shared" si="3"/>
        <v>4.5</v>
      </c>
      <c r="X15" s="211">
        <f t="shared" si="0"/>
        <v>49</v>
      </c>
      <c r="Y15" s="211">
        <f t="shared" si="1"/>
        <v>49</v>
      </c>
      <c r="Z15" s="211">
        <f t="shared" si="2"/>
        <v>16</v>
      </c>
    </row>
    <row r="16" spans="1:38">
      <c r="A16" s="210" t="s">
        <v>193</v>
      </c>
      <c r="B16" s="209">
        <v>7.38</v>
      </c>
      <c r="R16" s="211">
        <v>70</v>
      </c>
      <c r="S16" s="211">
        <v>70</v>
      </c>
      <c r="T16" s="212">
        <v>7</v>
      </c>
      <c r="V16" s="211">
        <v>9</v>
      </c>
      <c r="W16" s="212">
        <f t="shared" si="3"/>
        <v>4.5</v>
      </c>
      <c r="X16" s="211">
        <f t="shared" si="0"/>
        <v>54</v>
      </c>
      <c r="Y16" s="211">
        <f t="shared" si="1"/>
        <v>54</v>
      </c>
      <c r="Z16" s="211">
        <f t="shared" si="2"/>
        <v>16</v>
      </c>
    </row>
    <row r="17" spans="1:26">
      <c r="A17" s="210" t="s">
        <v>194</v>
      </c>
      <c r="B17" s="209">
        <v>9.32</v>
      </c>
      <c r="R17" s="211">
        <v>70</v>
      </c>
      <c r="S17" s="211">
        <v>70</v>
      </c>
      <c r="T17" s="212">
        <v>9</v>
      </c>
      <c r="V17" s="211">
        <v>9</v>
      </c>
      <c r="W17" s="212">
        <f t="shared" si="3"/>
        <v>4.5</v>
      </c>
      <c r="X17" s="211">
        <f t="shared" si="0"/>
        <v>52</v>
      </c>
      <c r="Y17" s="211">
        <f t="shared" si="1"/>
        <v>52</v>
      </c>
      <c r="Z17" s="211">
        <f t="shared" si="2"/>
        <v>18</v>
      </c>
    </row>
    <row r="18" spans="1:26">
      <c r="A18" s="210" t="s">
        <v>195</v>
      </c>
      <c r="B18" s="209">
        <v>8.99</v>
      </c>
      <c r="R18" s="211">
        <v>75</v>
      </c>
      <c r="S18" s="211">
        <v>75</v>
      </c>
      <c r="T18" s="212">
        <v>8</v>
      </c>
      <c r="V18" s="211">
        <v>9</v>
      </c>
      <c r="W18" s="212">
        <f t="shared" si="3"/>
        <v>4.5</v>
      </c>
      <c r="X18" s="211">
        <f t="shared" si="0"/>
        <v>58</v>
      </c>
      <c r="Y18" s="211">
        <f t="shared" si="1"/>
        <v>58</v>
      </c>
      <c r="Z18" s="211">
        <f t="shared" si="2"/>
        <v>17</v>
      </c>
    </row>
    <row r="19" spans="1:26">
      <c r="A19" s="210" t="s">
        <v>196</v>
      </c>
      <c r="B19" s="209">
        <v>9.6300000000000008</v>
      </c>
      <c r="R19" s="211">
        <v>80</v>
      </c>
      <c r="S19" s="211">
        <v>80</v>
      </c>
      <c r="T19" s="212">
        <v>8</v>
      </c>
      <c r="V19" s="211">
        <v>10</v>
      </c>
      <c r="W19" s="212">
        <f t="shared" si="3"/>
        <v>5</v>
      </c>
      <c r="X19" s="211">
        <f t="shared" si="0"/>
        <v>62</v>
      </c>
      <c r="Y19" s="211">
        <f t="shared" si="1"/>
        <v>62</v>
      </c>
      <c r="Z19" s="211">
        <f t="shared" si="2"/>
        <v>18</v>
      </c>
    </row>
    <row r="20" spans="1:26">
      <c r="A20" s="210" t="s">
        <v>197</v>
      </c>
      <c r="B20" s="209">
        <v>11.9</v>
      </c>
      <c r="R20" s="211">
        <v>80</v>
      </c>
      <c r="S20" s="211">
        <v>80</v>
      </c>
      <c r="T20" s="212">
        <v>10</v>
      </c>
      <c r="V20" s="211">
        <v>10</v>
      </c>
      <c r="W20" s="212">
        <f t="shared" si="3"/>
        <v>5</v>
      </c>
      <c r="X20" s="211">
        <f t="shared" si="0"/>
        <v>60</v>
      </c>
      <c r="Y20" s="211">
        <f t="shared" si="1"/>
        <v>60</v>
      </c>
      <c r="Z20" s="211">
        <f t="shared" si="2"/>
        <v>20</v>
      </c>
    </row>
    <row r="21" spans="1:26">
      <c r="A21" s="210" t="s">
        <v>198</v>
      </c>
      <c r="B21" s="209">
        <v>12.2</v>
      </c>
      <c r="R21" s="211">
        <v>90</v>
      </c>
      <c r="S21" s="211">
        <v>90</v>
      </c>
      <c r="T21" s="212">
        <v>9</v>
      </c>
      <c r="V21" s="211">
        <v>11</v>
      </c>
      <c r="W21" s="212">
        <f t="shared" si="3"/>
        <v>5.5</v>
      </c>
      <c r="X21" s="211">
        <f t="shared" si="0"/>
        <v>70</v>
      </c>
      <c r="Y21" s="211">
        <f t="shared" si="1"/>
        <v>70</v>
      </c>
      <c r="Z21" s="211">
        <f t="shared" si="2"/>
        <v>20</v>
      </c>
    </row>
    <row r="22" spans="1:26">
      <c r="A22" s="210" t="s">
        <v>199</v>
      </c>
      <c r="B22" s="209">
        <v>15</v>
      </c>
      <c r="R22" s="211">
        <v>100</v>
      </c>
      <c r="S22" s="211">
        <v>100</v>
      </c>
      <c r="T22" s="212">
        <v>10</v>
      </c>
      <c r="V22" s="211">
        <v>12</v>
      </c>
      <c r="W22" s="212">
        <f t="shared" si="3"/>
        <v>6</v>
      </c>
      <c r="X22" s="211">
        <f t="shared" si="0"/>
        <v>78</v>
      </c>
      <c r="Y22" s="211">
        <f t="shared" si="1"/>
        <v>78</v>
      </c>
      <c r="Z22" s="211">
        <f t="shared" si="2"/>
        <v>22</v>
      </c>
    </row>
    <row r="23" spans="1:26">
      <c r="A23" s="210" t="s">
        <v>200</v>
      </c>
      <c r="B23" s="209">
        <v>17.8</v>
      </c>
      <c r="R23" s="211">
        <v>100</v>
      </c>
      <c r="S23" s="211">
        <v>100</v>
      </c>
      <c r="T23" s="212">
        <v>12</v>
      </c>
      <c r="V23" s="211">
        <v>12</v>
      </c>
      <c r="W23" s="212">
        <f t="shared" si="3"/>
        <v>6</v>
      </c>
      <c r="X23" s="211">
        <f t="shared" si="0"/>
        <v>76</v>
      </c>
      <c r="Y23" s="211">
        <f t="shared" si="1"/>
        <v>76</v>
      </c>
      <c r="Z23" s="211">
        <f t="shared" si="2"/>
        <v>24</v>
      </c>
    </row>
    <row r="24" spans="1:26">
      <c r="A24" s="210" t="s">
        <v>201</v>
      </c>
      <c r="B24" s="209">
        <v>20.6</v>
      </c>
      <c r="R24" s="211">
        <v>100</v>
      </c>
      <c r="S24" s="211">
        <v>100</v>
      </c>
      <c r="T24" s="212">
        <v>14</v>
      </c>
      <c r="V24" s="211">
        <v>12</v>
      </c>
      <c r="W24" s="212">
        <f t="shared" si="3"/>
        <v>6</v>
      </c>
      <c r="X24" s="211">
        <f t="shared" si="0"/>
        <v>74</v>
      </c>
      <c r="Y24" s="211">
        <f t="shared" si="1"/>
        <v>74</v>
      </c>
      <c r="Z24" s="211">
        <f t="shared" si="2"/>
        <v>26</v>
      </c>
    </row>
    <row r="25" spans="1:26">
      <c r="A25" s="210" t="s">
        <v>202</v>
      </c>
      <c r="B25" s="209">
        <v>16.600000000000001</v>
      </c>
      <c r="R25" s="211">
        <v>110</v>
      </c>
      <c r="S25" s="211">
        <v>110</v>
      </c>
      <c r="T25" s="212">
        <v>10</v>
      </c>
      <c r="V25" s="211">
        <v>13</v>
      </c>
      <c r="W25" s="212">
        <f t="shared" si="3"/>
        <v>6.5</v>
      </c>
      <c r="X25" s="211">
        <f t="shared" si="0"/>
        <v>87</v>
      </c>
      <c r="Y25" s="211">
        <f t="shared" si="1"/>
        <v>87</v>
      </c>
      <c r="Z25" s="211">
        <f t="shared" si="2"/>
        <v>23</v>
      </c>
    </row>
    <row r="26" spans="1:26">
      <c r="A26" s="210" t="s">
        <v>203</v>
      </c>
      <c r="B26" s="209">
        <v>18.2</v>
      </c>
      <c r="R26" s="211">
        <v>120</v>
      </c>
      <c r="S26" s="211">
        <v>120</v>
      </c>
      <c r="T26" s="212">
        <v>10</v>
      </c>
      <c r="V26" s="211">
        <v>13</v>
      </c>
      <c r="W26" s="212">
        <f t="shared" si="3"/>
        <v>6.5</v>
      </c>
      <c r="X26" s="211">
        <f t="shared" si="0"/>
        <v>97</v>
      </c>
      <c r="Y26" s="211">
        <f t="shared" si="1"/>
        <v>97</v>
      </c>
      <c r="Z26" s="211">
        <f t="shared" si="2"/>
        <v>23</v>
      </c>
    </row>
    <row r="27" spans="1:26">
      <c r="A27" s="210" t="s">
        <v>204</v>
      </c>
      <c r="B27" s="209">
        <v>21.6</v>
      </c>
      <c r="R27" s="211">
        <v>120</v>
      </c>
      <c r="S27" s="211">
        <v>120</v>
      </c>
      <c r="T27" s="212">
        <v>12</v>
      </c>
      <c r="V27" s="211">
        <v>13</v>
      </c>
      <c r="W27" s="212">
        <f t="shared" si="3"/>
        <v>6.5</v>
      </c>
      <c r="X27" s="211">
        <f t="shared" si="0"/>
        <v>95</v>
      </c>
      <c r="Y27" s="211">
        <f t="shared" si="1"/>
        <v>95</v>
      </c>
      <c r="Z27" s="211">
        <f t="shared" si="2"/>
        <v>25</v>
      </c>
    </row>
    <row r="28" spans="1:26">
      <c r="A28" s="210" t="s">
        <v>205</v>
      </c>
      <c r="B28" s="209">
        <v>26.6</v>
      </c>
      <c r="R28" s="211">
        <v>120</v>
      </c>
      <c r="S28" s="211">
        <v>120</v>
      </c>
      <c r="T28" s="212">
        <v>15</v>
      </c>
      <c r="V28" s="211">
        <v>13</v>
      </c>
      <c r="W28" s="212">
        <f t="shared" si="3"/>
        <v>6.5</v>
      </c>
      <c r="X28" s="211">
        <f t="shared" si="0"/>
        <v>92</v>
      </c>
      <c r="Y28" s="211">
        <f t="shared" si="1"/>
        <v>92</v>
      </c>
      <c r="Z28" s="211">
        <f t="shared" si="2"/>
        <v>28</v>
      </c>
    </row>
    <row r="29" spans="1:26">
      <c r="A29" s="210" t="s">
        <v>206</v>
      </c>
      <c r="B29" s="209">
        <v>23.6</v>
      </c>
      <c r="R29" s="211">
        <v>130</v>
      </c>
      <c r="S29" s="211">
        <v>130</v>
      </c>
      <c r="T29" s="212">
        <v>12</v>
      </c>
      <c r="V29" s="211">
        <v>14</v>
      </c>
      <c r="W29" s="212">
        <f t="shared" si="3"/>
        <v>7</v>
      </c>
      <c r="X29" s="211">
        <f t="shared" si="0"/>
        <v>104</v>
      </c>
      <c r="Y29" s="211">
        <f t="shared" si="1"/>
        <v>104</v>
      </c>
      <c r="Z29" s="211">
        <f t="shared" si="2"/>
        <v>26</v>
      </c>
    </row>
    <row r="30" spans="1:26">
      <c r="A30" s="210" t="s">
        <v>207</v>
      </c>
      <c r="B30" s="209">
        <v>27.5</v>
      </c>
      <c r="R30" s="211">
        <v>140</v>
      </c>
      <c r="S30" s="211">
        <v>140</v>
      </c>
      <c r="T30" s="212">
        <v>13</v>
      </c>
      <c r="V30" s="211">
        <v>15</v>
      </c>
      <c r="W30" s="212">
        <f t="shared" si="3"/>
        <v>7.5</v>
      </c>
      <c r="X30" s="211">
        <f t="shared" si="0"/>
        <v>112</v>
      </c>
      <c r="Y30" s="211">
        <f t="shared" si="1"/>
        <v>112</v>
      </c>
      <c r="Z30" s="211">
        <f t="shared" si="2"/>
        <v>28</v>
      </c>
    </row>
    <row r="31" spans="1:26">
      <c r="A31" s="210" t="s">
        <v>208</v>
      </c>
      <c r="B31" s="209">
        <v>31.4</v>
      </c>
      <c r="R31" s="211">
        <v>140</v>
      </c>
      <c r="S31" s="211">
        <v>140</v>
      </c>
      <c r="T31" s="212">
        <v>15</v>
      </c>
      <c r="V31" s="211">
        <v>15</v>
      </c>
      <c r="W31" s="212">
        <f t="shared" si="3"/>
        <v>7.5</v>
      </c>
      <c r="X31" s="211">
        <f t="shared" si="0"/>
        <v>110</v>
      </c>
      <c r="Y31" s="211">
        <f t="shared" si="1"/>
        <v>110</v>
      </c>
      <c r="Z31" s="211">
        <f t="shared" si="2"/>
        <v>30</v>
      </c>
    </row>
    <row r="32" spans="1:26">
      <c r="A32" s="210" t="s">
        <v>209</v>
      </c>
      <c r="B32" s="209">
        <v>31.6</v>
      </c>
      <c r="R32" s="211">
        <v>150</v>
      </c>
      <c r="S32" s="211">
        <v>150</v>
      </c>
      <c r="T32" s="212">
        <v>14</v>
      </c>
      <c r="V32" s="211">
        <v>16</v>
      </c>
      <c r="W32" s="212">
        <f t="shared" si="3"/>
        <v>8</v>
      </c>
      <c r="X32" s="211">
        <f t="shared" si="0"/>
        <v>120</v>
      </c>
      <c r="Y32" s="211">
        <f t="shared" si="1"/>
        <v>120</v>
      </c>
      <c r="Z32" s="211">
        <f t="shared" si="2"/>
        <v>30</v>
      </c>
    </row>
    <row r="33" spans="1:35">
      <c r="A33" s="210" t="s">
        <v>210</v>
      </c>
      <c r="B33" s="209">
        <v>35.9</v>
      </c>
      <c r="R33" s="211">
        <v>150</v>
      </c>
      <c r="S33" s="211">
        <v>150</v>
      </c>
      <c r="T33" s="212">
        <v>16</v>
      </c>
      <c r="V33" s="211">
        <v>16</v>
      </c>
      <c r="W33" s="212">
        <f t="shared" si="3"/>
        <v>8</v>
      </c>
      <c r="X33" s="211">
        <f t="shared" si="0"/>
        <v>118</v>
      </c>
      <c r="Y33" s="211">
        <f t="shared" si="1"/>
        <v>118</v>
      </c>
      <c r="Z33" s="211">
        <f t="shared" si="2"/>
        <v>32</v>
      </c>
    </row>
    <row r="34" spans="1:35">
      <c r="A34" s="210" t="s">
        <v>211</v>
      </c>
      <c r="B34" s="209">
        <v>36.200000000000003</v>
      </c>
      <c r="R34" s="211">
        <v>160</v>
      </c>
      <c r="S34" s="211">
        <v>160</v>
      </c>
      <c r="T34" s="212">
        <v>15</v>
      </c>
      <c r="V34" s="211">
        <v>17</v>
      </c>
      <c r="W34" s="212">
        <f t="shared" si="3"/>
        <v>8.5</v>
      </c>
      <c r="X34" s="211">
        <f t="shared" si="0"/>
        <v>128</v>
      </c>
      <c r="Y34" s="211">
        <f t="shared" si="1"/>
        <v>128</v>
      </c>
      <c r="Z34" s="211">
        <f t="shared" si="2"/>
        <v>32</v>
      </c>
    </row>
    <row r="35" spans="1:35">
      <c r="A35" s="210" t="s">
        <v>212</v>
      </c>
      <c r="B35" s="209">
        <v>40.700000000000003</v>
      </c>
      <c r="R35" s="211">
        <v>160</v>
      </c>
      <c r="S35" s="211">
        <v>160</v>
      </c>
      <c r="T35" s="212">
        <v>17</v>
      </c>
      <c r="V35" s="211">
        <v>17</v>
      </c>
      <c r="W35" s="212">
        <f t="shared" si="3"/>
        <v>8.5</v>
      </c>
      <c r="X35" s="211">
        <f t="shared" si="0"/>
        <v>126</v>
      </c>
      <c r="Y35" s="211">
        <f t="shared" si="1"/>
        <v>126</v>
      </c>
      <c r="Z35" s="211">
        <f t="shared" si="2"/>
        <v>34</v>
      </c>
    </row>
    <row r="36" spans="1:35">
      <c r="A36" s="210" t="s">
        <v>213</v>
      </c>
      <c r="B36" s="209">
        <v>47.3</v>
      </c>
      <c r="R36" s="211">
        <v>160</v>
      </c>
      <c r="S36" s="211">
        <v>160</v>
      </c>
      <c r="T36" s="212">
        <v>20</v>
      </c>
      <c r="V36" s="211">
        <v>17</v>
      </c>
      <c r="W36" s="212">
        <f t="shared" si="3"/>
        <v>8.5</v>
      </c>
      <c r="X36" s="211">
        <f t="shared" si="0"/>
        <v>123</v>
      </c>
      <c r="Y36" s="211">
        <f t="shared" si="1"/>
        <v>123</v>
      </c>
      <c r="Z36" s="211">
        <f t="shared" si="2"/>
        <v>37</v>
      </c>
    </row>
    <row r="37" spans="1:35">
      <c r="A37" s="210" t="s">
        <v>214</v>
      </c>
      <c r="B37" s="209">
        <v>43.5</v>
      </c>
      <c r="R37" s="211">
        <v>180</v>
      </c>
      <c r="S37" s="211">
        <v>180</v>
      </c>
      <c r="T37" s="212">
        <v>16</v>
      </c>
      <c r="V37" s="211">
        <v>18</v>
      </c>
      <c r="W37" s="212">
        <f t="shared" si="3"/>
        <v>9</v>
      </c>
      <c r="X37" s="211">
        <f t="shared" si="0"/>
        <v>146</v>
      </c>
      <c r="Y37" s="211">
        <f t="shared" si="1"/>
        <v>146</v>
      </c>
      <c r="Z37" s="211">
        <f t="shared" si="2"/>
        <v>34</v>
      </c>
    </row>
    <row r="38" spans="1:35">
      <c r="A38" s="210" t="s">
        <v>215</v>
      </c>
      <c r="B38" s="209">
        <v>48.6</v>
      </c>
      <c r="R38" s="211">
        <v>180</v>
      </c>
      <c r="S38" s="211">
        <v>180</v>
      </c>
      <c r="T38" s="212">
        <v>18</v>
      </c>
      <c r="V38" s="211">
        <v>18</v>
      </c>
      <c r="W38" s="212">
        <f t="shared" si="3"/>
        <v>9</v>
      </c>
      <c r="X38" s="211">
        <f t="shared" si="0"/>
        <v>144</v>
      </c>
      <c r="Y38" s="211">
        <f t="shared" si="1"/>
        <v>144</v>
      </c>
      <c r="Z38" s="211">
        <f t="shared" si="2"/>
        <v>36</v>
      </c>
    </row>
    <row r="39" spans="1:35">
      <c r="A39" s="210" t="s">
        <v>216</v>
      </c>
      <c r="B39" s="209">
        <v>53.7</v>
      </c>
      <c r="R39" s="211">
        <v>180</v>
      </c>
      <c r="S39" s="211">
        <v>180</v>
      </c>
      <c r="T39" s="212">
        <v>20</v>
      </c>
      <c r="V39" s="211">
        <v>18</v>
      </c>
      <c r="W39" s="212">
        <f t="shared" si="3"/>
        <v>9</v>
      </c>
      <c r="X39" s="211">
        <f t="shared" si="0"/>
        <v>142</v>
      </c>
      <c r="Y39" s="211">
        <f t="shared" si="1"/>
        <v>142</v>
      </c>
      <c r="Z39" s="211">
        <f t="shared" si="2"/>
        <v>38</v>
      </c>
    </row>
    <row r="40" spans="1:35">
      <c r="A40" s="210" t="s">
        <v>217</v>
      </c>
      <c r="B40" s="209">
        <v>48.5</v>
      </c>
      <c r="R40" s="211">
        <v>200</v>
      </c>
      <c r="S40" s="211">
        <v>200</v>
      </c>
      <c r="T40" s="212">
        <v>16</v>
      </c>
      <c r="V40" s="211">
        <v>18</v>
      </c>
      <c r="W40" s="212">
        <f t="shared" si="3"/>
        <v>9</v>
      </c>
      <c r="X40" s="211">
        <f t="shared" si="0"/>
        <v>166</v>
      </c>
      <c r="Y40" s="211">
        <f t="shared" si="1"/>
        <v>166</v>
      </c>
      <c r="Z40" s="211">
        <f t="shared" si="2"/>
        <v>34</v>
      </c>
    </row>
    <row r="41" spans="1:35">
      <c r="A41" s="210" t="s">
        <v>218</v>
      </c>
      <c r="B41" s="209">
        <v>54.2</v>
      </c>
      <c r="R41" s="211">
        <v>200</v>
      </c>
      <c r="S41" s="211">
        <v>200</v>
      </c>
      <c r="T41" s="212">
        <v>18</v>
      </c>
      <c r="V41" s="211">
        <v>18</v>
      </c>
      <c r="W41" s="212">
        <f t="shared" si="3"/>
        <v>9</v>
      </c>
      <c r="X41" s="211">
        <f t="shared" si="0"/>
        <v>164</v>
      </c>
      <c r="Y41" s="211">
        <f t="shared" si="1"/>
        <v>164</v>
      </c>
      <c r="Z41" s="211">
        <f t="shared" si="2"/>
        <v>36</v>
      </c>
    </row>
    <row r="42" spans="1:35">
      <c r="A42" s="210" t="s">
        <v>219</v>
      </c>
      <c r="B42" s="209">
        <v>59.9</v>
      </c>
      <c r="R42" s="211">
        <v>200</v>
      </c>
      <c r="S42" s="211">
        <v>200</v>
      </c>
      <c r="T42" s="212">
        <v>20</v>
      </c>
      <c r="V42" s="211">
        <v>18</v>
      </c>
      <c r="W42" s="212">
        <f t="shared" si="3"/>
        <v>9</v>
      </c>
      <c r="X42" s="211">
        <f t="shared" si="0"/>
        <v>162</v>
      </c>
      <c r="Y42" s="211">
        <f t="shared" si="1"/>
        <v>162</v>
      </c>
      <c r="Z42" s="211">
        <f t="shared" si="2"/>
        <v>38</v>
      </c>
    </row>
    <row r="43" spans="1:35">
      <c r="A43" s="210" t="s">
        <v>220</v>
      </c>
      <c r="B43" s="209">
        <v>65.599999999999994</v>
      </c>
      <c r="R43" s="211">
        <v>200</v>
      </c>
      <c r="S43" s="211">
        <v>200</v>
      </c>
      <c r="T43" s="212">
        <v>22</v>
      </c>
      <c r="V43" s="211">
        <v>18</v>
      </c>
      <c r="W43" s="212">
        <f t="shared" si="3"/>
        <v>9</v>
      </c>
      <c r="X43" s="211">
        <f t="shared" si="0"/>
        <v>160</v>
      </c>
      <c r="Y43" s="211">
        <f t="shared" si="1"/>
        <v>160</v>
      </c>
      <c r="Z43" s="211">
        <f t="shared" si="2"/>
        <v>40</v>
      </c>
    </row>
    <row r="44" spans="1:35">
      <c r="A44" s="210" t="s">
        <v>221</v>
      </c>
      <c r="B44" s="209">
        <v>71.099999999999994</v>
      </c>
      <c r="R44" s="211">
        <v>200</v>
      </c>
      <c r="S44" s="211">
        <v>200</v>
      </c>
      <c r="T44" s="212">
        <v>24</v>
      </c>
      <c r="V44" s="211">
        <v>18</v>
      </c>
      <c r="W44" s="212">
        <f t="shared" si="3"/>
        <v>9</v>
      </c>
      <c r="X44" s="211">
        <f t="shared" si="0"/>
        <v>158</v>
      </c>
      <c r="Y44" s="211">
        <f t="shared" si="1"/>
        <v>158</v>
      </c>
      <c r="Z44" s="211">
        <f t="shared" si="2"/>
        <v>42</v>
      </c>
    </row>
    <row r="45" spans="1:35">
      <c r="A45" s="210" t="s">
        <v>222</v>
      </c>
      <c r="B45" s="209">
        <v>76.599999999999994</v>
      </c>
      <c r="R45" s="211">
        <v>200</v>
      </c>
      <c r="S45" s="211">
        <v>200</v>
      </c>
      <c r="T45" s="212">
        <v>26</v>
      </c>
      <c r="V45" s="211">
        <v>18</v>
      </c>
      <c r="W45" s="212">
        <f t="shared" si="3"/>
        <v>9</v>
      </c>
      <c r="X45" s="211">
        <f t="shared" si="0"/>
        <v>156</v>
      </c>
      <c r="Y45" s="211">
        <f t="shared" si="1"/>
        <v>156</v>
      </c>
      <c r="Z45" s="211">
        <f t="shared" si="2"/>
        <v>44</v>
      </c>
    </row>
    <row r="47" spans="1:35">
      <c r="A47" s="208" t="s">
        <v>223</v>
      </c>
    </row>
    <row r="48" spans="1:35">
      <c r="A48" s="210" t="s">
        <v>224</v>
      </c>
      <c r="B48" s="209">
        <v>2.96</v>
      </c>
      <c r="R48" s="211">
        <v>50</v>
      </c>
      <c r="S48" s="211">
        <v>30</v>
      </c>
      <c r="T48" s="212">
        <v>5</v>
      </c>
      <c r="V48" s="213">
        <v>5</v>
      </c>
      <c r="W48" s="212">
        <v>2.5</v>
      </c>
      <c r="X48" s="211">
        <f>R48-T48-V48</f>
        <v>40</v>
      </c>
      <c r="Y48" s="211">
        <f>S48-T48-V48</f>
        <v>20</v>
      </c>
      <c r="Z48" s="211">
        <f>T48+V48</f>
        <v>10</v>
      </c>
      <c r="AH48" s="214"/>
      <c r="AI48" s="215"/>
    </row>
    <row r="49" spans="1:36">
      <c r="A49" s="210" t="s">
        <v>225</v>
      </c>
      <c r="B49" s="209">
        <v>3.36</v>
      </c>
      <c r="R49" s="211">
        <v>60</v>
      </c>
      <c r="S49" s="211">
        <v>30</v>
      </c>
      <c r="T49" s="212">
        <v>5</v>
      </c>
      <c r="V49" s="213">
        <v>5</v>
      </c>
      <c r="W49" s="212">
        <v>2.5</v>
      </c>
      <c r="X49" s="211">
        <f>R49-T49-V49</f>
        <v>50</v>
      </c>
      <c r="Y49" s="211">
        <f>S49-T49-V49</f>
        <v>20</v>
      </c>
      <c r="Z49" s="211">
        <f>T49+V49</f>
        <v>10</v>
      </c>
      <c r="AH49" s="214"/>
      <c r="AI49" s="215"/>
    </row>
    <row r="50" spans="1:36">
      <c r="A50" s="210" t="s">
        <v>226</v>
      </c>
      <c r="B50" s="209">
        <v>3.76</v>
      </c>
      <c r="R50" s="211">
        <v>60</v>
      </c>
      <c r="S50" s="211">
        <v>40</v>
      </c>
      <c r="T50" s="212">
        <v>5</v>
      </c>
      <c r="V50" s="213">
        <v>6</v>
      </c>
      <c r="W50" s="212">
        <v>3</v>
      </c>
      <c r="X50" s="211">
        <f t="shared" ref="X50:X74" si="4">R50-T50-V50</f>
        <v>49</v>
      </c>
      <c r="Y50" s="211">
        <f t="shared" ref="Y50:Y73" si="5">S50-T50-V50</f>
        <v>29</v>
      </c>
      <c r="Z50" s="211">
        <f t="shared" ref="Z50:Z73" si="6">T50+V50</f>
        <v>11</v>
      </c>
      <c r="AH50" s="214"/>
      <c r="AI50" s="215"/>
    </row>
    <row r="51" spans="1:36">
      <c r="A51" s="210" t="s">
        <v>227</v>
      </c>
      <c r="B51" s="209">
        <v>4.46</v>
      </c>
      <c r="R51" s="211">
        <v>60</v>
      </c>
      <c r="S51" s="211">
        <v>40</v>
      </c>
      <c r="T51" s="212">
        <v>6</v>
      </c>
      <c r="V51" s="213">
        <v>6</v>
      </c>
      <c r="W51" s="212">
        <v>3</v>
      </c>
      <c r="X51" s="211">
        <f t="shared" si="4"/>
        <v>48</v>
      </c>
      <c r="Y51" s="211">
        <f t="shared" si="5"/>
        <v>28</v>
      </c>
      <c r="Z51" s="211">
        <f t="shared" si="6"/>
        <v>12</v>
      </c>
      <c r="AE51" s="216"/>
      <c r="AH51" s="214"/>
      <c r="AI51" s="215"/>
    </row>
    <row r="52" spans="1:36">
      <c r="A52" s="210" t="s">
        <v>228</v>
      </c>
      <c r="B52" s="209">
        <v>5.41</v>
      </c>
      <c r="R52" s="211">
        <v>70</v>
      </c>
      <c r="S52" s="211">
        <v>50</v>
      </c>
      <c r="T52" s="212">
        <v>6</v>
      </c>
      <c r="V52" s="213">
        <v>7</v>
      </c>
      <c r="W52" s="212">
        <v>3.5</v>
      </c>
      <c r="X52" s="211">
        <f t="shared" si="4"/>
        <v>57</v>
      </c>
      <c r="Y52" s="211">
        <f t="shared" si="5"/>
        <v>37</v>
      </c>
      <c r="Z52" s="211">
        <f t="shared" si="6"/>
        <v>13</v>
      </c>
      <c r="AE52" s="216"/>
      <c r="AG52" s="216"/>
      <c r="AH52" s="214"/>
      <c r="AI52" s="215"/>
    </row>
    <row r="53" spans="1:36">
      <c r="A53" s="210" t="s">
        <v>229</v>
      </c>
      <c r="B53" s="209">
        <v>5.65</v>
      </c>
      <c r="R53" s="211">
        <v>75</v>
      </c>
      <c r="S53" s="211">
        <v>50</v>
      </c>
      <c r="T53" s="212">
        <v>6</v>
      </c>
      <c r="V53" s="213">
        <v>7</v>
      </c>
      <c r="W53" s="212">
        <v>3.5</v>
      </c>
      <c r="X53" s="211">
        <f t="shared" si="4"/>
        <v>62</v>
      </c>
      <c r="Y53" s="211">
        <f t="shared" si="5"/>
        <v>37</v>
      </c>
      <c r="Z53" s="211">
        <f t="shared" si="6"/>
        <v>13</v>
      </c>
      <c r="AE53" s="216"/>
      <c r="AG53" s="216"/>
      <c r="AH53" s="214"/>
      <c r="AI53" s="215"/>
    </row>
    <row r="54" spans="1:36">
      <c r="A54" s="217" t="s">
        <v>230</v>
      </c>
      <c r="B54" s="209">
        <v>7.39</v>
      </c>
      <c r="C54" s="210">
        <v>941</v>
      </c>
      <c r="D54">
        <f>52*10^4</f>
        <v>520000</v>
      </c>
      <c r="E54">
        <f>10.4*10^3</f>
        <v>10400</v>
      </c>
      <c r="F54">
        <v>23.5</v>
      </c>
      <c r="G54" s="210">
        <v>25.2</v>
      </c>
      <c r="H54">
        <f>18.4*10^4</f>
        <v>184000</v>
      </c>
      <c r="I54">
        <f>4.95*10^3</f>
        <v>4950</v>
      </c>
      <c r="J54">
        <v>14</v>
      </c>
      <c r="K54" s="210">
        <v>12.9</v>
      </c>
      <c r="L54">
        <f>59.6*10^4</f>
        <v>596000</v>
      </c>
      <c r="M54">
        <v>25.2</v>
      </c>
      <c r="N54" s="210">
        <v>50.8</v>
      </c>
      <c r="O54">
        <f>10.8*10^4</f>
        <v>108000</v>
      </c>
      <c r="P54">
        <v>10.7</v>
      </c>
      <c r="Q54" s="210">
        <v>26.2</v>
      </c>
      <c r="R54" s="211">
        <v>75</v>
      </c>
      <c r="S54" s="211">
        <v>50</v>
      </c>
      <c r="T54" s="212">
        <v>8</v>
      </c>
      <c r="U54" s="209">
        <f>B54</f>
        <v>7.39</v>
      </c>
      <c r="V54" s="213">
        <v>7</v>
      </c>
      <c r="W54" s="212">
        <v>3.5</v>
      </c>
      <c r="X54" s="211">
        <f t="shared" si="4"/>
        <v>60</v>
      </c>
      <c r="Y54" s="211">
        <f t="shared" si="5"/>
        <v>35</v>
      </c>
      <c r="Z54" s="211">
        <f t="shared" si="6"/>
        <v>15</v>
      </c>
      <c r="AA54" s="218">
        <f>G54</f>
        <v>25.2</v>
      </c>
      <c r="AB54" s="219">
        <f>K54</f>
        <v>12.9</v>
      </c>
      <c r="AC54" s="220">
        <v>40</v>
      </c>
      <c r="AD54" s="220"/>
      <c r="AE54" s="221" t="s">
        <v>231</v>
      </c>
      <c r="AF54" s="220">
        <v>30</v>
      </c>
      <c r="AG54" s="221" t="s">
        <v>232</v>
      </c>
      <c r="AH54" s="214">
        <f>(R54+S54+2*(T54-W54)+(X54-W54)+(Y54-W54)+(PI()*V54)/2+PI()*W54)/1000</f>
        <v>0.24399114857512855</v>
      </c>
      <c r="AI54" s="215">
        <f>AH54/(B54/1000)</f>
        <v>33.016393582561371</v>
      </c>
      <c r="AJ54" s="222">
        <v>0.43</v>
      </c>
    </row>
    <row r="55" spans="1:36">
      <c r="A55" s="210" t="s">
        <v>233</v>
      </c>
      <c r="B55" s="209">
        <v>5.41</v>
      </c>
      <c r="R55" s="211">
        <v>80</v>
      </c>
      <c r="S55" s="211">
        <v>40</v>
      </c>
      <c r="T55" s="212">
        <v>6</v>
      </c>
      <c r="V55" s="213">
        <v>7</v>
      </c>
      <c r="W55" s="212">
        <v>3.5</v>
      </c>
      <c r="X55" s="211">
        <f t="shared" si="4"/>
        <v>67</v>
      </c>
      <c r="Y55" s="211">
        <f t="shared" si="5"/>
        <v>27</v>
      </c>
      <c r="Z55" s="211">
        <f t="shared" si="6"/>
        <v>13</v>
      </c>
      <c r="AA55" s="218"/>
      <c r="AB55" s="219"/>
      <c r="AE55" s="216"/>
      <c r="AG55" s="216"/>
      <c r="AH55" s="214"/>
      <c r="AI55" s="215"/>
      <c r="AJ55" s="222"/>
    </row>
    <row r="56" spans="1:36">
      <c r="A56" s="210" t="s">
        <v>234</v>
      </c>
      <c r="B56" s="209">
        <v>7.07</v>
      </c>
      <c r="R56" s="211">
        <v>80</v>
      </c>
      <c r="S56" s="211">
        <v>40</v>
      </c>
      <c r="T56" s="212">
        <v>8</v>
      </c>
      <c r="V56" s="213">
        <v>7</v>
      </c>
      <c r="W56" s="212">
        <v>3.5</v>
      </c>
      <c r="X56" s="211">
        <f t="shared" si="4"/>
        <v>65</v>
      </c>
      <c r="Y56" s="211">
        <f t="shared" si="5"/>
        <v>25</v>
      </c>
      <c r="Z56" s="211">
        <f t="shared" si="6"/>
        <v>15</v>
      </c>
      <c r="AA56" s="218"/>
      <c r="AB56" s="219"/>
      <c r="AE56" s="216"/>
      <c r="AG56" s="216"/>
      <c r="AH56" s="214"/>
      <c r="AI56" s="215"/>
      <c r="AJ56" s="222"/>
    </row>
    <row r="57" spans="1:36">
      <c r="A57" s="210" t="s">
        <v>235</v>
      </c>
      <c r="B57" s="209">
        <v>6.84</v>
      </c>
      <c r="R57" s="211">
        <v>100</v>
      </c>
      <c r="S57" s="211">
        <v>50</v>
      </c>
      <c r="T57" s="212">
        <v>6</v>
      </c>
      <c r="V57" s="213">
        <v>8</v>
      </c>
      <c r="W57" s="212">
        <v>4</v>
      </c>
      <c r="X57" s="211">
        <f t="shared" si="4"/>
        <v>86</v>
      </c>
      <c r="Y57" s="211">
        <f t="shared" si="5"/>
        <v>36</v>
      </c>
      <c r="Z57" s="211">
        <f t="shared" si="6"/>
        <v>14</v>
      </c>
      <c r="AA57" s="218"/>
      <c r="AB57" s="219"/>
      <c r="AE57" s="216"/>
      <c r="AG57" s="216"/>
      <c r="AH57" s="214"/>
      <c r="AI57" s="215"/>
      <c r="AJ57" s="222"/>
    </row>
    <row r="58" spans="1:36">
      <c r="A58" s="210" t="s">
        <v>236</v>
      </c>
      <c r="B58" s="209">
        <v>8.9700000000000006</v>
      </c>
      <c r="R58" s="211">
        <v>100</v>
      </c>
      <c r="S58" s="211">
        <v>50</v>
      </c>
      <c r="T58" s="212">
        <v>8</v>
      </c>
      <c r="V58" s="213">
        <v>8</v>
      </c>
      <c r="W58" s="212">
        <v>4</v>
      </c>
      <c r="X58" s="211">
        <f t="shared" si="4"/>
        <v>84</v>
      </c>
      <c r="Y58" s="211">
        <f t="shared" si="5"/>
        <v>34</v>
      </c>
      <c r="Z58" s="211">
        <f t="shared" si="6"/>
        <v>16</v>
      </c>
      <c r="AA58" s="218"/>
      <c r="AB58" s="219"/>
      <c r="AE58" s="216"/>
      <c r="AG58" s="216"/>
      <c r="AH58" s="214"/>
      <c r="AI58" s="215"/>
      <c r="AJ58" s="222"/>
    </row>
    <row r="59" spans="1:36">
      <c r="A59" s="210" t="s">
        <v>237</v>
      </c>
      <c r="B59" s="209">
        <v>8.77</v>
      </c>
      <c r="R59" s="211">
        <v>100</v>
      </c>
      <c r="S59" s="211">
        <v>65</v>
      </c>
      <c r="T59" s="212">
        <v>7</v>
      </c>
      <c r="V59" s="213">
        <v>10</v>
      </c>
      <c r="W59" s="212">
        <v>5</v>
      </c>
      <c r="X59" s="211">
        <f t="shared" si="4"/>
        <v>83</v>
      </c>
      <c r="Y59" s="211">
        <f t="shared" si="5"/>
        <v>48</v>
      </c>
      <c r="Z59" s="211">
        <f t="shared" si="6"/>
        <v>17</v>
      </c>
      <c r="AA59" s="218"/>
      <c r="AB59" s="219"/>
      <c r="AE59" s="216"/>
      <c r="AG59" s="216"/>
      <c r="AH59" s="214"/>
      <c r="AI59" s="215"/>
      <c r="AJ59" s="222"/>
    </row>
    <row r="60" spans="1:36">
      <c r="A60" s="210" t="s">
        <v>238</v>
      </c>
      <c r="B60" s="209">
        <v>11.1</v>
      </c>
      <c r="R60" s="211">
        <v>100</v>
      </c>
      <c r="S60" s="211">
        <v>65</v>
      </c>
      <c r="T60" s="212">
        <v>9</v>
      </c>
      <c r="V60" s="213">
        <v>10</v>
      </c>
      <c r="W60" s="212">
        <v>5</v>
      </c>
      <c r="X60" s="211">
        <f t="shared" si="4"/>
        <v>81</v>
      </c>
      <c r="Y60" s="211">
        <f t="shared" si="5"/>
        <v>46</v>
      </c>
      <c r="Z60" s="211">
        <f t="shared" si="6"/>
        <v>19</v>
      </c>
      <c r="AA60" s="218"/>
      <c r="AB60" s="219"/>
      <c r="AE60" s="216"/>
      <c r="AG60" s="216"/>
      <c r="AH60" s="214"/>
      <c r="AI60" s="215"/>
      <c r="AJ60" s="222"/>
    </row>
    <row r="61" spans="1:36">
      <c r="A61" s="210" t="s">
        <v>239</v>
      </c>
      <c r="B61" s="209">
        <v>13.4</v>
      </c>
      <c r="R61" s="211">
        <v>100</v>
      </c>
      <c r="S61" s="211">
        <v>65</v>
      </c>
      <c r="T61" s="212">
        <v>11</v>
      </c>
      <c r="V61" s="213">
        <v>10</v>
      </c>
      <c r="W61" s="212">
        <v>5</v>
      </c>
      <c r="X61" s="211">
        <f t="shared" si="4"/>
        <v>79</v>
      </c>
      <c r="Y61" s="211">
        <f t="shared" si="5"/>
        <v>44</v>
      </c>
      <c r="Z61" s="211">
        <f t="shared" si="6"/>
        <v>21</v>
      </c>
      <c r="AA61" s="218"/>
      <c r="AB61" s="219"/>
      <c r="AE61" s="216"/>
      <c r="AG61" s="216"/>
      <c r="AH61" s="214"/>
      <c r="AI61" s="215"/>
      <c r="AJ61" s="222"/>
    </row>
    <row r="62" spans="1:36">
      <c r="A62" s="217" t="s">
        <v>240</v>
      </c>
      <c r="B62" s="209">
        <v>13</v>
      </c>
      <c r="C62" s="210">
        <v>1660</v>
      </c>
      <c r="D62">
        <v>1620000</v>
      </c>
      <c r="E62">
        <v>23800</v>
      </c>
      <c r="F62">
        <v>31.2</v>
      </c>
      <c r="G62" s="210">
        <v>31.9</v>
      </c>
      <c r="H62">
        <v>776000</v>
      </c>
      <c r="I62">
        <v>14000</v>
      </c>
      <c r="J62">
        <v>21.6</v>
      </c>
      <c r="K62" s="210">
        <v>19.5</v>
      </c>
      <c r="L62">
        <v>1970000</v>
      </c>
      <c r="M62">
        <v>34.5</v>
      </c>
      <c r="N62" s="210">
        <v>69.2</v>
      </c>
      <c r="O62">
        <v>422000</v>
      </c>
      <c r="P62">
        <v>15.9</v>
      </c>
      <c r="Q62" s="210">
        <v>36.5</v>
      </c>
      <c r="R62" s="211">
        <v>100</v>
      </c>
      <c r="S62" s="211">
        <v>75</v>
      </c>
      <c r="T62" s="212">
        <v>10</v>
      </c>
      <c r="U62" s="209">
        <f t="shared" ref="U62:U72" si="7">B62</f>
        <v>13</v>
      </c>
      <c r="V62" s="213">
        <v>10</v>
      </c>
      <c r="W62" s="212">
        <v>5</v>
      </c>
      <c r="X62" s="211">
        <f t="shared" si="4"/>
        <v>80</v>
      </c>
      <c r="Y62" s="211">
        <f t="shared" si="5"/>
        <v>55</v>
      </c>
      <c r="Z62" s="211">
        <f t="shared" si="6"/>
        <v>20</v>
      </c>
      <c r="AA62" s="218">
        <f>G62</f>
        <v>31.9</v>
      </c>
      <c r="AB62" s="219">
        <f>K62</f>
        <v>19.5</v>
      </c>
      <c r="AC62" s="220">
        <v>55</v>
      </c>
      <c r="AD62" s="220"/>
      <c r="AE62" s="221" t="s">
        <v>241</v>
      </c>
      <c r="AF62" s="220">
        <v>40</v>
      </c>
      <c r="AG62" s="221" t="s">
        <v>231</v>
      </c>
      <c r="AH62" s="214">
        <f>(R62+S62+2*(T62-W62)+(X62-W62)+(Y62-W62)+(PI()*V62)/2+PI()*W62)/1000</f>
        <v>0.34141592653589792</v>
      </c>
      <c r="AI62" s="215">
        <f>AH62/(B62/1000)</f>
        <v>26.262763579684457</v>
      </c>
      <c r="AJ62" s="222">
        <v>0.54</v>
      </c>
    </row>
    <row r="63" spans="1:36">
      <c r="A63" s="210" t="s">
        <v>242</v>
      </c>
      <c r="B63" s="209">
        <v>12.2</v>
      </c>
      <c r="R63" s="211">
        <v>120</v>
      </c>
      <c r="S63" s="211">
        <v>80</v>
      </c>
      <c r="T63" s="212">
        <v>8</v>
      </c>
      <c r="V63" s="213">
        <v>11</v>
      </c>
      <c r="W63" s="212">
        <v>5.5</v>
      </c>
      <c r="X63" s="211">
        <f t="shared" si="4"/>
        <v>101</v>
      </c>
      <c r="Y63" s="211">
        <f t="shared" si="5"/>
        <v>61</v>
      </c>
      <c r="Z63" s="211">
        <f t="shared" si="6"/>
        <v>19</v>
      </c>
      <c r="AA63" s="218"/>
      <c r="AB63" s="219"/>
      <c r="AE63" s="216"/>
      <c r="AG63" s="216"/>
      <c r="AH63" s="214"/>
      <c r="AI63" s="215"/>
      <c r="AJ63" s="222"/>
    </row>
    <row r="64" spans="1:36">
      <c r="A64" s="210" t="s">
        <v>243</v>
      </c>
      <c r="B64" s="209">
        <v>15</v>
      </c>
      <c r="R64" s="211">
        <v>120</v>
      </c>
      <c r="S64" s="211">
        <v>80</v>
      </c>
      <c r="T64" s="212">
        <v>10</v>
      </c>
      <c r="V64" s="213">
        <v>11</v>
      </c>
      <c r="W64" s="212">
        <v>5.5</v>
      </c>
      <c r="X64" s="211">
        <f t="shared" si="4"/>
        <v>99</v>
      </c>
      <c r="Y64" s="211">
        <f t="shared" si="5"/>
        <v>59</v>
      </c>
      <c r="Z64" s="211">
        <f t="shared" si="6"/>
        <v>21</v>
      </c>
      <c r="AA64" s="218"/>
      <c r="AB64" s="219"/>
      <c r="AE64" s="216"/>
      <c r="AG64" s="216"/>
      <c r="AH64" s="214"/>
      <c r="AI64" s="215"/>
      <c r="AJ64" s="222"/>
    </row>
    <row r="65" spans="1:38">
      <c r="A65" s="210" t="s">
        <v>244</v>
      </c>
      <c r="B65" s="209">
        <v>17.8</v>
      </c>
      <c r="R65" s="211">
        <v>120</v>
      </c>
      <c r="S65" s="211">
        <v>80</v>
      </c>
      <c r="T65" s="212">
        <v>12</v>
      </c>
      <c r="V65" s="213">
        <v>11</v>
      </c>
      <c r="W65" s="212">
        <v>5.5</v>
      </c>
      <c r="X65" s="211">
        <f t="shared" si="4"/>
        <v>97</v>
      </c>
      <c r="Y65" s="211">
        <f t="shared" si="5"/>
        <v>57</v>
      </c>
      <c r="Z65" s="211">
        <f t="shared" si="6"/>
        <v>23</v>
      </c>
      <c r="AA65" s="218"/>
      <c r="AB65" s="219"/>
      <c r="AE65" s="216"/>
      <c r="AG65" s="216"/>
      <c r="AH65" s="214"/>
      <c r="AI65" s="215"/>
      <c r="AJ65" s="222"/>
    </row>
    <row r="66" spans="1:38" s="225" customFormat="1">
      <c r="A66" s="217" t="s">
        <v>245</v>
      </c>
      <c r="B66" s="223">
        <v>12.2</v>
      </c>
      <c r="C66" s="224">
        <v>1550</v>
      </c>
      <c r="D66" s="225">
        <v>2470000</v>
      </c>
      <c r="E66" s="226">
        <v>29600</v>
      </c>
      <c r="F66" s="226">
        <v>40</v>
      </c>
      <c r="G66" s="224">
        <v>41.4</v>
      </c>
      <c r="H66" s="225">
        <v>676000</v>
      </c>
      <c r="I66" s="226">
        <v>11600</v>
      </c>
      <c r="J66" s="226">
        <v>20.9</v>
      </c>
      <c r="K66" s="224">
        <v>16.8</v>
      </c>
      <c r="L66" s="225">
        <v>2740000</v>
      </c>
      <c r="M66" s="226">
        <v>42.1</v>
      </c>
      <c r="N66" s="224">
        <v>84.4</v>
      </c>
      <c r="O66" s="225">
        <v>409000</v>
      </c>
      <c r="P66" s="226">
        <v>16.3</v>
      </c>
      <c r="Q66" s="224">
        <v>41.4</v>
      </c>
      <c r="R66" s="211">
        <v>125</v>
      </c>
      <c r="S66" s="211">
        <v>75</v>
      </c>
      <c r="T66" s="212">
        <v>8</v>
      </c>
      <c r="U66" s="209">
        <f t="shared" si="7"/>
        <v>12.2</v>
      </c>
      <c r="V66" s="213">
        <v>11</v>
      </c>
      <c r="W66" s="212">
        <v>5.5</v>
      </c>
      <c r="X66" s="211">
        <f t="shared" si="4"/>
        <v>106</v>
      </c>
      <c r="Y66" s="211">
        <f t="shared" si="5"/>
        <v>56</v>
      </c>
      <c r="Z66" s="211">
        <f t="shared" si="6"/>
        <v>19</v>
      </c>
      <c r="AA66" s="218">
        <f>G66</f>
        <v>41.4</v>
      </c>
      <c r="AB66" s="219">
        <f>K66</f>
        <v>16.8</v>
      </c>
      <c r="AC66" s="220">
        <v>50</v>
      </c>
      <c r="AD66" s="220">
        <v>85</v>
      </c>
      <c r="AE66" s="221" t="s">
        <v>241</v>
      </c>
      <c r="AF66" s="220">
        <v>40</v>
      </c>
      <c r="AG66" s="221" t="s">
        <v>231</v>
      </c>
      <c r="AH66" s="214">
        <f>(R66+S66+2*(T66-W66)+(X66-W66)+(Y66-W66)+(PI()*V66)/2+PI()*W66)/1000</f>
        <v>0.39055751918948772</v>
      </c>
      <c r="AI66" s="215">
        <f>AH66/(B66/1000)</f>
        <v>32.012911408974404</v>
      </c>
      <c r="AJ66" s="227">
        <v>0.36</v>
      </c>
    </row>
    <row r="67" spans="1:38" s="225" customFormat="1">
      <c r="A67" s="217" t="s">
        <v>246</v>
      </c>
      <c r="B67" s="223">
        <v>15</v>
      </c>
      <c r="C67" s="224">
        <v>1910</v>
      </c>
      <c r="D67" s="225">
        <v>3020000</v>
      </c>
      <c r="E67" s="226">
        <v>36500</v>
      </c>
      <c r="F67" s="226">
        <v>39.700000000000003</v>
      </c>
      <c r="G67" s="224">
        <v>42.3</v>
      </c>
      <c r="H67" s="225">
        <v>821000</v>
      </c>
      <c r="I67" s="226">
        <v>14300</v>
      </c>
      <c r="J67" s="226">
        <v>20.7</v>
      </c>
      <c r="K67" s="224">
        <v>17.600000000000001</v>
      </c>
      <c r="L67" s="225">
        <v>3340000</v>
      </c>
      <c r="M67" s="226">
        <v>41.8</v>
      </c>
      <c r="N67" s="224">
        <v>83.9</v>
      </c>
      <c r="O67" s="225">
        <v>499000</v>
      </c>
      <c r="P67" s="226">
        <v>16.100000000000001</v>
      </c>
      <c r="Q67" s="224">
        <v>41.7</v>
      </c>
      <c r="R67" s="211">
        <v>125</v>
      </c>
      <c r="S67" s="211">
        <v>75</v>
      </c>
      <c r="T67" s="212">
        <v>10</v>
      </c>
      <c r="U67" s="209">
        <f t="shared" si="7"/>
        <v>15</v>
      </c>
      <c r="V67" s="213">
        <v>11</v>
      </c>
      <c r="W67" s="212">
        <v>5.5</v>
      </c>
      <c r="X67" s="211">
        <f t="shared" si="4"/>
        <v>104</v>
      </c>
      <c r="Y67" s="211">
        <f t="shared" si="5"/>
        <v>54</v>
      </c>
      <c r="Z67" s="211">
        <f t="shared" si="6"/>
        <v>21</v>
      </c>
      <c r="AA67" s="218">
        <f>G67</f>
        <v>42.3</v>
      </c>
      <c r="AB67" s="219">
        <f>K67</f>
        <v>17.600000000000001</v>
      </c>
      <c r="AC67" s="220">
        <v>50</v>
      </c>
      <c r="AD67" s="220">
        <v>85</v>
      </c>
      <c r="AE67" s="221" t="s">
        <v>241</v>
      </c>
      <c r="AF67" s="220">
        <v>40</v>
      </c>
      <c r="AG67" s="221" t="s">
        <v>231</v>
      </c>
      <c r="AH67" s="214">
        <f>(R67+S67+2*(T67-W67)+(X67-W67)+(Y67-W67)+(PI()*V67)/2+PI()*W67)/1000</f>
        <v>0.39055751918948772</v>
      </c>
      <c r="AI67" s="215">
        <f>AH67/(B67/1000)</f>
        <v>26.037167945965848</v>
      </c>
      <c r="AJ67" s="227">
        <v>0.36</v>
      </c>
    </row>
    <row r="68" spans="1:38" s="225" customFormat="1">
      <c r="A68" s="217" t="s">
        <v>247</v>
      </c>
      <c r="B68" s="223">
        <v>17.8</v>
      </c>
      <c r="C68" s="224">
        <v>2270</v>
      </c>
      <c r="D68" s="225">
        <v>3540000</v>
      </c>
      <c r="E68" s="226">
        <v>43200</v>
      </c>
      <c r="F68" s="226">
        <v>39.5</v>
      </c>
      <c r="G68" s="224">
        <v>43.1</v>
      </c>
      <c r="H68" s="225">
        <v>955000</v>
      </c>
      <c r="I68" s="226">
        <v>16900</v>
      </c>
      <c r="J68" s="226">
        <v>20.5</v>
      </c>
      <c r="K68" s="224">
        <v>18.399999999999999</v>
      </c>
      <c r="L68" s="225">
        <v>3910000</v>
      </c>
      <c r="M68" s="226">
        <v>41.5</v>
      </c>
      <c r="N68" s="224">
        <v>83.3</v>
      </c>
      <c r="O68" s="225">
        <v>585000</v>
      </c>
      <c r="P68" s="226">
        <v>16.100000000000001</v>
      </c>
      <c r="Q68" s="224">
        <v>41.5</v>
      </c>
      <c r="R68" s="211">
        <v>125</v>
      </c>
      <c r="S68" s="211">
        <v>75</v>
      </c>
      <c r="T68" s="212">
        <v>12</v>
      </c>
      <c r="U68" s="209">
        <f t="shared" si="7"/>
        <v>17.8</v>
      </c>
      <c r="V68" s="213">
        <v>11</v>
      </c>
      <c r="W68" s="212">
        <v>5.5</v>
      </c>
      <c r="X68" s="211">
        <f t="shared" si="4"/>
        <v>102</v>
      </c>
      <c r="Y68" s="211">
        <f t="shared" si="5"/>
        <v>52</v>
      </c>
      <c r="Z68" s="211">
        <f t="shared" si="6"/>
        <v>23</v>
      </c>
      <c r="AA68" s="218">
        <f>G68</f>
        <v>43.1</v>
      </c>
      <c r="AB68" s="219">
        <f>K68</f>
        <v>18.399999999999999</v>
      </c>
      <c r="AC68" s="220">
        <v>50</v>
      </c>
      <c r="AD68" s="220">
        <v>85</v>
      </c>
      <c r="AE68" s="221" t="s">
        <v>241</v>
      </c>
      <c r="AF68" s="220">
        <v>40</v>
      </c>
      <c r="AG68" s="221" t="s">
        <v>231</v>
      </c>
      <c r="AH68" s="214">
        <f>(R68+S68+2*(T68-W68)+(X68-W68)+(Y68-W68)+(PI()*V68)/2+PI()*W68)/1000</f>
        <v>0.39055751918948772</v>
      </c>
      <c r="AI68" s="215">
        <f>AH68/(B68/1000)</f>
        <v>21.94143366233077</v>
      </c>
      <c r="AJ68" s="227">
        <v>0.35</v>
      </c>
    </row>
    <row r="69" spans="1:38">
      <c r="A69" s="217" t="s">
        <v>248</v>
      </c>
      <c r="B69" s="228">
        <v>16.600000000000001</v>
      </c>
      <c r="C69" s="212">
        <v>2120</v>
      </c>
      <c r="D69" s="211">
        <v>3597000</v>
      </c>
      <c r="E69" s="211">
        <v>40700</v>
      </c>
      <c r="F69" s="211">
        <v>41.2</v>
      </c>
      <c r="G69" s="212">
        <v>41.6</v>
      </c>
      <c r="H69" s="211">
        <v>1418000</v>
      </c>
      <c r="I69" s="211">
        <v>20820</v>
      </c>
      <c r="J69" s="211">
        <v>25.9</v>
      </c>
      <c r="K69" s="212">
        <v>21.9</v>
      </c>
      <c r="L69" s="211">
        <v>4215000</v>
      </c>
      <c r="M69" s="211">
        <v>44.6</v>
      </c>
      <c r="N69" s="212">
        <v>89.3</v>
      </c>
      <c r="O69" s="211">
        <v>799200</v>
      </c>
      <c r="P69" s="211">
        <v>19.399999999999999</v>
      </c>
      <c r="Q69" s="212">
        <v>46.2</v>
      </c>
      <c r="R69" s="211">
        <v>130</v>
      </c>
      <c r="S69" s="211">
        <v>90</v>
      </c>
      <c r="T69" s="212">
        <v>10</v>
      </c>
      <c r="U69" s="228">
        <f t="shared" si="7"/>
        <v>16.600000000000001</v>
      </c>
      <c r="V69" s="213">
        <v>11</v>
      </c>
      <c r="W69" s="212">
        <v>5.5</v>
      </c>
      <c r="X69" s="211">
        <f t="shared" si="4"/>
        <v>109</v>
      </c>
      <c r="Y69" s="211">
        <f t="shared" si="5"/>
        <v>69</v>
      </c>
      <c r="Z69" s="211">
        <f t="shared" si="6"/>
        <v>21</v>
      </c>
      <c r="AA69" s="229">
        <f t="shared" ref="AA69:AA76" si="8">G69</f>
        <v>41.6</v>
      </c>
      <c r="AB69" s="230">
        <f t="shared" ref="AB69:AB76" si="9">K69</f>
        <v>21.9</v>
      </c>
      <c r="AC69" s="220">
        <v>50</v>
      </c>
      <c r="AD69" s="220">
        <v>90</v>
      </c>
      <c r="AE69" s="221" t="s">
        <v>241</v>
      </c>
      <c r="AF69" s="220">
        <v>50</v>
      </c>
      <c r="AG69" s="221" t="s">
        <v>241</v>
      </c>
      <c r="AH69" s="231">
        <v>0.43099999999999999</v>
      </c>
      <c r="AI69" s="232">
        <v>25.96</v>
      </c>
      <c r="AJ69" s="233">
        <f>TAN(AL69/360*2*PI())</f>
        <v>0.47035111883643027</v>
      </c>
      <c r="AL69">
        <v>25.19</v>
      </c>
    </row>
    <row r="70" spans="1:38">
      <c r="A70" s="217" t="s">
        <v>249</v>
      </c>
      <c r="B70" s="228">
        <v>19.7</v>
      </c>
      <c r="C70" s="212">
        <v>2510</v>
      </c>
      <c r="D70" s="211">
        <v>4204000</v>
      </c>
      <c r="E70" s="211">
        <v>47970</v>
      </c>
      <c r="F70" s="211">
        <v>40.9</v>
      </c>
      <c r="G70" s="212">
        <v>42.400000000000006</v>
      </c>
      <c r="H70" s="211">
        <v>1645000</v>
      </c>
      <c r="I70" s="211">
        <v>24420</v>
      </c>
      <c r="J70" s="211">
        <v>25.6</v>
      </c>
      <c r="K70" s="212">
        <v>22.599999999999998</v>
      </c>
      <c r="L70" s="211">
        <v>4916000</v>
      </c>
      <c r="M70" s="211">
        <v>44.2</v>
      </c>
      <c r="N70" s="212">
        <v>89</v>
      </c>
      <c r="O70" s="211">
        <v>933100</v>
      </c>
      <c r="P70" s="211">
        <v>19.3</v>
      </c>
      <c r="Q70" s="212">
        <v>45.9</v>
      </c>
      <c r="R70" s="211">
        <v>130</v>
      </c>
      <c r="S70" s="211">
        <v>90</v>
      </c>
      <c r="T70" s="212">
        <v>12</v>
      </c>
      <c r="U70" s="228">
        <f t="shared" si="7"/>
        <v>19.7</v>
      </c>
      <c r="V70" s="213">
        <v>11</v>
      </c>
      <c r="W70" s="212">
        <v>5.5</v>
      </c>
      <c r="X70" s="211">
        <f t="shared" si="4"/>
        <v>107</v>
      </c>
      <c r="Y70" s="211">
        <f t="shared" si="5"/>
        <v>67</v>
      </c>
      <c r="Z70" s="211">
        <f t="shared" si="6"/>
        <v>23</v>
      </c>
      <c r="AA70" s="229">
        <f t="shared" si="8"/>
        <v>42.400000000000006</v>
      </c>
      <c r="AB70" s="230">
        <f t="shared" si="9"/>
        <v>22.599999999999998</v>
      </c>
      <c r="AC70" s="220">
        <v>50</v>
      </c>
      <c r="AD70" s="220">
        <v>90</v>
      </c>
      <c r="AE70" s="221" t="s">
        <v>241</v>
      </c>
      <c r="AF70" s="220">
        <v>50</v>
      </c>
      <c r="AG70" s="221" t="s">
        <v>241</v>
      </c>
      <c r="AH70" s="231">
        <v>0.43</v>
      </c>
      <c r="AI70" s="232">
        <v>21.8</v>
      </c>
      <c r="AJ70" s="233">
        <f>TAN(AL70/360*2*PI())</f>
        <v>0.46673269507388759</v>
      </c>
      <c r="AL70">
        <v>25.02</v>
      </c>
    </row>
    <row r="71" spans="1:38">
      <c r="A71" s="217" t="s">
        <v>250</v>
      </c>
      <c r="B71" s="228">
        <v>22.8</v>
      </c>
      <c r="C71" s="212">
        <v>2900</v>
      </c>
      <c r="D71" s="211">
        <v>4814000</v>
      </c>
      <c r="E71" s="211">
        <v>55500</v>
      </c>
      <c r="F71" s="211">
        <v>40.700000000000003</v>
      </c>
      <c r="G71" s="212">
        <v>43.3</v>
      </c>
      <c r="H71" s="211">
        <v>1879000</v>
      </c>
      <c r="I71" s="211">
        <v>28240</v>
      </c>
      <c r="J71" s="211">
        <v>25.5</v>
      </c>
      <c r="K71" s="212">
        <v>23.4</v>
      </c>
      <c r="L71" s="211">
        <v>5619000</v>
      </c>
      <c r="M71" s="234">
        <v>44</v>
      </c>
      <c r="N71" s="212">
        <v>88.5</v>
      </c>
      <c r="O71" s="211">
        <v>1074000</v>
      </c>
      <c r="P71" s="211">
        <v>19.3</v>
      </c>
      <c r="Q71" s="212">
        <v>46.1</v>
      </c>
      <c r="R71" s="211">
        <v>130</v>
      </c>
      <c r="S71" s="211">
        <v>90</v>
      </c>
      <c r="T71" s="212">
        <v>14</v>
      </c>
      <c r="U71" s="228">
        <f t="shared" si="7"/>
        <v>22.8</v>
      </c>
      <c r="V71" s="213">
        <v>11</v>
      </c>
      <c r="W71" s="212">
        <v>5.5</v>
      </c>
      <c r="X71" s="211">
        <f t="shared" si="4"/>
        <v>105</v>
      </c>
      <c r="Y71" s="211">
        <f t="shared" si="5"/>
        <v>65</v>
      </c>
      <c r="Z71" s="211">
        <f t="shared" si="6"/>
        <v>25</v>
      </c>
      <c r="AA71" s="229">
        <f t="shared" si="8"/>
        <v>43.3</v>
      </c>
      <c r="AB71" s="230">
        <f t="shared" si="9"/>
        <v>23.4</v>
      </c>
      <c r="AC71" s="220">
        <v>50</v>
      </c>
      <c r="AD71" s="220">
        <v>90</v>
      </c>
      <c r="AE71" s="221" t="s">
        <v>241</v>
      </c>
      <c r="AF71" s="220">
        <v>50</v>
      </c>
      <c r="AG71" s="221" t="s">
        <v>241</v>
      </c>
      <c r="AH71" s="231">
        <v>0.43099999999999999</v>
      </c>
      <c r="AI71" s="232">
        <v>18.940000000000001</v>
      </c>
      <c r="AJ71" s="233">
        <f>TAN(AL71/360*2*PI())</f>
        <v>0.46397242345026352</v>
      </c>
      <c r="AL71">
        <v>24.89</v>
      </c>
    </row>
    <row r="72" spans="1:38" s="225" customFormat="1">
      <c r="A72" s="217" t="s">
        <v>251</v>
      </c>
      <c r="B72" s="223">
        <v>15</v>
      </c>
      <c r="C72" s="224">
        <v>1910</v>
      </c>
      <c r="D72" s="225">
        <v>3560000</v>
      </c>
      <c r="E72" s="225">
        <v>41300</v>
      </c>
      <c r="F72" s="225">
        <v>43.1</v>
      </c>
      <c r="G72" s="224">
        <v>48.8</v>
      </c>
      <c r="H72" s="225">
        <v>547000</v>
      </c>
      <c r="I72" s="225">
        <v>10800</v>
      </c>
      <c r="J72" s="225">
        <v>16.899999999999999</v>
      </c>
      <c r="K72" s="224">
        <v>14.2</v>
      </c>
      <c r="L72" s="225">
        <v>3750000</v>
      </c>
      <c r="M72" s="225">
        <v>44.3</v>
      </c>
      <c r="N72" s="224">
        <v>87.2</v>
      </c>
      <c r="O72" s="225">
        <v>359000</v>
      </c>
      <c r="P72" s="225">
        <v>13.7</v>
      </c>
      <c r="Q72" s="224">
        <v>39.1</v>
      </c>
      <c r="R72" s="211">
        <v>135</v>
      </c>
      <c r="S72" s="211">
        <v>65</v>
      </c>
      <c r="T72" s="212">
        <v>10</v>
      </c>
      <c r="U72" s="223">
        <f t="shared" si="7"/>
        <v>15</v>
      </c>
      <c r="V72" s="213">
        <v>11</v>
      </c>
      <c r="W72" s="212">
        <v>5.5</v>
      </c>
      <c r="X72" s="211">
        <f t="shared" si="4"/>
        <v>114</v>
      </c>
      <c r="Y72" s="211">
        <f t="shared" si="5"/>
        <v>44</v>
      </c>
      <c r="Z72" s="211">
        <f t="shared" si="6"/>
        <v>21</v>
      </c>
      <c r="AA72" s="235">
        <f t="shared" si="8"/>
        <v>48.8</v>
      </c>
      <c r="AB72" s="236">
        <f t="shared" si="9"/>
        <v>14.2</v>
      </c>
      <c r="AC72" s="220">
        <v>55</v>
      </c>
      <c r="AD72" s="220">
        <v>95</v>
      </c>
      <c r="AE72" s="221" t="s">
        <v>241</v>
      </c>
      <c r="AF72" s="220">
        <v>38</v>
      </c>
      <c r="AG72" s="221" t="s">
        <v>231</v>
      </c>
      <c r="AH72" s="214">
        <f>(R72+S72+2*(T72-W72)+(X72-W72)+(Y72-W72)+(PI()*V72)/2+PI()*W72)/1000</f>
        <v>0.39055751918948772</v>
      </c>
      <c r="AI72" s="215">
        <f>AH72/(B72/1000)</f>
        <v>26.037167945965848</v>
      </c>
      <c r="AJ72" s="227">
        <v>0.24</v>
      </c>
    </row>
    <row r="73" spans="1:38" s="225" customFormat="1">
      <c r="A73" s="217" t="s">
        <v>252</v>
      </c>
      <c r="B73" s="228">
        <v>14</v>
      </c>
      <c r="C73" s="212">
        <v>1789.9999999999998</v>
      </c>
      <c r="D73" s="211">
        <v>3600000</v>
      </c>
      <c r="E73" s="211">
        <v>37860</v>
      </c>
      <c r="F73" s="211">
        <v>44.900000000000006</v>
      </c>
      <c r="G73" s="212">
        <v>44.900000000000006</v>
      </c>
      <c r="H73" s="211">
        <v>1182000</v>
      </c>
      <c r="I73" s="211">
        <v>16960</v>
      </c>
      <c r="J73" s="211">
        <v>25.7</v>
      </c>
      <c r="K73" s="212">
        <v>20.299999999999997</v>
      </c>
      <c r="L73" s="211">
        <v>4093000</v>
      </c>
      <c r="M73" s="211">
        <v>47.800000000000004</v>
      </c>
      <c r="N73" s="212">
        <v>95.600000000000009</v>
      </c>
      <c r="O73" s="211">
        <v>689000</v>
      </c>
      <c r="P73" s="211">
        <v>19.600000000000001</v>
      </c>
      <c r="Q73" s="212">
        <v>48.3</v>
      </c>
      <c r="R73" s="213">
        <v>140</v>
      </c>
      <c r="S73" s="213">
        <v>90</v>
      </c>
      <c r="T73" s="212">
        <v>8</v>
      </c>
      <c r="U73" s="228">
        <f>B73</f>
        <v>14</v>
      </c>
      <c r="V73" s="213">
        <v>11</v>
      </c>
      <c r="W73" s="212">
        <v>5.5</v>
      </c>
      <c r="X73" s="211">
        <f t="shared" si="4"/>
        <v>121</v>
      </c>
      <c r="Y73" s="211">
        <f t="shared" si="5"/>
        <v>71</v>
      </c>
      <c r="Z73" s="211">
        <f t="shared" si="6"/>
        <v>19</v>
      </c>
      <c r="AA73" s="229">
        <f t="shared" si="8"/>
        <v>44.900000000000006</v>
      </c>
      <c r="AB73" s="230">
        <f t="shared" si="9"/>
        <v>20.299999999999997</v>
      </c>
      <c r="AC73" s="220">
        <v>55</v>
      </c>
      <c r="AD73" s="220">
        <v>95</v>
      </c>
      <c r="AE73" s="221" t="s">
        <v>253</v>
      </c>
      <c r="AF73" s="220">
        <v>50</v>
      </c>
      <c r="AG73" s="221" t="s">
        <v>241</v>
      </c>
      <c r="AH73" s="231">
        <v>0.45100000000000001</v>
      </c>
      <c r="AI73" s="232">
        <v>32.08</v>
      </c>
      <c r="AJ73" s="233">
        <f>TAN(AL73/360*2*PI())</f>
        <v>0.41176194913672998</v>
      </c>
      <c r="AL73" s="225">
        <v>22.38</v>
      </c>
    </row>
    <row r="74" spans="1:38" s="225" customFormat="1">
      <c r="A74" s="217" t="s">
        <v>254</v>
      </c>
      <c r="B74" s="228">
        <v>17.399999999999999</v>
      </c>
      <c r="C74" s="212">
        <v>2210</v>
      </c>
      <c r="D74" s="211">
        <v>4409000</v>
      </c>
      <c r="E74" s="211">
        <v>46810</v>
      </c>
      <c r="F74" s="211">
        <v>44.6</v>
      </c>
      <c r="G74" s="212">
        <v>45.8</v>
      </c>
      <c r="H74" s="211">
        <v>1441000</v>
      </c>
      <c r="I74" s="211">
        <v>20910</v>
      </c>
      <c r="J74" s="211">
        <v>25.5</v>
      </c>
      <c r="K74" s="212">
        <v>21.099999999999998</v>
      </c>
      <c r="L74" s="211">
        <v>5008000</v>
      </c>
      <c r="M74" s="211">
        <v>47.599999999999994</v>
      </c>
      <c r="N74" s="212">
        <v>95.199999999999989</v>
      </c>
      <c r="O74" s="211">
        <v>841900</v>
      </c>
      <c r="P74" s="211">
        <v>19.5</v>
      </c>
      <c r="Q74" s="212">
        <v>48.099999999999994</v>
      </c>
      <c r="R74" s="213">
        <v>140</v>
      </c>
      <c r="S74" s="213">
        <v>90</v>
      </c>
      <c r="T74" s="212">
        <v>10</v>
      </c>
      <c r="U74" s="228">
        <f>B74</f>
        <v>17.399999999999999</v>
      </c>
      <c r="V74" s="213">
        <v>11</v>
      </c>
      <c r="W74" s="212">
        <v>5.5</v>
      </c>
      <c r="X74" s="211">
        <f t="shared" si="4"/>
        <v>119</v>
      </c>
      <c r="Y74" s="211">
        <f>S74-T74-V74</f>
        <v>69</v>
      </c>
      <c r="Z74" s="211">
        <f>T74+V74</f>
        <v>21</v>
      </c>
      <c r="AA74" s="229">
        <f t="shared" si="8"/>
        <v>45.8</v>
      </c>
      <c r="AB74" s="230">
        <f t="shared" si="9"/>
        <v>21.099999999999998</v>
      </c>
      <c r="AC74" s="220">
        <v>55</v>
      </c>
      <c r="AD74" s="220">
        <v>95</v>
      </c>
      <c r="AE74" s="221" t="s">
        <v>253</v>
      </c>
      <c r="AF74" s="220">
        <v>50</v>
      </c>
      <c r="AG74" s="221" t="s">
        <v>241</v>
      </c>
      <c r="AH74" s="231">
        <v>0.45100000000000001</v>
      </c>
      <c r="AI74" s="232">
        <v>25.94</v>
      </c>
      <c r="AJ74" s="233">
        <f>TAN(AL74/360*2*PI())</f>
        <v>0.40972216680958551</v>
      </c>
      <c r="AL74" s="225">
        <v>22.28</v>
      </c>
    </row>
    <row r="75" spans="1:38" s="225" customFormat="1">
      <c r="A75" s="217" t="s">
        <v>255</v>
      </c>
      <c r="B75" s="228">
        <v>20.6</v>
      </c>
      <c r="C75" s="212">
        <v>2630</v>
      </c>
      <c r="D75" s="211">
        <v>5181000</v>
      </c>
      <c r="E75" s="211">
        <v>55500</v>
      </c>
      <c r="F75" s="211">
        <v>44.400000000000006</v>
      </c>
      <c r="G75" s="212">
        <v>46.6</v>
      </c>
      <c r="H75" s="211">
        <v>1684000</v>
      </c>
      <c r="I75" s="211">
        <v>24720</v>
      </c>
      <c r="J75" s="211">
        <v>25.299999999999997</v>
      </c>
      <c r="K75" s="212">
        <v>21.9</v>
      </c>
      <c r="L75" s="211">
        <v>5876000</v>
      </c>
      <c r="M75" s="211">
        <v>47.300000000000004</v>
      </c>
      <c r="N75" s="212">
        <v>94.7</v>
      </c>
      <c r="O75" s="211">
        <v>989300.00000000012</v>
      </c>
      <c r="P75" s="211">
        <v>19.399999999999999</v>
      </c>
      <c r="Q75" s="212">
        <v>47.9</v>
      </c>
      <c r="R75" s="213">
        <v>140</v>
      </c>
      <c r="S75" s="213">
        <v>90</v>
      </c>
      <c r="T75" s="212">
        <v>12</v>
      </c>
      <c r="U75" s="228">
        <f>B75</f>
        <v>20.6</v>
      </c>
      <c r="V75" s="213">
        <v>11</v>
      </c>
      <c r="W75" s="212">
        <v>5.5</v>
      </c>
      <c r="X75" s="211">
        <f>R75-T75-V75</f>
        <v>117</v>
      </c>
      <c r="Y75" s="211">
        <f>S75-T75-V75</f>
        <v>67</v>
      </c>
      <c r="Z75" s="211">
        <f>T75+V75</f>
        <v>23</v>
      </c>
      <c r="AA75" s="229">
        <f t="shared" si="8"/>
        <v>46.6</v>
      </c>
      <c r="AB75" s="230">
        <f t="shared" si="9"/>
        <v>21.9</v>
      </c>
      <c r="AC75" s="220">
        <v>55</v>
      </c>
      <c r="AD75" s="220">
        <v>95</v>
      </c>
      <c r="AE75" s="221" t="s">
        <v>253</v>
      </c>
      <c r="AF75" s="220">
        <v>50</v>
      </c>
      <c r="AG75" s="221" t="s">
        <v>241</v>
      </c>
      <c r="AH75" s="231">
        <v>0.45100000000000001</v>
      </c>
      <c r="AI75" s="232">
        <v>21.83</v>
      </c>
      <c r="AJ75" s="233">
        <f>TAN(AL75/360*2*PI())</f>
        <v>0.40707480524400669</v>
      </c>
      <c r="AL75" s="225">
        <v>22.15</v>
      </c>
    </row>
    <row r="76" spans="1:38" s="225" customFormat="1">
      <c r="A76" s="217" t="s">
        <v>256</v>
      </c>
      <c r="B76" s="228">
        <v>23.8</v>
      </c>
      <c r="C76" s="212">
        <v>3040</v>
      </c>
      <c r="D76" s="211">
        <v>5919000</v>
      </c>
      <c r="E76" s="211">
        <v>63960</v>
      </c>
      <c r="F76" s="211">
        <v>44.1</v>
      </c>
      <c r="G76" s="212">
        <v>47.400000000000006</v>
      </c>
      <c r="H76" s="211">
        <v>1913000</v>
      </c>
      <c r="I76" s="211">
        <v>28410</v>
      </c>
      <c r="J76" s="211">
        <v>25.099999999999998</v>
      </c>
      <c r="K76" s="212">
        <v>22.7</v>
      </c>
      <c r="L76" s="211">
        <v>6700000</v>
      </c>
      <c r="M76" s="234">
        <v>47</v>
      </c>
      <c r="N76" s="212">
        <v>94.3</v>
      </c>
      <c r="O76" s="211">
        <v>1133000</v>
      </c>
      <c r="P76" s="211">
        <v>19.3</v>
      </c>
      <c r="Q76" s="212">
        <v>47.800000000000004</v>
      </c>
      <c r="R76" s="213">
        <v>140</v>
      </c>
      <c r="S76" s="213">
        <v>90</v>
      </c>
      <c r="T76" s="212">
        <v>14</v>
      </c>
      <c r="U76" s="228">
        <f>B76</f>
        <v>23.8</v>
      </c>
      <c r="V76" s="213">
        <v>11</v>
      </c>
      <c r="W76" s="212">
        <v>5.5</v>
      </c>
      <c r="X76" s="211">
        <f>R76-T76-V76</f>
        <v>115</v>
      </c>
      <c r="Y76" s="211">
        <f>S76-T76-V76</f>
        <v>65</v>
      </c>
      <c r="Z76" s="211">
        <f>T76+V76</f>
        <v>25</v>
      </c>
      <c r="AA76" s="229">
        <f t="shared" si="8"/>
        <v>47.400000000000006</v>
      </c>
      <c r="AB76" s="230">
        <f t="shared" si="9"/>
        <v>22.7</v>
      </c>
      <c r="AC76" s="220">
        <v>55</v>
      </c>
      <c r="AD76" s="220">
        <v>95</v>
      </c>
      <c r="AE76" s="221" t="s">
        <v>253</v>
      </c>
      <c r="AF76" s="220">
        <v>50</v>
      </c>
      <c r="AG76" s="221" t="s">
        <v>241</v>
      </c>
      <c r="AH76" s="231">
        <v>0.45100000000000001</v>
      </c>
      <c r="AI76" s="232">
        <v>18.899999999999999</v>
      </c>
      <c r="AJ76" s="233">
        <f>TAN(AL76/360*2*PI())</f>
        <v>0.40382321695877044</v>
      </c>
      <c r="AL76" s="225">
        <v>21.99</v>
      </c>
    </row>
    <row r="77" spans="1:38">
      <c r="A77" s="210" t="s">
        <v>257</v>
      </c>
      <c r="B77" s="209">
        <v>15.4</v>
      </c>
      <c r="H77" s="225"/>
      <c r="I77" s="225"/>
      <c r="J77" s="225"/>
      <c r="K77" s="224"/>
      <c r="L77" s="225"/>
      <c r="M77" s="225"/>
      <c r="N77" s="224"/>
      <c r="O77" s="225"/>
      <c r="R77" s="211">
        <v>150</v>
      </c>
      <c r="S77" s="211">
        <v>75</v>
      </c>
      <c r="T77" s="212">
        <v>9</v>
      </c>
      <c r="V77" s="213">
        <v>12</v>
      </c>
      <c r="W77" s="212">
        <v>6</v>
      </c>
      <c r="X77" s="211">
        <f t="shared" ref="X77:X86" si="10">R77-T77-V77</f>
        <v>129</v>
      </c>
      <c r="Y77" s="211">
        <f t="shared" ref="Y77:Y86" si="11">S77-T77-V77</f>
        <v>54</v>
      </c>
      <c r="Z77" s="211">
        <f t="shared" ref="Z77:Z86" si="12">T77+V77</f>
        <v>21</v>
      </c>
      <c r="AA77" s="218"/>
      <c r="AB77" s="219"/>
      <c r="AE77" s="216"/>
      <c r="AG77" s="216"/>
      <c r="AH77" s="214"/>
      <c r="AI77" s="215"/>
      <c r="AJ77" s="222"/>
    </row>
    <row r="78" spans="1:38" s="237" customFormat="1">
      <c r="A78" s="217" t="s">
        <v>258</v>
      </c>
      <c r="B78" s="209">
        <v>20.2</v>
      </c>
      <c r="C78" s="210">
        <v>2570</v>
      </c>
      <c r="D78" s="237">
        <v>5880000</v>
      </c>
      <c r="E78" s="237">
        <v>61300</v>
      </c>
      <c r="F78" s="237">
        <v>47.8</v>
      </c>
      <c r="G78" s="215">
        <v>54</v>
      </c>
      <c r="H78" s="237">
        <v>996000</v>
      </c>
      <c r="I78" s="237">
        <v>17100</v>
      </c>
      <c r="J78" s="237">
        <v>19.7</v>
      </c>
      <c r="K78" s="210">
        <v>16.899999999999999</v>
      </c>
      <c r="L78" s="237">
        <v>6230000</v>
      </c>
      <c r="M78" s="237">
        <v>49.2</v>
      </c>
      <c r="N78" s="210">
        <v>97.2</v>
      </c>
      <c r="O78" s="237">
        <v>647000</v>
      </c>
      <c r="P78" s="237">
        <v>15.9</v>
      </c>
      <c r="Q78" s="210">
        <v>44.4</v>
      </c>
      <c r="R78" s="213">
        <v>150</v>
      </c>
      <c r="S78" s="213">
        <v>75</v>
      </c>
      <c r="T78" s="212">
        <v>12</v>
      </c>
      <c r="U78" s="209">
        <f t="shared" ref="U78:U86" si="13">B78</f>
        <v>20.2</v>
      </c>
      <c r="V78" s="213">
        <v>12</v>
      </c>
      <c r="W78" s="212">
        <v>6</v>
      </c>
      <c r="X78" s="213">
        <f t="shared" si="10"/>
        <v>126</v>
      </c>
      <c r="Y78" s="213">
        <f t="shared" si="11"/>
        <v>51</v>
      </c>
      <c r="Z78" s="213">
        <f t="shared" si="12"/>
        <v>24</v>
      </c>
      <c r="AA78" s="238">
        <f>G78</f>
        <v>54</v>
      </c>
      <c r="AB78" s="219">
        <f>K78</f>
        <v>16.899999999999999</v>
      </c>
      <c r="AC78" s="239">
        <v>60</v>
      </c>
      <c r="AD78" s="239">
        <v>105</v>
      </c>
      <c r="AE78" s="221" t="s">
        <v>253</v>
      </c>
      <c r="AF78" s="239">
        <v>40</v>
      </c>
      <c r="AG78" s="221" t="s">
        <v>231</v>
      </c>
      <c r="AH78" s="240">
        <f>(R78+S78+2*(T78-W78)+(X78-W78)+(Y78-W78)+(PI()*V78)/2+PI()*W78)/1000</f>
        <v>0.43969911184307753</v>
      </c>
      <c r="AI78" s="215">
        <f>AH78/(B78/1000)</f>
        <v>21.767282764508789</v>
      </c>
      <c r="AJ78" s="222">
        <v>0.26</v>
      </c>
    </row>
    <row r="79" spans="1:38" s="225" customFormat="1">
      <c r="A79" s="224" t="s">
        <v>259</v>
      </c>
      <c r="B79" s="223">
        <v>19</v>
      </c>
      <c r="C79" s="224"/>
      <c r="G79" s="224"/>
      <c r="K79" s="224"/>
      <c r="N79" s="224"/>
      <c r="Q79" s="224"/>
      <c r="R79" s="213">
        <v>150</v>
      </c>
      <c r="S79" s="213">
        <v>100</v>
      </c>
      <c r="T79" s="212">
        <v>10</v>
      </c>
      <c r="U79" s="223">
        <f t="shared" si="13"/>
        <v>19</v>
      </c>
      <c r="V79" s="213">
        <v>12</v>
      </c>
      <c r="W79" s="212">
        <v>6</v>
      </c>
      <c r="X79" s="213">
        <f t="shared" si="10"/>
        <v>128</v>
      </c>
      <c r="Y79" s="213">
        <f t="shared" si="11"/>
        <v>78</v>
      </c>
      <c r="Z79" s="213">
        <f t="shared" si="12"/>
        <v>22</v>
      </c>
      <c r="AA79" s="238"/>
      <c r="AB79" s="219"/>
      <c r="AE79" s="241"/>
      <c r="AG79" s="241"/>
      <c r="AH79" s="242"/>
      <c r="AI79" s="243"/>
      <c r="AJ79" s="223"/>
    </row>
    <row r="80" spans="1:38" s="225" customFormat="1">
      <c r="A80" s="224" t="s">
        <v>260</v>
      </c>
      <c r="B80" s="223">
        <v>22.5</v>
      </c>
      <c r="C80" s="224"/>
      <c r="G80" s="224"/>
      <c r="K80" s="224"/>
      <c r="N80" s="224"/>
      <c r="Q80" s="224"/>
      <c r="R80" s="213">
        <v>150</v>
      </c>
      <c r="S80" s="213">
        <v>100</v>
      </c>
      <c r="T80" s="212">
        <v>12</v>
      </c>
      <c r="U80" s="223">
        <f t="shared" si="13"/>
        <v>22.5</v>
      </c>
      <c r="V80" s="213">
        <v>12</v>
      </c>
      <c r="W80" s="212">
        <v>6</v>
      </c>
      <c r="X80" s="213">
        <f t="shared" si="10"/>
        <v>126</v>
      </c>
      <c r="Y80" s="213">
        <f t="shared" si="11"/>
        <v>76</v>
      </c>
      <c r="Z80" s="213">
        <f t="shared" si="12"/>
        <v>24</v>
      </c>
      <c r="AA80" s="238"/>
      <c r="AB80" s="219"/>
      <c r="AE80" s="241"/>
      <c r="AG80" s="241"/>
      <c r="AH80" s="242"/>
      <c r="AI80" s="243"/>
      <c r="AJ80" s="223"/>
    </row>
    <row r="81" spans="1:38">
      <c r="A81" s="224" t="s">
        <v>261</v>
      </c>
      <c r="B81" s="209">
        <v>26.1</v>
      </c>
      <c r="R81" s="213">
        <v>150</v>
      </c>
      <c r="S81" s="213">
        <v>100</v>
      </c>
      <c r="T81" s="212">
        <v>14</v>
      </c>
      <c r="U81" s="209">
        <f t="shared" si="13"/>
        <v>26.1</v>
      </c>
      <c r="V81" s="213">
        <v>13</v>
      </c>
      <c r="W81" s="212">
        <v>6.5</v>
      </c>
      <c r="X81" s="213">
        <f t="shared" si="10"/>
        <v>123</v>
      </c>
      <c r="Y81" s="213">
        <f t="shared" si="11"/>
        <v>73</v>
      </c>
      <c r="Z81" s="213">
        <f t="shared" si="12"/>
        <v>27</v>
      </c>
      <c r="AA81" s="238"/>
      <c r="AB81" s="219"/>
      <c r="AE81" s="216"/>
      <c r="AG81" s="216"/>
    </row>
    <row r="82" spans="1:38">
      <c r="A82" s="224" t="s">
        <v>262</v>
      </c>
      <c r="B82" s="209">
        <v>23</v>
      </c>
      <c r="R82" s="213">
        <v>200</v>
      </c>
      <c r="S82" s="213">
        <v>100</v>
      </c>
      <c r="T82" s="212">
        <v>10</v>
      </c>
      <c r="U82" s="209">
        <f t="shared" si="13"/>
        <v>23</v>
      </c>
      <c r="V82" s="213">
        <v>15</v>
      </c>
      <c r="W82" s="212">
        <v>7.5</v>
      </c>
      <c r="X82" s="213">
        <f t="shared" si="10"/>
        <v>175</v>
      </c>
      <c r="Y82" s="213">
        <f t="shared" si="11"/>
        <v>75</v>
      </c>
      <c r="Z82" s="213">
        <f t="shared" si="12"/>
        <v>25</v>
      </c>
      <c r="AA82" s="238"/>
      <c r="AB82" s="219"/>
      <c r="AE82" s="216"/>
      <c r="AG82" s="216"/>
    </row>
    <row r="83" spans="1:38">
      <c r="A83" s="224" t="s">
        <v>263</v>
      </c>
      <c r="B83" s="209">
        <v>27.3</v>
      </c>
      <c r="R83" s="213">
        <v>200</v>
      </c>
      <c r="S83" s="213">
        <v>100</v>
      </c>
      <c r="T83" s="212">
        <v>12</v>
      </c>
      <c r="U83" s="209">
        <f t="shared" si="13"/>
        <v>27.3</v>
      </c>
      <c r="V83" s="213">
        <v>15</v>
      </c>
      <c r="W83" s="212">
        <v>7.5</v>
      </c>
      <c r="X83" s="213">
        <f t="shared" si="10"/>
        <v>173</v>
      </c>
      <c r="Y83" s="213">
        <f t="shared" si="11"/>
        <v>73</v>
      </c>
      <c r="Z83" s="213">
        <f t="shared" si="12"/>
        <v>27</v>
      </c>
      <c r="AA83" s="238"/>
      <c r="AB83" s="219"/>
      <c r="AE83" s="216"/>
      <c r="AG83" s="216"/>
    </row>
    <row r="84" spans="1:38">
      <c r="A84" s="224" t="s">
        <v>264</v>
      </c>
      <c r="B84" s="209">
        <v>31.6</v>
      </c>
      <c r="R84" s="213">
        <v>200</v>
      </c>
      <c r="S84" s="213">
        <v>100</v>
      </c>
      <c r="T84" s="212">
        <v>14</v>
      </c>
      <c r="U84" s="209">
        <f t="shared" si="13"/>
        <v>31.6</v>
      </c>
      <c r="V84" s="213">
        <v>15</v>
      </c>
      <c r="W84" s="212">
        <v>7.5</v>
      </c>
      <c r="X84" s="213">
        <f t="shared" si="10"/>
        <v>171</v>
      </c>
      <c r="Y84" s="213">
        <f t="shared" si="11"/>
        <v>71</v>
      </c>
      <c r="Z84" s="213">
        <f t="shared" si="12"/>
        <v>29</v>
      </c>
      <c r="AA84" s="238"/>
      <c r="AB84" s="219"/>
      <c r="AE84" s="216"/>
      <c r="AG84" s="216"/>
    </row>
    <row r="85" spans="1:38">
      <c r="A85" s="224" t="s">
        <v>265</v>
      </c>
      <c r="B85" s="209">
        <v>35.9</v>
      </c>
      <c r="R85" s="213">
        <v>200</v>
      </c>
      <c r="S85" s="213">
        <v>100</v>
      </c>
      <c r="T85" s="212">
        <v>16</v>
      </c>
      <c r="U85" s="209">
        <f t="shared" si="13"/>
        <v>35.9</v>
      </c>
      <c r="V85" s="213">
        <v>15</v>
      </c>
      <c r="W85" s="212">
        <v>7.5</v>
      </c>
      <c r="X85" s="213">
        <f t="shared" si="10"/>
        <v>169</v>
      </c>
      <c r="Y85" s="213">
        <f t="shared" si="11"/>
        <v>69</v>
      </c>
      <c r="Z85" s="213">
        <f t="shared" si="12"/>
        <v>31</v>
      </c>
      <c r="AA85" s="238"/>
      <c r="AB85" s="219"/>
      <c r="AE85" s="216"/>
      <c r="AG85" s="216"/>
    </row>
    <row r="86" spans="1:38">
      <c r="A86" s="217" t="s">
        <v>266</v>
      </c>
      <c r="B86" s="228">
        <v>36.1</v>
      </c>
      <c r="C86" s="212">
        <v>4600</v>
      </c>
      <c r="D86" s="229">
        <v>29517228.373524986</v>
      </c>
      <c r="E86" s="229">
        <v>191724.58060854272</v>
      </c>
      <c r="F86" s="234">
        <v>80.115614761754216</v>
      </c>
      <c r="G86" s="232">
        <v>96</v>
      </c>
      <c r="H86" s="229">
        <v>2135136.1311681522</v>
      </c>
      <c r="I86" s="229">
        <v>29350.216173148616</v>
      </c>
      <c r="J86" s="234">
        <v>21.547265688857912</v>
      </c>
      <c r="K86" s="212">
        <v>17.2</v>
      </c>
      <c r="L86" s="211">
        <v>30161818.046708371</v>
      </c>
      <c r="M86" s="234">
        <v>80.985662582067079</v>
      </c>
      <c r="N86" s="212">
        <v>154.80000000000001</v>
      </c>
      <c r="O86" s="229">
        <v>1490546.4579847734</v>
      </c>
      <c r="P86" s="234">
        <v>18.003300904657085</v>
      </c>
      <c r="Q86" s="212">
        <v>56.6</v>
      </c>
      <c r="R86" s="213">
        <v>250</v>
      </c>
      <c r="S86" s="213">
        <v>90</v>
      </c>
      <c r="T86" s="212">
        <v>14</v>
      </c>
      <c r="U86" s="228">
        <f t="shared" si="13"/>
        <v>36.1</v>
      </c>
      <c r="V86" s="211">
        <v>18</v>
      </c>
      <c r="W86" s="212">
        <v>9</v>
      </c>
      <c r="X86" s="213">
        <f t="shared" si="10"/>
        <v>218</v>
      </c>
      <c r="Y86" s="213">
        <f t="shared" si="11"/>
        <v>58</v>
      </c>
      <c r="Z86" s="213">
        <f t="shared" si="12"/>
        <v>32</v>
      </c>
      <c r="AA86" s="244">
        <f>G86</f>
        <v>96</v>
      </c>
      <c r="AB86" s="230">
        <f>K86</f>
        <v>17.2</v>
      </c>
      <c r="AC86" s="220">
        <v>80</v>
      </c>
      <c r="AD86" s="220">
        <v>180</v>
      </c>
      <c r="AE86" s="221" t="s">
        <v>253</v>
      </c>
      <c r="AF86" s="220">
        <v>50</v>
      </c>
      <c r="AG86" s="221" t="s">
        <v>241</v>
      </c>
      <c r="AH86" s="211">
        <v>0.66500000000000004</v>
      </c>
      <c r="AI86" s="212">
        <v>18.41</v>
      </c>
      <c r="AJ86" s="233">
        <f>TAN(AL86/360*2*PI())</f>
        <v>0.15165468434957605</v>
      </c>
      <c r="AL86">
        <v>8.6234632521356485</v>
      </c>
    </row>
    <row r="87" spans="1:38">
      <c r="AE87" s="216"/>
      <c r="AG87" s="216"/>
    </row>
    <row r="88" spans="1:38">
      <c r="AE88" s="216"/>
      <c r="AG88" s="216"/>
    </row>
    <row r="89" spans="1:38">
      <c r="AE89" s="216"/>
      <c r="AG89" s="216"/>
    </row>
    <row r="90" spans="1:38">
      <c r="AE90" s="216"/>
      <c r="AG90" s="216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6E75-6161-485F-A60A-ABE3F06B6EA3}">
  <dimension ref="A1:AJ214"/>
  <sheetViews>
    <sheetView zoomScaleNormal="100" workbookViewId="0">
      <pane xSplit="1" ySplit="2" topLeftCell="L3" activePane="bottomRight" state="frozen"/>
      <selection pane="topRight" activeCell="B1" sqref="B1"/>
      <selection pane="bottomLeft" activeCell="A4" sqref="A4"/>
      <selection pane="bottomRight" activeCell="A17" sqref="A17:A33"/>
    </sheetView>
  </sheetViews>
  <sheetFormatPr defaultColWidth="11.42578125" defaultRowHeight="12.75"/>
  <cols>
    <col min="1" max="1" width="13.28515625" style="1" customWidth="1"/>
    <col min="2" max="2" width="13.28515625" style="8" customWidth="1"/>
    <col min="3" max="4" width="11.42578125" style="5"/>
    <col min="5" max="5" width="11.42578125" style="2"/>
    <col min="6" max="6" width="11.42578125" style="1"/>
    <col min="7" max="7" width="11.42578125" style="2"/>
    <col min="8" max="11" width="11.42578125" style="7"/>
    <col min="12" max="12" width="11.42578125" style="3"/>
    <col min="13" max="15" width="11.42578125" style="7"/>
    <col min="16" max="16" width="11.42578125" style="3"/>
    <col min="17" max="17" width="12" style="6" bestFit="1" customWidth="1"/>
    <col min="18" max="19" width="11.42578125" style="5"/>
    <col min="20" max="20" width="11.42578125" style="4"/>
    <col min="21" max="21" width="11.42578125" style="3"/>
    <col min="22" max="22" width="11.42578125" style="5"/>
    <col min="23" max="23" width="11.42578125" style="130"/>
    <col min="24" max="27" width="11.42578125" style="4"/>
    <col min="28" max="28" width="11.42578125" style="1"/>
    <col min="29" max="29" width="11.42578125" style="2"/>
    <col min="30" max="30" width="11.42578125" style="1"/>
    <col min="31" max="31" width="11.42578125" style="2"/>
    <col min="32" max="16384" width="11.42578125" style="1"/>
  </cols>
  <sheetData>
    <row r="1" spans="1:36">
      <c r="A1" s="99" t="s">
        <v>37</v>
      </c>
      <c r="B1" s="40" t="s">
        <v>36</v>
      </c>
      <c r="C1" s="91" t="s">
        <v>35</v>
      </c>
      <c r="D1" s="91" t="s">
        <v>34</v>
      </c>
      <c r="E1" s="94" t="s">
        <v>33</v>
      </c>
      <c r="F1" s="98" t="s">
        <v>32</v>
      </c>
      <c r="G1" s="97" t="s">
        <v>31</v>
      </c>
      <c r="H1" s="93" t="s">
        <v>30</v>
      </c>
      <c r="I1" s="93" t="s">
        <v>29</v>
      </c>
      <c r="J1" s="93" t="s">
        <v>28</v>
      </c>
      <c r="K1" s="93" t="s">
        <v>27</v>
      </c>
      <c r="L1" s="89" t="s">
        <v>26</v>
      </c>
      <c r="M1" s="93" t="s">
        <v>25</v>
      </c>
      <c r="N1" s="93" t="s">
        <v>24</v>
      </c>
      <c r="O1" s="93" t="s">
        <v>23</v>
      </c>
      <c r="P1" s="89" t="s">
        <v>22</v>
      </c>
      <c r="Q1" s="92" t="s">
        <v>21</v>
      </c>
      <c r="R1" s="91" t="s">
        <v>20</v>
      </c>
      <c r="S1" s="91" t="s">
        <v>19</v>
      </c>
      <c r="T1" s="90" t="s">
        <v>18</v>
      </c>
      <c r="U1" s="90" t="s">
        <v>17</v>
      </c>
      <c r="V1" s="91" t="s">
        <v>39</v>
      </c>
      <c r="W1" s="100" t="s">
        <v>69</v>
      </c>
      <c r="X1" s="90" t="s">
        <v>15</v>
      </c>
      <c r="Y1" s="90" t="s">
        <v>14</v>
      </c>
      <c r="Z1" s="90" t="s">
        <v>40</v>
      </c>
      <c r="AA1" s="90" t="s">
        <v>13</v>
      </c>
      <c r="AB1" s="88" t="s">
        <v>11</v>
      </c>
      <c r="AC1" s="87" t="s">
        <v>9</v>
      </c>
      <c r="AD1" s="86" t="s">
        <v>8</v>
      </c>
      <c r="AE1" s="85" t="s">
        <v>7</v>
      </c>
      <c r="AG1" s="96"/>
    </row>
    <row r="2" spans="1:36" s="9" customFormat="1">
      <c r="A2" s="101"/>
      <c r="B2" s="56" t="s">
        <v>6</v>
      </c>
      <c r="C2" s="102" t="s">
        <v>5</v>
      </c>
      <c r="D2" s="102" t="s">
        <v>5</v>
      </c>
      <c r="E2" s="103" t="s">
        <v>5</v>
      </c>
      <c r="F2" s="104"/>
      <c r="G2" s="105"/>
      <c r="H2" s="106" t="s">
        <v>3</v>
      </c>
      <c r="I2" s="106" t="s">
        <v>4</v>
      </c>
      <c r="J2" s="106" t="s">
        <v>4</v>
      </c>
      <c r="K2" s="106" t="s">
        <v>4</v>
      </c>
      <c r="L2" s="107" t="s">
        <v>2</v>
      </c>
      <c r="M2" s="106" t="s">
        <v>3</v>
      </c>
      <c r="N2" s="106" t="s">
        <v>4</v>
      </c>
      <c r="O2" s="106" t="s">
        <v>4</v>
      </c>
      <c r="P2" s="107" t="s">
        <v>2</v>
      </c>
      <c r="Q2" s="108" t="s">
        <v>3</v>
      </c>
      <c r="R2" s="102" t="s">
        <v>2</v>
      </c>
      <c r="S2" s="102" t="s">
        <v>2</v>
      </c>
      <c r="T2" s="109" t="s">
        <v>2</v>
      </c>
      <c r="U2" s="109" t="s">
        <v>2</v>
      </c>
      <c r="V2" s="102" t="s">
        <v>2</v>
      </c>
      <c r="W2" s="110" t="s">
        <v>2</v>
      </c>
      <c r="X2" s="109" t="s">
        <v>2</v>
      </c>
      <c r="Y2" s="109" t="s">
        <v>2</v>
      </c>
      <c r="Z2" s="109" t="s">
        <v>2</v>
      </c>
      <c r="AA2" s="109" t="s">
        <v>2</v>
      </c>
      <c r="AB2" s="111" t="s">
        <v>2</v>
      </c>
      <c r="AC2" s="112" t="s">
        <v>2</v>
      </c>
      <c r="AD2" s="113" t="s">
        <v>1</v>
      </c>
      <c r="AE2" s="114" t="s">
        <v>0</v>
      </c>
    </row>
    <row r="3" spans="1:36">
      <c r="A3" s="66" t="s">
        <v>70</v>
      </c>
      <c r="B3" s="115">
        <v>7.9</v>
      </c>
      <c r="C3" s="79">
        <v>1010</v>
      </c>
      <c r="D3" s="79">
        <v>405</v>
      </c>
      <c r="E3" s="65"/>
      <c r="F3" s="66"/>
      <c r="G3" s="65"/>
      <c r="H3" s="78">
        <v>1070000</v>
      </c>
      <c r="I3" s="78">
        <v>26800</v>
      </c>
      <c r="J3" s="78"/>
      <c r="K3" s="78">
        <v>31200</v>
      </c>
      <c r="L3" s="77">
        <v>32.599999999999994</v>
      </c>
      <c r="M3" s="78">
        <v>255000</v>
      </c>
      <c r="N3" s="78">
        <v>8000</v>
      </c>
      <c r="O3" s="78">
        <v>13940</v>
      </c>
      <c r="P3" s="77">
        <v>15.9</v>
      </c>
      <c r="Q3" s="76">
        <v>14700</v>
      </c>
      <c r="R3" s="69">
        <v>80</v>
      </c>
      <c r="S3" s="69">
        <v>50</v>
      </c>
      <c r="T3" s="68">
        <v>4</v>
      </c>
      <c r="U3" s="70">
        <v>7</v>
      </c>
      <c r="V3" s="70">
        <v>10</v>
      </c>
      <c r="W3" s="67"/>
      <c r="X3" s="68">
        <v>46</v>
      </c>
      <c r="Y3" s="69"/>
      <c r="Z3" s="69"/>
      <c r="AA3" s="69">
        <f>S3-T3</f>
        <v>46</v>
      </c>
      <c r="AB3" s="66"/>
      <c r="AC3" s="73"/>
      <c r="AD3" s="116"/>
      <c r="AE3" s="67"/>
    </row>
    <row r="4" spans="1:36">
      <c r="A4" s="66" t="s">
        <v>71</v>
      </c>
      <c r="B4" s="117">
        <v>9.8000000000000007</v>
      </c>
      <c r="C4" s="69">
        <v>1250</v>
      </c>
      <c r="D4" s="79">
        <v>534</v>
      </c>
      <c r="E4" s="65"/>
      <c r="F4" s="60"/>
      <c r="G4" s="65"/>
      <c r="H4" s="75">
        <v>2070000</v>
      </c>
      <c r="I4" s="75">
        <v>41400</v>
      </c>
      <c r="J4" s="75"/>
      <c r="K4" s="78">
        <v>48000</v>
      </c>
      <c r="L4" s="77">
        <v>40.700000000000003</v>
      </c>
      <c r="M4" s="72">
        <v>383000</v>
      </c>
      <c r="N4" s="72">
        <v>10600</v>
      </c>
      <c r="O4" s="72">
        <v>18880</v>
      </c>
      <c r="P4" s="67">
        <v>17.5</v>
      </c>
      <c r="Q4" s="59">
        <v>20099.999999999996</v>
      </c>
      <c r="R4" s="71">
        <v>100</v>
      </c>
      <c r="S4" s="71">
        <v>55</v>
      </c>
      <c r="T4" s="70">
        <v>4.5</v>
      </c>
      <c r="U4" s="70">
        <v>7.5</v>
      </c>
      <c r="V4" s="70">
        <v>10</v>
      </c>
      <c r="W4" s="67"/>
      <c r="X4" s="58">
        <v>65</v>
      </c>
      <c r="Y4" s="69"/>
      <c r="Z4" s="69"/>
      <c r="AA4" s="69">
        <f t="shared" ref="AA4:AA33" si="0">S4-T4</f>
        <v>50.5</v>
      </c>
      <c r="AB4" s="66"/>
      <c r="AC4" s="73"/>
      <c r="AD4" s="116"/>
      <c r="AE4" s="67"/>
    </row>
    <row r="5" spans="1:36">
      <c r="A5" s="66" t="s">
        <v>72</v>
      </c>
      <c r="B5" s="117">
        <v>12.1</v>
      </c>
      <c r="C5" s="69">
        <v>1540</v>
      </c>
      <c r="D5" s="79">
        <v>718</v>
      </c>
      <c r="E5" s="65"/>
      <c r="F5" s="60"/>
      <c r="G5" s="65"/>
      <c r="H5" s="75">
        <v>3640000</v>
      </c>
      <c r="I5" s="75">
        <v>60600</v>
      </c>
      <c r="J5" s="75"/>
      <c r="K5" s="78">
        <v>70300</v>
      </c>
      <c r="L5" s="77">
        <v>48.6</v>
      </c>
      <c r="M5" s="72">
        <v>555000</v>
      </c>
      <c r="N5" s="72">
        <v>13800</v>
      </c>
      <c r="O5" s="72">
        <v>24800</v>
      </c>
      <c r="P5" s="67">
        <v>19</v>
      </c>
      <c r="Q5" s="59">
        <v>29000</v>
      </c>
      <c r="R5" s="71">
        <v>120</v>
      </c>
      <c r="S5" s="71">
        <v>60</v>
      </c>
      <c r="T5" s="70">
        <v>5</v>
      </c>
      <c r="U5" s="70">
        <v>8</v>
      </c>
      <c r="V5" s="70">
        <v>12</v>
      </c>
      <c r="W5" s="67"/>
      <c r="X5" s="58">
        <v>80</v>
      </c>
      <c r="Y5" s="69"/>
      <c r="Z5" s="69"/>
      <c r="AA5" s="69">
        <f t="shared" si="0"/>
        <v>55</v>
      </c>
      <c r="AB5" s="66"/>
      <c r="AC5" s="73"/>
      <c r="AD5" s="116"/>
      <c r="AE5" s="67"/>
    </row>
    <row r="6" spans="1:36">
      <c r="A6" s="74" t="s">
        <v>73</v>
      </c>
      <c r="B6" s="118">
        <v>14.5</v>
      </c>
      <c r="C6" s="71">
        <v>1839.9999999999998</v>
      </c>
      <c r="D6" s="79">
        <v>825</v>
      </c>
      <c r="E6" s="65"/>
      <c r="F6" s="60"/>
      <c r="G6" s="65"/>
      <c r="H6" s="72">
        <v>6000000</v>
      </c>
      <c r="I6" s="72">
        <v>85600</v>
      </c>
      <c r="J6" s="72"/>
      <c r="K6" s="78">
        <v>98800</v>
      </c>
      <c r="L6" s="77">
        <v>57.1</v>
      </c>
      <c r="M6" s="72">
        <v>788000</v>
      </c>
      <c r="N6" s="72">
        <v>18200</v>
      </c>
      <c r="O6" s="72">
        <v>32580</v>
      </c>
      <c r="P6" s="67">
        <v>20.7</v>
      </c>
      <c r="Q6" s="59">
        <v>40500</v>
      </c>
      <c r="R6" s="71">
        <v>140</v>
      </c>
      <c r="S6" s="71">
        <v>65</v>
      </c>
      <c r="T6" s="70">
        <v>5</v>
      </c>
      <c r="U6" s="70">
        <v>9</v>
      </c>
      <c r="V6" s="70">
        <v>12</v>
      </c>
      <c r="W6" s="67"/>
      <c r="X6" s="58">
        <v>98</v>
      </c>
      <c r="Y6" s="69"/>
      <c r="Z6" s="69"/>
      <c r="AA6" s="69">
        <f t="shared" si="0"/>
        <v>60</v>
      </c>
      <c r="AB6" s="66"/>
      <c r="AC6" s="73"/>
      <c r="AD6" s="116"/>
      <c r="AE6" s="67"/>
    </row>
    <row r="7" spans="1:36">
      <c r="A7" s="74" t="s">
        <v>74</v>
      </c>
      <c r="B7" s="118">
        <v>17</v>
      </c>
      <c r="C7" s="71">
        <v>2170</v>
      </c>
      <c r="D7" s="79">
        <v>1000</v>
      </c>
      <c r="E7" s="65"/>
      <c r="F7" s="60"/>
      <c r="G7" s="65"/>
      <c r="H7" s="72">
        <v>9110000</v>
      </c>
      <c r="I7" s="72">
        <v>114000</v>
      </c>
      <c r="J7" s="72"/>
      <c r="K7" s="78">
        <v>132000</v>
      </c>
      <c r="L7" s="77">
        <v>64.800000000000011</v>
      </c>
      <c r="M7" s="72">
        <v>1070000</v>
      </c>
      <c r="N7" s="72">
        <v>22600</v>
      </c>
      <c r="O7" s="72">
        <v>40720</v>
      </c>
      <c r="P7" s="67">
        <v>22.200000000000003</v>
      </c>
      <c r="Q7" s="59">
        <v>52000</v>
      </c>
      <c r="R7" s="71">
        <v>160</v>
      </c>
      <c r="S7" s="71">
        <v>70</v>
      </c>
      <c r="T7" s="70">
        <v>5.5</v>
      </c>
      <c r="U7" s="70">
        <v>9.5</v>
      </c>
      <c r="V7" s="70">
        <v>12</v>
      </c>
      <c r="W7" s="67"/>
      <c r="X7" s="58">
        <v>117</v>
      </c>
      <c r="Y7" s="69"/>
      <c r="Z7" s="69"/>
      <c r="AA7" s="69">
        <f t="shared" si="0"/>
        <v>64.5</v>
      </c>
      <c r="AB7" s="66"/>
      <c r="AC7" s="73"/>
      <c r="AD7" s="116"/>
      <c r="AE7" s="67"/>
    </row>
    <row r="8" spans="1:36">
      <c r="A8" s="41" t="s">
        <v>75</v>
      </c>
      <c r="B8" s="23">
        <v>19.7</v>
      </c>
      <c r="C8" s="37">
        <v>2510</v>
      </c>
      <c r="D8" s="79">
        <v>1120</v>
      </c>
      <c r="E8" s="65"/>
      <c r="F8" s="60"/>
      <c r="G8" s="65"/>
      <c r="H8" s="38">
        <v>13500000</v>
      </c>
      <c r="I8" s="38">
        <v>150000</v>
      </c>
      <c r="J8" s="38"/>
      <c r="K8" s="78">
        <v>173000</v>
      </c>
      <c r="L8" s="77">
        <v>73.400000000000006</v>
      </c>
      <c r="M8" s="38">
        <v>1440000</v>
      </c>
      <c r="N8" s="38">
        <v>28600</v>
      </c>
      <c r="O8" s="38">
        <v>51470</v>
      </c>
      <c r="P8" s="36">
        <v>23.900000000000002</v>
      </c>
      <c r="Q8" s="59">
        <v>69900</v>
      </c>
      <c r="R8" s="71">
        <v>180</v>
      </c>
      <c r="S8" s="71">
        <v>75</v>
      </c>
      <c r="T8" s="70">
        <v>5.5</v>
      </c>
      <c r="U8" s="70">
        <v>10.5</v>
      </c>
      <c r="V8" s="70">
        <v>12</v>
      </c>
      <c r="W8" s="67"/>
      <c r="X8" s="58">
        <v>135</v>
      </c>
      <c r="Y8" s="69"/>
      <c r="Z8" s="69"/>
      <c r="AA8" s="69">
        <f t="shared" si="0"/>
        <v>69.5</v>
      </c>
      <c r="AB8" s="66"/>
      <c r="AC8" s="73"/>
      <c r="AD8" s="119"/>
      <c r="AE8" s="67"/>
    </row>
    <row r="9" spans="1:36">
      <c r="A9" s="41" t="s">
        <v>76</v>
      </c>
      <c r="B9" s="23">
        <v>22.8</v>
      </c>
      <c r="C9" s="37">
        <v>2900</v>
      </c>
      <c r="D9" s="79">
        <v>1350</v>
      </c>
      <c r="E9" s="65"/>
      <c r="F9" s="60"/>
      <c r="G9" s="65"/>
      <c r="H9" s="38">
        <v>19100000</v>
      </c>
      <c r="I9" s="38">
        <v>191000</v>
      </c>
      <c r="J9" s="38"/>
      <c r="K9" s="78">
        <v>220000</v>
      </c>
      <c r="L9" s="77">
        <v>81.099999999999994</v>
      </c>
      <c r="M9" s="38">
        <v>1870000</v>
      </c>
      <c r="N9" s="38">
        <v>34500</v>
      </c>
      <c r="O9" s="38">
        <v>62200</v>
      </c>
      <c r="P9" s="36">
        <v>25.4</v>
      </c>
      <c r="Q9" s="59">
        <v>88900</v>
      </c>
      <c r="R9" s="71">
        <v>200</v>
      </c>
      <c r="S9" s="71">
        <v>80</v>
      </c>
      <c r="T9" s="70">
        <v>6</v>
      </c>
      <c r="U9" s="70">
        <v>11</v>
      </c>
      <c r="V9" s="70">
        <v>13</v>
      </c>
      <c r="W9" s="67"/>
      <c r="X9" s="58">
        <v>152</v>
      </c>
      <c r="Y9" s="69"/>
      <c r="Z9" s="69"/>
      <c r="AA9" s="69">
        <f t="shared" si="0"/>
        <v>74</v>
      </c>
      <c r="AB9" s="66"/>
      <c r="AC9" s="73"/>
      <c r="AD9" s="119"/>
      <c r="AE9" s="67"/>
    </row>
    <row r="10" spans="1:36">
      <c r="A10" s="41" t="s">
        <v>77</v>
      </c>
      <c r="B10" s="23">
        <v>26.6</v>
      </c>
      <c r="C10" s="37">
        <v>3390</v>
      </c>
      <c r="D10" s="79">
        <v>1580</v>
      </c>
      <c r="E10" s="65"/>
      <c r="F10" s="60"/>
      <c r="G10" s="65"/>
      <c r="H10" s="38">
        <v>26800000</v>
      </c>
      <c r="I10" s="38">
        <v>244000</v>
      </c>
      <c r="J10" s="38"/>
      <c r="K10" s="78">
        <v>281000</v>
      </c>
      <c r="L10" s="77">
        <v>89</v>
      </c>
      <c r="M10" s="38">
        <v>2470000</v>
      </c>
      <c r="N10" s="38">
        <v>42500</v>
      </c>
      <c r="O10" s="38">
        <v>76880</v>
      </c>
      <c r="P10" s="36">
        <v>27</v>
      </c>
      <c r="Q10" s="59">
        <v>121000</v>
      </c>
      <c r="R10" s="71">
        <v>220</v>
      </c>
      <c r="S10" s="71">
        <v>85</v>
      </c>
      <c r="T10" s="70">
        <v>6.5</v>
      </c>
      <c r="U10" s="70">
        <v>12</v>
      </c>
      <c r="V10" s="70">
        <v>13</v>
      </c>
      <c r="W10" s="67"/>
      <c r="X10" s="58">
        <v>170</v>
      </c>
      <c r="Y10" s="69"/>
      <c r="Z10" s="69"/>
      <c r="AA10" s="69">
        <f t="shared" si="0"/>
        <v>78.5</v>
      </c>
      <c r="AB10" s="66"/>
      <c r="AC10" s="73"/>
      <c r="AD10" s="119"/>
      <c r="AE10" s="67"/>
    </row>
    <row r="11" spans="1:36">
      <c r="A11" s="43" t="s">
        <v>78</v>
      </c>
      <c r="B11" s="23">
        <v>30.2</v>
      </c>
      <c r="C11" s="37">
        <v>3850</v>
      </c>
      <c r="D11" s="79">
        <v>1880</v>
      </c>
      <c r="E11" s="65"/>
      <c r="F11" s="60"/>
      <c r="G11" s="65"/>
      <c r="H11" s="38">
        <v>36000000</v>
      </c>
      <c r="I11" s="38">
        <v>300000</v>
      </c>
      <c r="J11" s="38"/>
      <c r="K11" s="78">
        <v>347000</v>
      </c>
      <c r="L11" s="77">
        <v>96.7</v>
      </c>
      <c r="M11" s="38">
        <v>3110000</v>
      </c>
      <c r="N11" s="38">
        <v>50100</v>
      </c>
      <c r="O11" s="38">
        <v>90840</v>
      </c>
      <c r="P11" s="36">
        <v>28.4</v>
      </c>
      <c r="Q11" s="59">
        <v>151000</v>
      </c>
      <c r="R11" s="37">
        <v>240</v>
      </c>
      <c r="S11" s="37">
        <v>90</v>
      </c>
      <c r="T11" s="18">
        <v>7</v>
      </c>
      <c r="U11" s="18">
        <v>12.5</v>
      </c>
      <c r="V11" s="18">
        <v>15</v>
      </c>
      <c r="W11" s="36"/>
      <c r="X11" s="18">
        <v>185</v>
      </c>
      <c r="Y11" s="69"/>
      <c r="Z11" s="69"/>
      <c r="AA11" s="69">
        <f t="shared" si="0"/>
        <v>83</v>
      </c>
      <c r="AB11" s="35"/>
      <c r="AC11" s="33"/>
      <c r="AD11" s="120"/>
      <c r="AE11" s="31"/>
      <c r="AF11" s="61"/>
      <c r="AG11" s="62"/>
      <c r="AH11" s="61"/>
      <c r="AI11" s="61"/>
      <c r="AJ11" s="61"/>
    </row>
    <row r="12" spans="1:36">
      <c r="A12" s="43" t="s">
        <v>79</v>
      </c>
      <c r="B12" s="23">
        <v>35.200000000000003</v>
      </c>
      <c r="C12" s="37">
        <v>4480</v>
      </c>
      <c r="D12" s="79">
        <v>2220</v>
      </c>
      <c r="E12" s="65"/>
      <c r="F12" s="60"/>
      <c r="G12" s="65"/>
      <c r="H12" s="38">
        <v>52500000</v>
      </c>
      <c r="I12" s="38">
        <v>389000</v>
      </c>
      <c r="J12" s="38"/>
      <c r="K12" s="78">
        <v>451000</v>
      </c>
      <c r="L12" s="77">
        <v>108</v>
      </c>
      <c r="M12" s="38">
        <v>4010000</v>
      </c>
      <c r="N12" s="38">
        <v>60700</v>
      </c>
      <c r="O12" s="38">
        <v>110200</v>
      </c>
      <c r="P12" s="36">
        <v>29.900000000000002</v>
      </c>
      <c r="Q12" s="59">
        <v>199000</v>
      </c>
      <c r="R12" s="37">
        <v>270</v>
      </c>
      <c r="S12" s="37">
        <v>95</v>
      </c>
      <c r="T12" s="18">
        <v>7.5</v>
      </c>
      <c r="U12" s="18">
        <v>13.5</v>
      </c>
      <c r="V12" s="18">
        <v>15</v>
      </c>
      <c r="W12" s="36"/>
      <c r="X12" s="18">
        <v>213</v>
      </c>
      <c r="Y12" s="69"/>
      <c r="Z12" s="69"/>
      <c r="AA12" s="69">
        <f t="shared" si="0"/>
        <v>87.5</v>
      </c>
      <c r="AB12" s="35"/>
      <c r="AC12" s="33"/>
      <c r="AD12" s="120"/>
      <c r="AE12" s="31"/>
      <c r="AF12" s="61"/>
      <c r="AG12" s="62"/>
      <c r="AH12" s="61"/>
      <c r="AI12" s="61"/>
      <c r="AJ12" s="61"/>
    </row>
    <row r="13" spans="1:36">
      <c r="A13" s="43" t="s">
        <v>80</v>
      </c>
      <c r="B13" s="23">
        <v>44.4</v>
      </c>
      <c r="C13" s="37">
        <v>5660</v>
      </c>
      <c r="D13" s="79">
        <v>3030</v>
      </c>
      <c r="E13" s="65"/>
      <c r="F13" s="60"/>
      <c r="G13" s="65"/>
      <c r="H13" s="38">
        <v>78200000</v>
      </c>
      <c r="I13" s="38">
        <v>522000</v>
      </c>
      <c r="J13" s="38"/>
      <c r="K13" s="78">
        <v>613000</v>
      </c>
      <c r="L13" s="77">
        <v>118</v>
      </c>
      <c r="M13" s="38">
        <v>5380000</v>
      </c>
      <c r="N13" s="38">
        <v>75600</v>
      </c>
      <c r="O13" s="38">
        <v>140100</v>
      </c>
      <c r="P13" s="36">
        <v>30.8</v>
      </c>
      <c r="Q13" s="59">
        <v>315000</v>
      </c>
      <c r="R13" s="37">
        <v>300</v>
      </c>
      <c r="S13" s="37">
        <v>100</v>
      </c>
      <c r="T13" s="18">
        <v>9.5</v>
      </c>
      <c r="U13" s="18">
        <v>15</v>
      </c>
      <c r="V13" s="18">
        <v>15</v>
      </c>
      <c r="W13" s="36"/>
      <c r="X13" s="18">
        <v>240</v>
      </c>
      <c r="Y13" s="69"/>
      <c r="Z13" s="69"/>
      <c r="AA13" s="69">
        <f t="shared" si="0"/>
        <v>90.5</v>
      </c>
      <c r="AB13" s="35"/>
      <c r="AC13" s="33"/>
      <c r="AD13" s="120"/>
      <c r="AE13" s="31"/>
      <c r="AF13" s="61"/>
      <c r="AG13" s="62"/>
      <c r="AH13" s="61"/>
      <c r="AI13" s="61"/>
      <c r="AJ13" s="61"/>
    </row>
    <row r="14" spans="1:36">
      <c r="A14" s="43" t="s">
        <v>81</v>
      </c>
      <c r="B14" s="23">
        <v>53.2</v>
      </c>
      <c r="C14" s="37">
        <v>6780</v>
      </c>
      <c r="D14" s="79">
        <v>3879.9999999999995</v>
      </c>
      <c r="E14" s="65"/>
      <c r="F14" s="60"/>
      <c r="G14" s="65"/>
      <c r="H14" s="38">
        <v>110100000</v>
      </c>
      <c r="I14" s="38">
        <v>667000</v>
      </c>
      <c r="J14" s="38"/>
      <c r="K14" s="78">
        <v>792000</v>
      </c>
      <c r="L14" s="77">
        <v>127</v>
      </c>
      <c r="M14" s="38">
        <v>6810000</v>
      </c>
      <c r="N14" s="38">
        <v>89700</v>
      </c>
      <c r="O14" s="38">
        <v>161700</v>
      </c>
      <c r="P14" s="36">
        <v>31.7</v>
      </c>
      <c r="Q14" s="59">
        <v>452000</v>
      </c>
      <c r="R14" s="37">
        <v>330</v>
      </c>
      <c r="S14" s="37">
        <v>105</v>
      </c>
      <c r="T14" s="18">
        <v>11</v>
      </c>
      <c r="U14" s="18">
        <v>16</v>
      </c>
      <c r="V14" s="18">
        <v>18</v>
      </c>
      <c r="W14" s="36"/>
      <c r="X14" s="18">
        <v>262</v>
      </c>
      <c r="Y14" s="69"/>
      <c r="Z14" s="69"/>
      <c r="AA14" s="69">
        <f t="shared" si="0"/>
        <v>94</v>
      </c>
      <c r="AB14" s="35"/>
      <c r="AC14" s="33"/>
      <c r="AD14" s="32"/>
      <c r="AE14" s="31"/>
      <c r="AF14" s="61"/>
      <c r="AG14" s="62"/>
      <c r="AH14" s="61"/>
      <c r="AI14" s="61"/>
      <c r="AJ14" s="61"/>
    </row>
    <row r="15" spans="1:36">
      <c r="A15" s="43" t="s">
        <v>82</v>
      </c>
      <c r="B15" s="23">
        <v>61.2</v>
      </c>
      <c r="C15" s="37">
        <v>7790.0000000000009</v>
      </c>
      <c r="D15" s="79">
        <v>4560</v>
      </c>
      <c r="E15" s="65"/>
      <c r="F15" s="60"/>
      <c r="G15" s="65"/>
      <c r="H15" s="38">
        <v>148300000</v>
      </c>
      <c r="I15" s="38">
        <v>824000</v>
      </c>
      <c r="J15" s="38"/>
      <c r="K15" s="78">
        <v>982000</v>
      </c>
      <c r="L15" s="77">
        <v>138</v>
      </c>
      <c r="M15" s="38">
        <v>8440000</v>
      </c>
      <c r="N15" s="38">
        <v>105000</v>
      </c>
      <c r="O15" s="38">
        <v>189200</v>
      </c>
      <c r="P15" s="36">
        <v>32.9</v>
      </c>
      <c r="Q15" s="59">
        <v>585000</v>
      </c>
      <c r="R15" s="37">
        <v>360</v>
      </c>
      <c r="S15" s="37">
        <v>110</v>
      </c>
      <c r="T15" s="18">
        <v>12</v>
      </c>
      <c r="U15" s="18">
        <v>17</v>
      </c>
      <c r="V15" s="18">
        <v>18</v>
      </c>
      <c r="W15" s="36"/>
      <c r="X15" s="18">
        <v>290</v>
      </c>
      <c r="Y15" s="69"/>
      <c r="Z15" s="69"/>
      <c r="AA15" s="69">
        <f t="shared" si="0"/>
        <v>98</v>
      </c>
      <c r="AB15" s="35"/>
      <c r="AC15" s="33"/>
      <c r="AD15" s="32"/>
      <c r="AE15" s="31"/>
      <c r="AF15" s="61"/>
      <c r="AG15" s="62"/>
      <c r="AH15" s="61"/>
      <c r="AI15" s="61"/>
      <c r="AJ15" s="61"/>
    </row>
    <row r="16" spans="1:36" s="9" customFormat="1">
      <c r="A16" s="57" t="s">
        <v>83</v>
      </c>
      <c r="B16" s="16">
        <v>72.2</v>
      </c>
      <c r="C16" s="51">
        <v>9190</v>
      </c>
      <c r="D16" s="123">
        <v>5620</v>
      </c>
      <c r="E16" s="105"/>
      <c r="F16" s="55"/>
      <c r="G16" s="105"/>
      <c r="H16" s="53">
        <v>209800000</v>
      </c>
      <c r="I16" s="53">
        <v>1050000</v>
      </c>
      <c r="J16" s="53"/>
      <c r="K16" s="124">
        <v>1260000</v>
      </c>
      <c r="L16" s="125">
        <v>151</v>
      </c>
      <c r="M16" s="53">
        <v>10450000</v>
      </c>
      <c r="N16" s="53">
        <v>123000</v>
      </c>
      <c r="O16" s="53">
        <v>220800</v>
      </c>
      <c r="P16" s="50">
        <v>33.700000000000003</v>
      </c>
      <c r="Q16" s="52">
        <v>791000</v>
      </c>
      <c r="R16" s="51">
        <v>400</v>
      </c>
      <c r="S16" s="51">
        <v>115</v>
      </c>
      <c r="T16" s="14">
        <v>13.5</v>
      </c>
      <c r="U16" s="14">
        <v>18</v>
      </c>
      <c r="V16" s="14">
        <v>18</v>
      </c>
      <c r="W16" s="50"/>
      <c r="X16" s="14">
        <v>328</v>
      </c>
      <c r="Y16" s="126"/>
      <c r="Z16" s="126"/>
      <c r="AA16" s="126">
        <f t="shared" si="0"/>
        <v>101.5</v>
      </c>
      <c r="AB16" s="49"/>
      <c r="AC16" s="48"/>
      <c r="AD16" s="47"/>
      <c r="AE16" s="46"/>
      <c r="AF16" s="44"/>
      <c r="AG16" s="45"/>
      <c r="AH16" s="44"/>
      <c r="AI16" s="44"/>
      <c r="AJ16" s="44"/>
    </row>
    <row r="17" spans="1:36">
      <c r="A17" s="43" t="s">
        <v>84</v>
      </c>
      <c r="B17" s="23">
        <v>7.1</v>
      </c>
      <c r="C17" s="37">
        <v>900</v>
      </c>
      <c r="D17" s="37">
        <v>368</v>
      </c>
      <c r="E17" s="65"/>
      <c r="F17" s="60"/>
      <c r="G17" s="65"/>
      <c r="H17" s="38">
        <v>575000</v>
      </c>
      <c r="I17" s="38">
        <v>17700</v>
      </c>
      <c r="J17" s="38"/>
      <c r="K17" s="38">
        <v>21700</v>
      </c>
      <c r="L17" s="36">
        <v>25.2</v>
      </c>
      <c r="M17" s="38">
        <v>141000</v>
      </c>
      <c r="N17" s="38">
        <v>5070</v>
      </c>
      <c r="O17" s="38">
        <v>9380</v>
      </c>
      <c r="P17" s="36">
        <v>12.5</v>
      </c>
      <c r="Q17" s="59">
        <v>16100.000000000002</v>
      </c>
      <c r="R17" s="37">
        <v>65</v>
      </c>
      <c r="S17" s="37">
        <v>42</v>
      </c>
      <c r="T17" s="18">
        <v>5.5</v>
      </c>
      <c r="U17" s="18">
        <v>7.5</v>
      </c>
      <c r="V17" s="18">
        <v>7.5</v>
      </c>
      <c r="W17" s="36">
        <v>4</v>
      </c>
      <c r="X17" s="18">
        <v>34</v>
      </c>
      <c r="Y17" s="69"/>
      <c r="Z17" s="69"/>
      <c r="AA17" s="69">
        <f t="shared" si="0"/>
        <v>36.5</v>
      </c>
      <c r="AB17" s="35"/>
      <c r="AC17" s="33"/>
      <c r="AD17" s="32"/>
      <c r="AE17" s="31"/>
      <c r="AF17" s="61"/>
      <c r="AG17" s="62"/>
      <c r="AH17" s="61"/>
      <c r="AI17" s="61"/>
      <c r="AJ17" s="61"/>
    </row>
    <row r="18" spans="1:36">
      <c r="A18" s="43" t="s">
        <v>85</v>
      </c>
      <c r="B18" s="23">
        <v>8.6</v>
      </c>
      <c r="C18" s="37">
        <v>1100</v>
      </c>
      <c r="D18" s="37">
        <v>490.00000000000006</v>
      </c>
      <c r="E18" s="65"/>
      <c r="F18" s="60"/>
      <c r="G18" s="65"/>
      <c r="H18" s="38">
        <v>1060000</v>
      </c>
      <c r="I18" s="38">
        <v>26500</v>
      </c>
      <c r="J18" s="38"/>
      <c r="K18" s="38">
        <v>32299.999999999996</v>
      </c>
      <c r="L18" s="36">
        <v>31</v>
      </c>
      <c r="M18" s="38">
        <v>194000</v>
      </c>
      <c r="N18" s="38">
        <v>6360</v>
      </c>
      <c r="O18" s="38">
        <v>11900</v>
      </c>
      <c r="P18" s="36">
        <v>13.3</v>
      </c>
      <c r="Q18" s="59">
        <v>22000</v>
      </c>
      <c r="R18" s="37">
        <v>80</v>
      </c>
      <c r="S18" s="37">
        <v>45</v>
      </c>
      <c r="T18" s="18">
        <v>6</v>
      </c>
      <c r="U18" s="18">
        <v>8</v>
      </c>
      <c r="V18" s="18">
        <v>8</v>
      </c>
      <c r="W18" s="36">
        <v>4</v>
      </c>
      <c r="X18" s="18">
        <v>47</v>
      </c>
      <c r="Y18" s="69"/>
      <c r="Z18" s="69"/>
      <c r="AA18" s="69">
        <f t="shared" si="0"/>
        <v>39</v>
      </c>
      <c r="AB18" s="35"/>
      <c r="AC18" s="33"/>
      <c r="AD18" s="32"/>
      <c r="AE18" s="31"/>
      <c r="AF18" s="61"/>
      <c r="AG18" s="62"/>
      <c r="AH18" s="61"/>
      <c r="AI18" s="61"/>
      <c r="AJ18" s="61"/>
    </row>
    <row r="19" spans="1:36">
      <c r="A19" s="43" t="s">
        <v>86</v>
      </c>
      <c r="B19" s="23">
        <v>10.6</v>
      </c>
      <c r="C19" s="37">
        <v>1350</v>
      </c>
      <c r="D19" s="37">
        <v>646</v>
      </c>
      <c r="E19" s="65"/>
      <c r="F19" s="60"/>
      <c r="G19" s="65"/>
      <c r="H19" s="38">
        <v>2060000</v>
      </c>
      <c r="I19" s="38">
        <v>41200</v>
      </c>
      <c r="J19" s="38"/>
      <c r="K19" s="38">
        <v>49000</v>
      </c>
      <c r="L19" s="36">
        <v>39.1</v>
      </c>
      <c r="M19" s="38">
        <v>293000</v>
      </c>
      <c r="N19" s="38">
        <v>8490</v>
      </c>
      <c r="O19" s="38">
        <v>16200</v>
      </c>
      <c r="P19" s="36">
        <v>14.7</v>
      </c>
      <c r="Q19" s="59">
        <v>28100</v>
      </c>
      <c r="R19" s="37">
        <v>100</v>
      </c>
      <c r="S19" s="37">
        <v>50</v>
      </c>
      <c r="T19" s="18">
        <v>6</v>
      </c>
      <c r="U19" s="18">
        <v>8.5</v>
      </c>
      <c r="V19" s="18">
        <v>8.5</v>
      </c>
      <c r="W19" s="36">
        <v>4.5</v>
      </c>
      <c r="X19" s="18">
        <v>64</v>
      </c>
      <c r="Y19" s="69"/>
      <c r="Z19" s="69"/>
      <c r="AA19" s="69">
        <f t="shared" si="0"/>
        <v>44</v>
      </c>
      <c r="AB19" s="34"/>
      <c r="AC19" s="121"/>
      <c r="AD19" s="32"/>
      <c r="AE19" s="31"/>
      <c r="AF19" s="61"/>
      <c r="AG19" s="62"/>
      <c r="AH19" s="61"/>
      <c r="AI19" s="61"/>
      <c r="AJ19" s="61"/>
    </row>
    <row r="20" spans="1:36">
      <c r="A20" s="43" t="s">
        <v>87</v>
      </c>
      <c r="B20" s="23">
        <v>13.4</v>
      </c>
      <c r="C20" s="37">
        <v>1700</v>
      </c>
      <c r="D20" s="37">
        <v>880.00000000000011</v>
      </c>
      <c r="E20" s="65"/>
      <c r="F20" s="60"/>
      <c r="G20" s="65"/>
      <c r="H20" s="38">
        <v>3640000</v>
      </c>
      <c r="I20" s="38">
        <v>60700</v>
      </c>
      <c r="J20" s="38"/>
      <c r="K20" s="38">
        <v>72600</v>
      </c>
      <c r="L20" s="36">
        <v>46.2</v>
      </c>
      <c r="M20" s="38">
        <v>432000</v>
      </c>
      <c r="N20" s="38">
        <v>11100</v>
      </c>
      <c r="O20" s="38">
        <v>21200</v>
      </c>
      <c r="P20" s="36">
        <v>15.9</v>
      </c>
      <c r="Q20" s="59">
        <v>41500</v>
      </c>
      <c r="R20" s="37">
        <v>120</v>
      </c>
      <c r="S20" s="37">
        <v>55</v>
      </c>
      <c r="T20" s="18">
        <v>7</v>
      </c>
      <c r="U20" s="18">
        <v>9</v>
      </c>
      <c r="V20" s="18">
        <v>9</v>
      </c>
      <c r="W20" s="36">
        <v>4.5</v>
      </c>
      <c r="X20" s="18">
        <v>82</v>
      </c>
      <c r="Y20" s="69"/>
      <c r="Z20" s="69"/>
      <c r="AA20" s="69">
        <f t="shared" si="0"/>
        <v>48</v>
      </c>
      <c r="AB20" s="35"/>
      <c r="AC20" s="33"/>
      <c r="AD20" s="32"/>
      <c r="AE20" s="31"/>
      <c r="AF20" s="61"/>
      <c r="AG20" s="62"/>
      <c r="AH20" s="61"/>
      <c r="AI20" s="61"/>
      <c r="AJ20" s="61"/>
    </row>
    <row r="21" spans="1:36">
      <c r="A21" s="43" t="s">
        <v>88</v>
      </c>
      <c r="B21" s="23">
        <v>16</v>
      </c>
      <c r="C21" s="37">
        <v>2039.9999999999998</v>
      </c>
      <c r="D21" s="37">
        <v>1040</v>
      </c>
      <c r="E21" s="65"/>
      <c r="F21" s="60"/>
      <c r="G21" s="65"/>
      <c r="H21" s="38">
        <v>6050000</v>
      </c>
      <c r="I21" s="38">
        <v>86400</v>
      </c>
      <c r="J21" s="38"/>
      <c r="K21" s="38">
        <v>103000</v>
      </c>
      <c r="L21" s="36">
        <v>54.5</v>
      </c>
      <c r="M21" s="38">
        <v>627000</v>
      </c>
      <c r="N21" s="38">
        <v>14800</v>
      </c>
      <c r="O21" s="38">
        <v>28300</v>
      </c>
      <c r="P21" s="36">
        <v>17.5</v>
      </c>
      <c r="Q21" s="59">
        <v>56800</v>
      </c>
      <c r="R21" s="37">
        <v>140</v>
      </c>
      <c r="S21" s="37">
        <v>60</v>
      </c>
      <c r="T21" s="18">
        <v>7</v>
      </c>
      <c r="U21" s="18">
        <v>10</v>
      </c>
      <c r="V21" s="18">
        <v>10</v>
      </c>
      <c r="W21" s="36">
        <v>5</v>
      </c>
      <c r="X21" s="18">
        <v>98</v>
      </c>
      <c r="Y21" s="69"/>
      <c r="Z21" s="69"/>
      <c r="AA21" s="69">
        <f t="shared" si="0"/>
        <v>53</v>
      </c>
      <c r="AB21" s="35"/>
      <c r="AC21" s="33"/>
      <c r="AD21" s="32"/>
      <c r="AE21" s="31"/>
      <c r="AF21" s="61"/>
      <c r="AG21" s="62"/>
      <c r="AH21" s="61"/>
      <c r="AI21" s="61"/>
      <c r="AJ21" s="61"/>
    </row>
    <row r="22" spans="1:36">
      <c r="A22" s="43" t="s">
        <v>89</v>
      </c>
      <c r="B22" s="23">
        <v>18.8</v>
      </c>
      <c r="C22" s="37">
        <v>2400</v>
      </c>
      <c r="D22" s="37">
        <v>1260</v>
      </c>
      <c r="E22" s="65"/>
      <c r="F22" s="60"/>
      <c r="G22" s="65"/>
      <c r="H22" s="38">
        <v>9250000</v>
      </c>
      <c r="I22" s="38">
        <v>116000</v>
      </c>
      <c r="J22" s="64"/>
      <c r="K22" s="38">
        <v>138000</v>
      </c>
      <c r="L22" s="36">
        <v>62.1</v>
      </c>
      <c r="M22" s="38">
        <v>853000</v>
      </c>
      <c r="N22" s="38">
        <v>18300</v>
      </c>
      <c r="O22" s="38">
        <v>35200</v>
      </c>
      <c r="P22" s="36">
        <v>18.899999999999999</v>
      </c>
      <c r="Q22" s="59">
        <v>73900</v>
      </c>
      <c r="R22" s="37">
        <v>160</v>
      </c>
      <c r="S22" s="37">
        <v>65</v>
      </c>
      <c r="T22" s="18">
        <v>7.5</v>
      </c>
      <c r="U22" s="18">
        <v>10.5</v>
      </c>
      <c r="V22" s="18">
        <v>10.5</v>
      </c>
      <c r="W22" s="36">
        <v>5.5</v>
      </c>
      <c r="X22" s="18">
        <v>115</v>
      </c>
      <c r="Y22" s="69"/>
      <c r="Z22" s="69"/>
      <c r="AA22" s="69">
        <f t="shared" si="0"/>
        <v>57.5</v>
      </c>
      <c r="AB22" s="35"/>
      <c r="AC22" s="33"/>
      <c r="AD22" s="32"/>
      <c r="AE22" s="31"/>
      <c r="AF22" s="61"/>
      <c r="AG22" s="62"/>
      <c r="AH22" s="61"/>
      <c r="AI22" s="61"/>
      <c r="AJ22" s="61"/>
    </row>
    <row r="23" spans="1:36">
      <c r="A23" s="43" t="s">
        <v>90</v>
      </c>
      <c r="B23" s="23">
        <v>22</v>
      </c>
      <c r="C23" s="37">
        <v>2800</v>
      </c>
      <c r="D23" s="37">
        <v>1510</v>
      </c>
      <c r="E23" s="65"/>
      <c r="F23" s="60"/>
      <c r="G23" s="65"/>
      <c r="H23" s="38">
        <v>13500000</v>
      </c>
      <c r="I23" s="38">
        <v>150000</v>
      </c>
      <c r="J23" s="38"/>
      <c r="K23" s="38">
        <v>179000</v>
      </c>
      <c r="L23" s="36">
        <v>69.5</v>
      </c>
      <c r="M23" s="38">
        <v>1140000</v>
      </c>
      <c r="N23" s="38">
        <v>22400</v>
      </c>
      <c r="O23" s="38">
        <v>42900</v>
      </c>
      <c r="P23" s="36">
        <v>20.2</v>
      </c>
      <c r="Q23" s="59">
        <v>95500</v>
      </c>
      <c r="R23" s="37">
        <v>180</v>
      </c>
      <c r="S23" s="37">
        <v>70</v>
      </c>
      <c r="T23" s="18">
        <v>8</v>
      </c>
      <c r="U23" s="18">
        <v>11</v>
      </c>
      <c r="V23" s="18">
        <v>11</v>
      </c>
      <c r="W23" s="36">
        <v>5.5</v>
      </c>
      <c r="X23" s="18">
        <v>133</v>
      </c>
      <c r="Y23" s="69"/>
      <c r="Z23" s="69"/>
      <c r="AA23" s="69">
        <f t="shared" si="0"/>
        <v>62</v>
      </c>
      <c r="AB23" s="35"/>
      <c r="AC23" s="33"/>
      <c r="AD23" s="32"/>
      <c r="AE23" s="31"/>
      <c r="AF23" s="61"/>
      <c r="AG23" s="62"/>
      <c r="AH23" s="61"/>
      <c r="AI23" s="61"/>
      <c r="AJ23" s="61"/>
    </row>
    <row r="24" spans="1:36">
      <c r="A24" s="43" t="s">
        <v>91</v>
      </c>
      <c r="B24" s="40">
        <v>25.3</v>
      </c>
      <c r="C24" s="37">
        <v>3220.0000000000005</v>
      </c>
      <c r="D24" s="37">
        <v>1770</v>
      </c>
      <c r="E24" s="65"/>
      <c r="F24" s="60"/>
      <c r="G24" s="42"/>
      <c r="H24" s="38">
        <v>19100000</v>
      </c>
      <c r="I24" s="38">
        <v>191000</v>
      </c>
      <c r="J24" s="38"/>
      <c r="K24" s="38">
        <v>228000</v>
      </c>
      <c r="L24" s="36">
        <v>77</v>
      </c>
      <c r="M24" s="38">
        <v>1480000</v>
      </c>
      <c r="N24" s="38">
        <v>27000</v>
      </c>
      <c r="O24" s="38">
        <v>51800</v>
      </c>
      <c r="P24" s="36">
        <v>21.400000000000002</v>
      </c>
      <c r="Q24" s="59">
        <v>119000</v>
      </c>
      <c r="R24" s="37">
        <v>200</v>
      </c>
      <c r="S24" s="37">
        <v>75</v>
      </c>
      <c r="T24" s="18">
        <v>8.5</v>
      </c>
      <c r="U24" s="18">
        <v>11.5</v>
      </c>
      <c r="V24" s="37">
        <v>11.5</v>
      </c>
      <c r="W24" s="122">
        <v>6</v>
      </c>
      <c r="X24" s="18">
        <v>151</v>
      </c>
      <c r="Y24" s="18"/>
      <c r="Z24" s="18"/>
      <c r="AA24" s="69">
        <f t="shared" si="0"/>
        <v>66.5</v>
      </c>
      <c r="AB24" s="35"/>
      <c r="AC24" s="33"/>
      <c r="AD24" s="32"/>
      <c r="AE24" s="31"/>
      <c r="AF24" s="61"/>
      <c r="AG24" s="62"/>
      <c r="AH24" s="61"/>
      <c r="AI24" s="61"/>
      <c r="AJ24" s="61"/>
    </row>
    <row r="25" spans="1:36" s="17" customFormat="1">
      <c r="A25" s="41" t="s">
        <v>92</v>
      </c>
      <c r="B25" s="18">
        <v>29.4</v>
      </c>
      <c r="C25" s="37">
        <v>3740</v>
      </c>
      <c r="D25" s="37">
        <v>2060</v>
      </c>
      <c r="E25" s="65"/>
      <c r="F25" s="60"/>
      <c r="G25" s="42"/>
      <c r="H25" s="38">
        <v>26900000</v>
      </c>
      <c r="I25" s="38">
        <v>245000</v>
      </c>
      <c r="J25" s="38"/>
      <c r="K25" s="38">
        <v>292000</v>
      </c>
      <c r="L25" s="36">
        <v>84.800000000000011</v>
      </c>
      <c r="M25" s="38">
        <v>1970000</v>
      </c>
      <c r="N25" s="38">
        <v>33600</v>
      </c>
      <c r="O25" s="38">
        <v>64099.999999999993</v>
      </c>
      <c r="P25" s="36">
        <v>23</v>
      </c>
      <c r="Q25" s="59">
        <v>160000</v>
      </c>
      <c r="R25" s="37">
        <v>220</v>
      </c>
      <c r="S25" s="37">
        <v>80</v>
      </c>
      <c r="T25" s="18">
        <v>9</v>
      </c>
      <c r="U25" s="18">
        <v>12.5</v>
      </c>
      <c r="V25" s="37">
        <v>12.5</v>
      </c>
      <c r="W25" s="122">
        <v>6.5</v>
      </c>
      <c r="X25" s="18">
        <v>167</v>
      </c>
      <c r="Y25" s="18"/>
      <c r="Z25" s="18"/>
      <c r="AA25" s="69">
        <f t="shared" si="0"/>
        <v>71</v>
      </c>
      <c r="AB25" s="35"/>
      <c r="AC25" s="127"/>
      <c r="AD25" s="32"/>
      <c r="AE25" s="128"/>
      <c r="AF25" s="25"/>
      <c r="AG25" s="30"/>
      <c r="AH25" s="25"/>
      <c r="AI25" s="25"/>
      <c r="AJ25" s="25"/>
    </row>
    <row r="26" spans="1:36" s="17" customFormat="1">
      <c r="A26" s="41" t="s">
        <v>93</v>
      </c>
      <c r="B26" s="18">
        <v>33.200000000000003</v>
      </c>
      <c r="C26" s="37">
        <v>4230</v>
      </c>
      <c r="D26" s="37">
        <v>2370</v>
      </c>
      <c r="E26" s="65"/>
      <c r="F26" s="23"/>
      <c r="G26" s="42"/>
      <c r="H26" s="38">
        <v>36000000</v>
      </c>
      <c r="I26" s="38">
        <v>300000</v>
      </c>
      <c r="J26" s="38"/>
      <c r="K26" s="38">
        <v>358000</v>
      </c>
      <c r="L26" s="36">
        <v>92.2</v>
      </c>
      <c r="M26" s="38">
        <v>2480000</v>
      </c>
      <c r="N26" s="38">
        <v>39600</v>
      </c>
      <c r="O26" s="38">
        <v>75700</v>
      </c>
      <c r="P26" s="36">
        <v>24.2</v>
      </c>
      <c r="Q26" s="59">
        <v>197000</v>
      </c>
      <c r="R26" s="37">
        <v>240</v>
      </c>
      <c r="S26" s="37">
        <v>85</v>
      </c>
      <c r="T26" s="18">
        <v>9.5</v>
      </c>
      <c r="U26" s="18">
        <v>13</v>
      </c>
      <c r="V26" s="37">
        <v>13</v>
      </c>
      <c r="W26" s="122">
        <v>6.5</v>
      </c>
      <c r="X26" s="18">
        <v>184</v>
      </c>
      <c r="Y26" s="18"/>
      <c r="Z26" s="18"/>
      <c r="AA26" s="69">
        <f t="shared" si="0"/>
        <v>75.5</v>
      </c>
      <c r="AB26" s="35"/>
      <c r="AC26" s="127"/>
      <c r="AD26" s="32"/>
      <c r="AE26" s="128"/>
      <c r="AF26" s="25"/>
      <c r="AG26" s="30"/>
      <c r="AH26" s="25"/>
      <c r="AI26" s="25"/>
      <c r="AJ26" s="25"/>
    </row>
    <row r="27" spans="1:36" s="17" customFormat="1">
      <c r="A27" s="41" t="s">
        <v>94</v>
      </c>
      <c r="B27" s="18">
        <v>37.9</v>
      </c>
      <c r="C27" s="37">
        <v>4830</v>
      </c>
      <c r="D27" s="37">
        <v>2710</v>
      </c>
      <c r="E27" s="65"/>
      <c r="F27" s="23"/>
      <c r="G27" s="42"/>
      <c r="H27" s="38">
        <v>48200000</v>
      </c>
      <c r="I27" s="38">
        <v>371000</v>
      </c>
      <c r="J27" s="38"/>
      <c r="K27" s="38">
        <v>442000</v>
      </c>
      <c r="L27" s="36">
        <v>99.9</v>
      </c>
      <c r="M27" s="38">
        <v>3170000</v>
      </c>
      <c r="N27" s="38">
        <v>47700</v>
      </c>
      <c r="O27" s="38">
        <v>91600</v>
      </c>
      <c r="P27" s="36">
        <v>25.6</v>
      </c>
      <c r="Q27" s="59">
        <v>255000</v>
      </c>
      <c r="R27" s="37">
        <v>260</v>
      </c>
      <c r="S27" s="37">
        <v>90</v>
      </c>
      <c r="T27" s="18">
        <v>10</v>
      </c>
      <c r="U27" s="18">
        <v>14</v>
      </c>
      <c r="V27" s="37">
        <v>14</v>
      </c>
      <c r="W27" s="122">
        <v>7</v>
      </c>
      <c r="X27" s="18">
        <v>200</v>
      </c>
      <c r="Y27" s="18"/>
      <c r="Z27" s="18"/>
      <c r="AA27" s="69">
        <f t="shared" si="0"/>
        <v>80</v>
      </c>
      <c r="AB27" s="35"/>
      <c r="AC27" s="127"/>
      <c r="AD27" s="32"/>
      <c r="AE27" s="128"/>
      <c r="AF27" s="25"/>
      <c r="AG27" s="30"/>
      <c r="AH27" s="25"/>
      <c r="AI27" s="25"/>
      <c r="AJ27" s="25"/>
    </row>
    <row r="28" spans="1:36" s="17" customFormat="1">
      <c r="A28" s="41" t="s">
        <v>95</v>
      </c>
      <c r="B28" s="18">
        <v>41.8</v>
      </c>
      <c r="C28" s="37">
        <v>5330</v>
      </c>
      <c r="D28" s="37">
        <v>2930</v>
      </c>
      <c r="E28" s="65"/>
      <c r="F28" s="23"/>
      <c r="G28" s="42"/>
      <c r="H28" s="38">
        <v>62800000</v>
      </c>
      <c r="I28" s="38">
        <v>448000</v>
      </c>
      <c r="J28" s="38"/>
      <c r="K28" s="38">
        <v>532000</v>
      </c>
      <c r="L28" s="36">
        <v>109</v>
      </c>
      <c r="M28" s="38">
        <v>3990000</v>
      </c>
      <c r="N28" s="38">
        <v>57200</v>
      </c>
      <c r="O28" s="38">
        <v>109000</v>
      </c>
      <c r="P28" s="36">
        <v>27.400000000000002</v>
      </c>
      <c r="Q28" s="59">
        <v>310000</v>
      </c>
      <c r="R28" s="37">
        <v>280</v>
      </c>
      <c r="S28" s="37">
        <v>95</v>
      </c>
      <c r="T28" s="18">
        <v>10</v>
      </c>
      <c r="U28" s="18">
        <v>15</v>
      </c>
      <c r="V28" s="37">
        <v>15</v>
      </c>
      <c r="W28" s="122">
        <v>7.5</v>
      </c>
      <c r="X28" s="18">
        <v>216</v>
      </c>
      <c r="Y28" s="18"/>
      <c r="Z28" s="18"/>
      <c r="AA28" s="69">
        <f t="shared" si="0"/>
        <v>85</v>
      </c>
      <c r="AB28" s="35"/>
      <c r="AC28" s="127"/>
      <c r="AD28" s="32"/>
      <c r="AE28" s="128"/>
      <c r="AF28" s="25"/>
      <c r="AG28" s="30"/>
      <c r="AH28" s="25"/>
      <c r="AI28" s="25"/>
      <c r="AJ28" s="25"/>
    </row>
    <row r="29" spans="1:36" s="17" customFormat="1">
      <c r="A29" s="41" t="s">
        <v>96</v>
      </c>
      <c r="B29" s="18">
        <v>46.2</v>
      </c>
      <c r="C29" s="37">
        <v>5880</v>
      </c>
      <c r="D29" s="37">
        <v>3180</v>
      </c>
      <c r="E29" s="65"/>
      <c r="F29" s="23"/>
      <c r="G29" s="42"/>
      <c r="H29" s="38">
        <v>80300000</v>
      </c>
      <c r="I29" s="38">
        <v>535000</v>
      </c>
      <c r="J29" s="38"/>
      <c r="K29" s="38">
        <v>632000</v>
      </c>
      <c r="L29" s="36">
        <v>117</v>
      </c>
      <c r="M29" s="38">
        <v>4950000</v>
      </c>
      <c r="N29" s="38">
        <v>67800</v>
      </c>
      <c r="O29" s="38">
        <v>130000</v>
      </c>
      <c r="P29" s="36">
        <v>29</v>
      </c>
      <c r="Q29" s="59">
        <v>374000</v>
      </c>
      <c r="R29" s="37">
        <v>300</v>
      </c>
      <c r="S29" s="37">
        <v>100</v>
      </c>
      <c r="T29" s="18">
        <v>10</v>
      </c>
      <c r="U29" s="18">
        <v>16</v>
      </c>
      <c r="V29" s="37">
        <v>16</v>
      </c>
      <c r="W29" s="122">
        <v>8</v>
      </c>
      <c r="X29" s="18">
        <v>232</v>
      </c>
      <c r="Y29" s="18"/>
      <c r="Z29" s="18"/>
      <c r="AA29" s="69">
        <f t="shared" si="0"/>
        <v>90</v>
      </c>
      <c r="AB29" s="35"/>
      <c r="AC29" s="127"/>
      <c r="AD29" s="32"/>
      <c r="AE29" s="128"/>
      <c r="AF29" s="25"/>
      <c r="AG29" s="30"/>
      <c r="AH29" s="25"/>
      <c r="AI29" s="25"/>
      <c r="AJ29" s="25"/>
    </row>
    <row r="30" spans="1:36" s="17" customFormat="1">
      <c r="A30" s="41" t="s">
        <v>97</v>
      </c>
      <c r="B30" s="18">
        <v>59.5</v>
      </c>
      <c r="C30" s="37">
        <v>7580</v>
      </c>
      <c r="D30" s="37">
        <v>4710</v>
      </c>
      <c r="E30" s="65"/>
      <c r="F30" s="23"/>
      <c r="G30" s="39"/>
      <c r="H30" s="38">
        <v>108700000</v>
      </c>
      <c r="I30" s="38">
        <v>679000</v>
      </c>
      <c r="J30" s="38"/>
      <c r="K30" s="38">
        <v>826000</v>
      </c>
      <c r="L30" s="36">
        <v>121</v>
      </c>
      <c r="M30" s="38">
        <v>5970000</v>
      </c>
      <c r="N30" s="38">
        <v>80600</v>
      </c>
      <c r="O30" s="38">
        <v>152000</v>
      </c>
      <c r="P30" s="36">
        <v>28.1</v>
      </c>
      <c r="Q30" s="59">
        <v>667000</v>
      </c>
      <c r="R30" s="37">
        <v>320</v>
      </c>
      <c r="S30" s="37">
        <v>100</v>
      </c>
      <c r="T30" s="18">
        <v>14</v>
      </c>
      <c r="U30" s="18">
        <v>17.5</v>
      </c>
      <c r="V30" s="37">
        <v>17.5</v>
      </c>
      <c r="W30" s="122">
        <v>8.8000000000000007</v>
      </c>
      <c r="X30" s="18">
        <v>246</v>
      </c>
      <c r="Y30" s="18"/>
      <c r="Z30" s="18"/>
      <c r="AA30" s="69">
        <f t="shared" si="0"/>
        <v>86</v>
      </c>
      <c r="AB30" s="35"/>
      <c r="AC30" s="127"/>
      <c r="AD30" s="32"/>
      <c r="AE30" s="128"/>
      <c r="AF30" s="25"/>
      <c r="AG30" s="30"/>
      <c r="AH30" s="25"/>
      <c r="AI30" s="25"/>
      <c r="AJ30" s="25"/>
    </row>
    <row r="31" spans="1:36" s="17" customFormat="1">
      <c r="A31" s="41" t="s">
        <v>98</v>
      </c>
      <c r="B31" s="18">
        <v>60.6</v>
      </c>
      <c r="C31" s="37">
        <v>7730</v>
      </c>
      <c r="D31" s="37">
        <v>5080</v>
      </c>
      <c r="E31" s="65"/>
      <c r="F31" s="23"/>
      <c r="G31" s="39"/>
      <c r="H31" s="38">
        <v>128400000</v>
      </c>
      <c r="I31" s="38">
        <v>734000</v>
      </c>
      <c r="J31" s="38"/>
      <c r="K31" s="38">
        <v>918000</v>
      </c>
      <c r="L31" s="36">
        <v>129</v>
      </c>
      <c r="M31" s="38">
        <v>5700000</v>
      </c>
      <c r="N31" s="38">
        <v>75000</v>
      </c>
      <c r="O31" s="38">
        <v>143000</v>
      </c>
      <c r="P31" s="36">
        <v>27.200000000000003</v>
      </c>
      <c r="Q31" s="59">
        <v>612000</v>
      </c>
      <c r="R31" s="37">
        <v>350</v>
      </c>
      <c r="S31" s="37">
        <v>100</v>
      </c>
      <c r="T31" s="18">
        <v>14</v>
      </c>
      <c r="U31" s="18">
        <v>16</v>
      </c>
      <c r="V31" s="37">
        <v>16</v>
      </c>
      <c r="W31" s="122">
        <v>8</v>
      </c>
      <c r="X31" s="18">
        <v>282</v>
      </c>
      <c r="Y31" s="18"/>
      <c r="Z31" s="18"/>
      <c r="AA31" s="69">
        <f t="shared" si="0"/>
        <v>86</v>
      </c>
      <c r="AB31" s="35"/>
      <c r="AC31" s="127"/>
      <c r="AD31" s="32"/>
      <c r="AE31" s="128"/>
      <c r="AF31" s="25"/>
      <c r="AG31" s="30"/>
      <c r="AH31" s="25"/>
      <c r="AI31" s="25"/>
      <c r="AJ31" s="25"/>
    </row>
    <row r="32" spans="1:36" s="17" customFormat="1">
      <c r="A32" s="41" t="s">
        <v>99</v>
      </c>
      <c r="B32" s="18">
        <v>63.1</v>
      </c>
      <c r="C32" s="37">
        <v>8040.0000000000009</v>
      </c>
      <c r="D32" s="37">
        <v>5320</v>
      </c>
      <c r="E32" s="65"/>
      <c r="F32" s="23"/>
      <c r="G32" s="39"/>
      <c r="H32" s="38">
        <v>157600000</v>
      </c>
      <c r="I32" s="38">
        <v>829000</v>
      </c>
      <c r="J32" s="38"/>
      <c r="K32" s="38">
        <v>1010000</v>
      </c>
      <c r="L32" s="36">
        <v>140</v>
      </c>
      <c r="M32" s="38">
        <v>6150000</v>
      </c>
      <c r="N32" s="38">
        <v>78700</v>
      </c>
      <c r="O32" s="38">
        <v>148000</v>
      </c>
      <c r="P32" s="36">
        <v>27.7</v>
      </c>
      <c r="Q32" s="59">
        <v>591000</v>
      </c>
      <c r="R32" s="37">
        <v>380</v>
      </c>
      <c r="S32" s="37">
        <v>102</v>
      </c>
      <c r="T32" s="18">
        <v>13.5</v>
      </c>
      <c r="U32" s="18">
        <v>16</v>
      </c>
      <c r="V32" s="37">
        <v>16</v>
      </c>
      <c r="W32" s="122">
        <v>8</v>
      </c>
      <c r="X32" s="18">
        <v>313</v>
      </c>
      <c r="Y32" s="18"/>
      <c r="Z32" s="18"/>
      <c r="AA32" s="69">
        <f t="shared" si="0"/>
        <v>88.5</v>
      </c>
      <c r="AB32" s="35"/>
      <c r="AC32" s="127"/>
      <c r="AD32" s="32"/>
      <c r="AE32" s="128"/>
      <c r="AF32" s="25"/>
      <c r="AG32" s="30"/>
      <c r="AH32" s="25"/>
      <c r="AI32" s="25"/>
      <c r="AJ32" s="25"/>
    </row>
    <row r="33" spans="1:36" s="17" customFormat="1">
      <c r="A33" s="17" t="s">
        <v>100</v>
      </c>
      <c r="B33" s="24">
        <v>71.8</v>
      </c>
      <c r="C33" s="28">
        <v>9150</v>
      </c>
      <c r="D33" s="37">
        <v>5860</v>
      </c>
      <c r="E33" s="65"/>
      <c r="F33" s="23"/>
      <c r="G33" s="26"/>
      <c r="H33" s="38">
        <v>203500000</v>
      </c>
      <c r="I33" s="38">
        <v>1020000</v>
      </c>
      <c r="J33" s="29"/>
      <c r="K33" s="29">
        <v>1240000</v>
      </c>
      <c r="L33" s="27">
        <v>149</v>
      </c>
      <c r="M33" s="38">
        <v>8460000</v>
      </c>
      <c r="N33" s="29">
        <v>102000</v>
      </c>
      <c r="O33" s="29">
        <v>190000</v>
      </c>
      <c r="P33" s="36">
        <v>30.4</v>
      </c>
      <c r="Q33" s="59">
        <v>816000</v>
      </c>
      <c r="R33" s="28">
        <v>400</v>
      </c>
      <c r="S33" s="28">
        <v>110</v>
      </c>
      <c r="T33" s="24">
        <v>14</v>
      </c>
      <c r="U33" s="24">
        <v>18</v>
      </c>
      <c r="V33" s="28">
        <v>18</v>
      </c>
      <c r="W33" s="129">
        <v>9</v>
      </c>
      <c r="X33" s="24">
        <v>324</v>
      </c>
      <c r="Y33" s="24"/>
      <c r="Z33" s="24"/>
      <c r="AA33" s="69">
        <f t="shared" si="0"/>
        <v>96</v>
      </c>
      <c r="AB33" s="25"/>
      <c r="AC33" s="25"/>
      <c r="AD33" s="25"/>
      <c r="AE33" s="25"/>
      <c r="AF33" s="25"/>
      <c r="AG33" s="25"/>
      <c r="AH33" s="25"/>
      <c r="AI33" s="25"/>
      <c r="AJ33" s="25"/>
    </row>
    <row r="34" spans="1:36" s="17" customFormat="1">
      <c r="B34" s="24"/>
      <c r="C34" s="20"/>
      <c r="D34" s="20"/>
      <c r="E34" s="71"/>
      <c r="F34" s="23"/>
      <c r="H34" s="38"/>
      <c r="I34" s="38"/>
      <c r="J34" s="22"/>
      <c r="K34" s="22"/>
      <c r="L34" s="19"/>
      <c r="M34" s="38"/>
      <c r="N34" s="22"/>
      <c r="O34" s="22"/>
      <c r="P34" s="36"/>
      <c r="Q34" s="63"/>
      <c r="R34" s="20"/>
      <c r="S34" s="20"/>
      <c r="T34" s="19"/>
      <c r="U34" s="19"/>
      <c r="V34" s="20"/>
      <c r="W34" s="130"/>
      <c r="X34" s="19"/>
      <c r="Y34" s="19"/>
      <c r="Z34" s="19"/>
      <c r="AA34" s="18"/>
    </row>
    <row r="35" spans="1:36" s="17" customFormat="1">
      <c r="B35" s="24"/>
      <c r="C35" s="20"/>
      <c r="D35" s="20"/>
      <c r="E35" s="71"/>
      <c r="F35" s="23"/>
      <c r="H35" s="38"/>
      <c r="I35" s="38"/>
      <c r="J35" s="22"/>
      <c r="K35" s="22"/>
      <c r="L35" s="19"/>
      <c r="M35" s="38"/>
      <c r="N35" s="22"/>
      <c r="O35" s="22"/>
      <c r="P35" s="36"/>
      <c r="Q35" s="63"/>
      <c r="R35" s="20"/>
      <c r="S35" s="20"/>
      <c r="T35" s="19"/>
      <c r="U35" s="19"/>
      <c r="V35" s="20"/>
      <c r="W35" s="130"/>
      <c r="X35" s="19"/>
      <c r="Y35" s="19"/>
      <c r="Z35" s="19"/>
      <c r="AA35" s="18"/>
    </row>
    <row r="36" spans="1:36" s="17" customFormat="1">
      <c r="B36" s="24"/>
      <c r="C36" s="20"/>
      <c r="D36" s="20"/>
      <c r="E36" s="71"/>
      <c r="F36" s="23"/>
      <c r="H36" s="38"/>
      <c r="I36" s="38"/>
      <c r="J36" s="22"/>
      <c r="K36" s="22"/>
      <c r="L36" s="19"/>
      <c r="M36" s="38"/>
      <c r="N36" s="22"/>
      <c r="O36" s="22"/>
      <c r="P36" s="19"/>
      <c r="Q36" s="63"/>
      <c r="R36" s="20"/>
      <c r="S36" s="20"/>
      <c r="T36" s="19"/>
      <c r="U36" s="19"/>
      <c r="V36" s="20"/>
      <c r="W36" s="130"/>
      <c r="X36" s="19"/>
      <c r="Y36" s="19"/>
      <c r="Z36" s="19"/>
      <c r="AA36" s="18"/>
    </row>
    <row r="37" spans="1:36" s="17" customFormat="1">
      <c r="B37" s="24"/>
      <c r="C37" s="20"/>
      <c r="D37" s="20"/>
      <c r="E37" s="71"/>
      <c r="F37" s="23"/>
      <c r="H37" s="38"/>
      <c r="I37" s="38"/>
      <c r="J37" s="22"/>
      <c r="K37" s="22"/>
      <c r="L37" s="19"/>
      <c r="M37" s="22"/>
      <c r="N37" s="22"/>
      <c r="O37" s="22"/>
      <c r="P37" s="19"/>
      <c r="Q37" s="63"/>
      <c r="R37" s="20"/>
      <c r="S37" s="20"/>
      <c r="T37" s="19"/>
      <c r="U37" s="19"/>
      <c r="V37" s="20"/>
      <c r="W37" s="130"/>
      <c r="X37" s="19"/>
      <c r="Y37" s="19"/>
      <c r="Z37" s="19"/>
      <c r="AA37" s="18"/>
    </row>
    <row r="38" spans="1:36" s="17" customFormat="1">
      <c r="B38" s="24"/>
      <c r="C38" s="20"/>
      <c r="D38" s="20"/>
      <c r="E38" s="71"/>
      <c r="F38" s="23"/>
      <c r="H38" s="38"/>
      <c r="I38" s="38"/>
      <c r="J38" s="22"/>
      <c r="K38" s="22"/>
      <c r="L38" s="19"/>
      <c r="M38" s="22"/>
      <c r="N38" s="22"/>
      <c r="O38" s="22"/>
      <c r="P38" s="19"/>
      <c r="Q38" s="63"/>
      <c r="R38" s="20"/>
      <c r="S38" s="20"/>
      <c r="T38" s="19"/>
      <c r="U38" s="19"/>
      <c r="V38" s="20"/>
      <c r="W38" s="130"/>
      <c r="X38" s="19"/>
      <c r="Y38" s="19"/>
      <c r="Z38" s="19"/>
      <c r="AA38" s="18"/>
    </row>
    <row r="39" spans="1:36" s="17" customFormat="1">
      <c r="B39" s="24"/>
      <c r="C39" s="20"/>
      <c r="D39" s="20"/>
      <c r="E39" s="71"/>
      <c r="F39" s="23"/>
      <c r="H39" s="38"/>
      <c r="I39" s="38"/>
      <c r="J39" s="22"/>
      <c r="K39" s="22"/>
      <c r="L39" s="19"/>
      <c r="M39" s="22"/>
      <c r="N39" s="22"/>
      <c r="O39" s="22"/>
      <c r="P39" s="19"/>
      <c r="Q39" s="63"/>
      <c r="R39" s="20"/>
      <c r="S39" s="20"/>
      <c r="T39" s="19"/>
      <c r="U39" s="19"/>
      <c r="V39" s="20"/>
      <c r="W39" s="130"/>
      <c r="X39" s="19"/>
      <c r="Y39" s="19"/>
      <c r="Z39" s="19"/>
      <c r="AA39" s="18"/>
    </row>
    <row r="40" spans="1:36" s="17" customFormat="1">
      <c r="B40" s="24"/>
      <c r="C40" s="20"/>
      <c r="D40" s="20"/>
      <c r="E40" s="71"/>
      <c r="F40" s="23"/>
      <c r="H40" s="38"/>
      <c r="I40" s="38"/>
      <c r="J40" s="22"/>
      <c r="K40" s="22"/>
      <c r="L40" s="19"/>
      <c r="M40" s="22"/>
      <c r="N40" s="22"/>
      <c r="O40" s="22"/>
      <c r="P40" s="19"/>
      <c r="Q40" s="63"/>
      <c r="R40" s="20"/>
      <c r="S40" s="20"/>
      <c r="T40" s="19"/>
      <c r="U40" s="19"/>
      <c r="V40" s="20"/>
      <c r="W40" s="130"/>
      <c r="X40" s="19"/>
      <c r="Y40" s="19"/>
      <c r="Z40" s="19"/>
      <c r="AA40" s="18"/>
    </row>
    <row r="41" spans="1:36" s="17" customFormat="1">
      <c r="B41" s="24"/>
      <c r="C41" s="20"/>
      <c r="D41" s="20"/>
      <c r="E41" s="71"/>
      <c r="F41" s="23"/>
      <c r="H41" s="38"/>
      <c r="I41" s="38"/>
      <c r="J41" s="22"/>
      <c r="K41" s="22"/>
      <c r="L41" s="19"/>
      <c r="M41" s="22"/>
      <c r="N41" s="22"/>
      <c r="O41" s="22"/>
      <c r="P41" s="19"/>
      <c r="Q41" s="63"/>
      <c r="R41" s="20"/>
      <c r="S41" s="20"/>
      <c r="T41" s="19"/>
      <c r="U41" s="19"/>
      <c r="V41" s="20"/>
      <c r="W41" s="130"/>
      <c r="X41" s="19"/>
      <c r="Y41" s="19"/>
      <c r="Z41" s="19"/>
      <c r="AA41" s="18"/>
    </row>
    <row r="42" spans="1:36" s="17" customFormat="1">
      <c r="B42" s="24"/>
      <c r="C42" s="20"/>
      <c r="D42" s="20"/>
      <c r="E42" s="71"/>
      <c r="F42" s="23"/>
      <c r="H42" s="38"/>
      <c r="I42" s="38"/>
      <c r="J42" s="22"/>
      <c r="K42" s="22"/>
      <c r="L42" s="19"/>
      <c r="M42" s="22"/>
      <c r="N42" s="22"/>
      <c r="O42" s="22"/>
      <c r="P42" s="19"/>
      <c r="Q42" s="63"/>
      <c r="R42" s="20"/>
      <c r="S42" s="20"/>
      <c r="T42" s="19"/>
      <c r="U42" s="19"/>
      <c r="V42" s="20"/>
      <c r="W42" s="130"/>
      <c r="X42" s="19"/>
      <c r="Y42" s="19"/>
      <c r="Z42" s="19"/>
      <c r="AA42" s="18"/>
    </row>
    <row r="43" spans="1:36" s="17" customFormat="1">
      <c r="B43" s="24"/>
      <c r="C43" s="20"/>
      <c r="D43" s="20"/>
      <c r="E43" s="71"/>
      <c r="F43" s="23"/>
      <c r="H43" s="38"/>
      <c r="I43" s="38"/>
      <c r="J43" s="22"/>
      <c r="K43" s="22"/>
      <c r="L43" s="19"/>
      <c r="M43" s="22"/>
      <c r="N43" s="22"/>
      <c r="O43" s="22"/>
      <c r="P43" s="19"/>
      <c r="Q43" s="63"/>
      <c r="R43" s="20"/>
      <c r="S43" s="20"/>
      <c r="T43" s="19"/>
      <c r="U43" s="19"/>
      <c r="V43" s="20"/>
      <c r="W43" s="130"/>
      <c r="X43" s="19"/>
      <c r="Y43" s="19"/>
      <c r="Z43" s="19"/>
      <c r="AA43" s="18"/>
    </row>
    <row r="44" spans="1:36" s="17" customFormat="1">
      <c r="B44" s="24"/>
      <c r="C44" s="20"/>
      <c r="D44" s="20"/>
      <c r="E44" s="71"/>
      <c r="F44" s="23"/>
      <c r="H44" s="38"/>
      <c r="I44" s="38"/>
      <c r="J44" s="22"/>
      <c r="K44" s="22"/>
      <c r="L44" s="19"/>
      <c r="M44" s="22"/>
      <c r="N44" s="22"/>
      <c r="O44" s="22"/>
      <c r="P44" s="19"/>
      <c r="Q44" s="63"/>
      <c r="R44" s="20"/>
      <c r="S44" s="20"/>
      <c r="T44" s="19"/>
      <c r="U44" s="19"/>
      <c r="V44" s="20"/>
      <c r="W44" s="130"/>
      <c r="X44" s="19"/>
      <c r="Y44" s="19"/>
      <c r="Z44" s="19"/>
      <c r="AA44" s="18"/>
    </row>
    <row r="45" spans="1:36" s="17" customFormat="1">
      <c r="B45" s="24"/>
      <c r="C45" s="20"/>
      <c r="D45" s="20"/>
      <c r="E45" s="71"/>
      <c r="F45" s="23"/>
      <c r="H45" s="38"/>
      <c r="I45" s="38"/>
      <c r="J45" s="22"/>
      <c r="K45" s="22"/>
      <c r="L45" s="19"/>
      <c r="M45" s="22"/>
      <c r="N45" s="22"/>
      <c r="O45" s="22"/>
      <c r="P45" s="19"/>
      <c r="Q45" s="63"/>
      <c r="R45" s="20"/>
      <c r="S45" s="20"/>
      <c r="T45" s="19"/>
      <c r="U45" s="19"/>
      <c r="V45" s="20"/>
      <c r="W45" s="130"/>
      <c r="X45" s="19"/>
      <c r="Y45" s="19"/>
      <c r="Z45" s="19"/>
      <c r="AA45" s="18"/>
    </row>
    <row r="46" spans="1:36" s="17" customFormat="1">
      <c r="B46" s="24"/>
      <c r="C46" s="20"/>
      <c r="D46" s="20"/>
      <c r="E46" s="71"/>
      <c r="F46" s="23"/>
      <c r="H46" s="38"/>
      <c r="I46" s="38"/>
      <c r="J46" s="22"/>
      <c r="K46" s="22"/>
      <c r="L46" s="19"/>
      <c r="M46" s="22"/>
      <c r="N46" s="22"/>
      <c r="O46" s="22"/>
      <c r="P46" s="19"/>
      <c r="Q46" s="63"/>
      <c r="R46" s="20"/>
      <c r="S46" s="20"/>
      <c r="T46" s="19"/>
      <c r="U46" s="19"/>
      <c r="V46" s="20"/>
      <c r="W46" s="130"/>
      <c r="X46" s="19"/>
      <c r="Y46" s="19"/>
      <c r="Z46" s="19"/>
      <c r="AA46" s="18"/>
    </row>
    <row r="47" spans="1:36" s="17" customFormat="1">
      <c r="B47" s="24"/>
      <c r="C47" s="20"/>
      <c r="D47" s="20"/>
      <c r="E47" s="71"/>
      <c r="F47" s="23"/>
      <c r="H47" s="38"/>
      <c r="I47" s="38"/>
      <c r="J47" s="22"/>
      <c r="K47" s="22"/>
      <c r="L47" s="19"/>
      <c r="M47" s="22"/>
      <c r="N47" s="22"/>
      <c r="O47" s="22"/>
      <c r="P47" s="19"/>
      <c r="Q47" s="63"/>
      <c r="R47" s="20"/>
      <c r="S47" s="20"/>
      <c r="T47" s="19"/>
      <c r="U47" s="19"/>
      <c r="V47" s="20"/>
      <c r="W47" s="130"/>
      <c r="X47" s="19"/>
      <c r="Y47" s="19"/>
      <c r="Z47" s="19"/>
      <c r="AA47" s="18"/>
    </row>
    <row r="48" spans="1:36" s="17" customFormat="1">
      <c r="B48" s="24"/>
      <c r="C48" s="20"/>
      <c r="D48" s="20"/>
      <c r="E48" s="71"/>
      <c r="F48" s="23"/>
      <c r="H48" s="38"/>
      <c r="I48" s="38"/>
      <c r="J48" s="22"/>
      <c r="K48" s="22"/>
      <c r="L48" s="19"/>
      <c r="M48" s="22"/>
      <c r="N48" s="22"/>
      <c r="O48" s="22"/>
      <c r="P48" s="19"/>
      <c r="Q48" s="63"/>
      <c r="R48" s="20"/>
      <c r="S48" s="20"/>
      <c r="T48" s="19"/>
      <c r="U48" s="19"/>
      <c r="V48" s="20"/>
      <c r="W48" s="130"/>
      <c r="X48" s="19"/>
      <c r="Y48" s="19"/>
      <c r="Z48" s="19"/>
      <c r="AA48" s="18"/>
    </row>
    <row r="49" spans="2:27" s="17" customFormat="1">
      <c r="B49" s="24"/>
      <c r="C49" s="20"/>
      <c r="D49" s="20"/>
      <c r="E49" s="71"/>
      <c r="F49" s="23"/>
      <c r="H49" s="38"/>
      <c r="I49" s="38"/>
      <c r="J49" s="22"/>
      <c r="K49" s="22"/>
      <c r="L49" s="19"/>
      <c r="M49" s="22"/>
      <c r="N49" s="22"/>
      <c r="O49" s="22"/>
      <c r="P49" s="19"/>
      <c r="Q49" s="63"/>
      <c r="R49" s="20"/>
      <c r="S49" s="20"/>
      <c r="T49" s="19"/>
      <c r="U49" s="19"/>
      <c r="V49" s="20"/>
      <c r="W49" s="130"/>
      <c r="X49" s="19"/>
      <c r="Y49" s="19"/>
      <c r="Z49" s="19"/>
      <c r="AA49" s="18"/>
    </row>
    <row r="50" spans="2:27" s="17" customFormat="1">
      <c r="B50" s="24"/>
      <c r="C50" s="20"/>
      <c r="D50" s="20"/>
      <c r="E50" s="71"/>
      <c r="H50" s="38"/>
      <c r="I50" s="38"/>
      <c r="J50" s="22"/>
      <c r="K50" s="22"/>
      <c r="L50" s="19"/>
      <c r="M50" s="22"/>
      <c r="N50" s="22"/>
      <c r="O50" s="22"/>
      <c r="P50" s="19"/>
      <c r="Q50" s="63"/>
      <c r="R50" s="20"/>
      <c r="S50" s="20"/>
      <c r="T50" s="19"/>
      <c r="U50" s="19"/>
      <c r="V50" s="20"/>
      <c r="W50" s="130"/>
      <c r="X50" s="19"/>
      <c r="Y50" s="19"/>
      <c r="Z50" s="19"/>
      <c r="AA50" s="19"/>
    </row>
    <row r="51" spans="2:27" s="17" customFormat="1">
      <c r="B51" s="24"/>
      <c r="C51" s="20"/>
      <c r="D51" s="20"/>
      <c r="E51" s="71"/>
      <c r="H51" s="38"/>
      <c r="I51" s="38"/>
      <c r="J51" s="22"/>
      <c r="K51" s="22"/>
      <c r="L51" s="19"/>
      <c r="M51" s="22"/>
      <c r="N51" s="22"/>
      <c r="O51" s="22"/>
      <c r="P51" s="19"/>
      <c r="Q51" s="63"/>
      <c r="R51" s="20"/>
      <c r="S51" s="20"/>
      <c r="T51" s="19"/>
      <c r="U51" s="19"/>
      <c r="V51" s="20"/>
      <c r="W51" s="130"/>
      <c r="X51" s="19"/>
      <c r="Y51" s="19"/>
      <c r="Z51" s="19"/>
      <c r="AA51" s="19"/>
    </row>
    <row r="52" spans="2:27" s="17" customFormat="1">
      <c r="B52" s="24"/>
      <c r="C52" s="20"/>
      <c r="D52" s="20"/>
      <c r="E52" s="71"/>
      <c r="H52" s="38"/>
      <c r="I52" s="38"/>
      <c r="J52" s="22"/>
      <c r="K52" s="22"/>
      <c r="L52" s="19"/>
      <c r="M52" s="22"/>
      <c r="N52" s="22"/>
      <c r="O52" s="22"/>
      <c r="P52" s="19"/>
      <c r="Q52" s="63"/>
      <c r="R52" s="20"/>
      <c r="S52" s="20"/>
      <c r="T52" s="19"/>
      <c r="U52" s="19"/>
      <c r="V52" s="20"/>
      <c r="W52" s="130"/>
      <c r="X52" s="19"/>
      <c r="Y52" s="19"/>
      <c r="Z52" s="19"/>
      <c r="AA52" s="19"/>
    </row>
    <row r="53" spans="2:27" s="17" customFormat="1">
      <c r="B53" s="24"/>
      <c r="C53" s="20"/>
      <c r="D53" s="20"/>
      <c r="E53" s="71"/>
      <c r="H53" s="38"/>
      <c r="I53" s="38"/>
      <c r="J53" s="22"/>
      <c r="K53" s="22"/>
      <c r="L53" s="19"/>
      <c r="M53" s="22"/>
      <c r="N53" s="22"/>
      <c r="O53" s="22"/>
      <c r="P53" s="19"/>
      <c r="Q53" s="63"/>
      <c r="R53" s="20"/>
      <c r="S53" s="20"/>
      <c r="T53" s="19"/>
      <c r="U53" s="19"/>
      <c r="V53" s="20"/>
      <c r="W53" s="130"/>
      <c r="X53" s="19"/>
      <c r="Y53" s="19"/>
      <c r="Z53" s="19"/>
      <c r="AA53" s="19"/>
    </row>
    <row r="54" spans="2:27" s="17" customFormat="1">
      <c r="B54" s="24"/>
      <c r="C54" s="20"/>
      <c r="D54" s="20"/>
      <c r="E54" s="71"/>
      <c r="H54" s="38"/>
      <c r="I54" s="38"/>
      <c r="J54" s="22"/>
      <c r="K54" s="22"/>
      <c r="L54" s="19"/>
      <c r="M54" s="22"/>
      <c r="N54" s="22"/>
      <c r="O54" s="22"/>
      <c r="P54" s="19"/>
      <c r="Q54" s="63"/>
      <c r="R54" s="20"/>
      <c r="S54" s="20"/>
      <c r="T54" s="19"/>
      <c r="U54" s="19"/>
      <c r="V54" s="20"/>
      <c r="W54" s="130"/>
      <c r="X54" s="19"/>
      <c r="Y54" s="19"/>
      <c r="Z54" s="19"/>
      <c r="AA54" s="19"/>
    </row>
    <row r="55" spans="2:27" s="17" customFormat="1">
      <c r="B55" s="24"/>
      <c r="C55" s="20"/>
      <c r="D55" s="20"/>
      <c r="E55" s="71"/>
      <c r="H55" s="38"/>
      <c r="I55" s="38"/>
      <c r="J55" s="22"/>
      <c r="K55" s="22"/>
      <c r="L55" s="19"/>
      <c r="M55" s="22"/>
      <c r="N55" s="22"/>
      <c r="O55" s="22"/>
      <c r="P55" s="19"/>
      <c r="Q55" s="63"/>
      <c r="R55" s="20"/>
      <c r="S55" s="20"/>
      <c r="T55" s="19"/>
      <c r="U55" s="19"/>
      <c r="V55" s="20"/>
      <c r="W55" s="130"/>
      <c r="X55" s="19"/>
      <c r="Y55" s="19"/>
      <c r="Z55" s="19"/>
      <c r="AA55" s="19"/>
    </row>
    <row r="56" spans="2:27" s="17" customFormat="1">
      <c r="B56" s="24"/>
      <c r="C56" s="20"/>
      <c r="D56" s="20"/>
      <c r="E56" s="71"/>
      <c r="H56" s="38"/>
      <c r="I56" s="38"/>
      <c r="J56" s="22"/>
      <c r="K56" s="22"/>
      <c r="L56" s="19"/>
      <c r="M56" s="22"/>
      <c r="N56" s="22"/>
      <c r="O56" s="22"/>
      <c r="P56" s="19"/>
      <c r="Q56" s="63"/>
      <c r="R56" s="20"/>
      <c r="S56" s="20"/>
      <c r="T56" s="19"/>
      <c r="U56" s="19"/>
      <c r="V56" s="20"/>
      <c r="W56" s="130"/>
      <c r="X56" s="19"/>
      <c r="Y56" s="19"/>
      <c r="Z56" s="19"/>
      <c r="AA56" s="19"/>
    </row>
    <row r="57" spans="2:27" s="17" customFormat="1">
      <c r="B57" s="24"/>
      <c r="C57" s="20"/>
      <c r="D57" s="20"/>
      <c r="E57" s="71"/>
      <c r="H57" s="38"/>
      <c r="I57" s="38"/>
      <c r="J57" s="22"/>
      <c r="K57" s="22"/>
      <c r="L57" s="19"/>
      <c r="M57" s="22"/>
      <c r="N57" s="22"/>
      <c r="O57" s="22"/>
      <c r="P57" s="19"/>
      <c r="R57" s="20"/>
      <c r="S57" s="20"/>
      <c r="T57" s="19"/>
      <c r="U57" s="19"/>
      <c r="V57" s="20"/>
      <c r="W57" s="130"/>
      <c r="X57" s="19"/>
      <c r="Y57" s="19"/>
      <c r="Z57" s="19"/>
      <c r="AA57" s="19"/>
    </row>
    <row r="58" spans="2:27" s="17" customFormat="1">
      <c r="B58" s="24"/>
      <c r="C58" s="20"/>
      <c r="D58" s="20"/>
      <c r="E58" s="71"/>
      <c r="H58" s="22"/>
      <c r="I58" s="22"/>
      <c r="J58" s="22"/>
      <c r="K58" s="22"/>
      <c r="L58" s="19"/>
      <c r="M58" s="22"/>
      <c r="N58" s="22"/>
      <c r="O58" s="22"/>
      <c r="P58" s="19"/>
      <c r="R58" s="20"/>
      <c r="S58" s="20"/>
      <c r="T58" s="19"/>
      <c r="U58" s="19"/>
      <c r="V58" s="20"/>
      <c r="W58" s="130"/>
      <c r="X58" s="19"/>
      <c r="Y58" s="19"/>
      <c r="Z58" s="19"/>
      <c r="AA58" s="19"/>
    </row>
    <row r="59" spans="2:27" s="17" customFormat="1">
      <c r="B59" s="24"/>
      <c r="C59" s="20"/>
      <c r="D59" s="20"/>
      <c r="E59" s="71"/>
      <c r="H59" s="22"/>
      <c r="I59" s="22"/>
      <c r="J59" s="22"/>
      <c r="K59" s="22"/>
      <c r="L59" s="19"/>
      <c r="M59" s="22"/>
      <c r="N59" s="22"/>
      <c r="O59" s="22"/>
      <c r="P59" s="19"/>
      <c r="R59" s="20"/>
      <c r="S59" s="20"/>
      <c r="T59" s="19"/>
      <c r="U59" s="19"/>
      <c r="V59" s="20"/>
      <c r="W59" s="130"/>
      <c r="X59" s="19"/>
      <c r="Y59" s="19"/>
      <c r="Z59" s="19"/>
      <c r="AA59" s="19"/>
    </row>
    <row r="60" spans="2:27" s="17" customFormat="1">
      <c r="B60" s="24"/>
      <c r="C60" s="20"/>
      <c r="D60" s="20"/>
      <c r="E60" s="71"/>
      <c r="H60" s="22"/>
      <c r="I60" s="22"/>
      <c r="J60" s="22"/>
      <c r="K60" s="22"/>
      <c r="L60" s="19"/>
      <c r="M60" s="22"/>
      <c r="N60" s="22"/>
      <c r="O60" s="22"/>
      <c r="P60" s="19"/>
      <c r="R60" s="20"/>
      <c r="S60" s="20"/>
      <c r="T60" s="19"/>
      <c r="U60" s="19"/>
      <c r="V60" s="20"/>
      <c r="W60" s="130"/>
      <c r="X60" s="19"/>
      <c r="Y60" s="19"/>
      <c r="Z60" s="19"/>
      <c r="AA60" s="19"/>
    </row>
    <row r="61" spans="2:27" s="17" customFormat="1">
      <c r="B61" s="24"/>
      <c r="C61" s="20"/>
      <c r="D61" s="20"/>
      <c r="E61" s="71"/>
      <c r="H61" s="22"/>
      <c r="I61" s="22"/>
      <c r="J61" s="22"/>
      <c r="K61" s="22"/>
      <c r="L61" s="19"/>
      <c r="M61" s="22"/>
      <c r="N61" s="22"/>
      <c r="O61" s="22"/>
      <c r="P61" s="19"/>
      <c r="R61" s="20"/>
      <c r="S61" s="20"/>
      <c r="T61" s="19"/>
      <c r="U61" s="19"/>
      <c r="V61" s="20"/>
      <c r="W61" s="130"/>
      <c r="X61" s="19"/>
      <c r="Y61" s="19"/>
      <c r="Z61" s="19"/>
      <c r="AA61" s="19"/>
    </row>
    <row r="62" spans="2:27" s="17" customFormat="1">
      <c r="B62" s="24"/>
      <c r="C62" s="20"/>
      <c r="D62" s="20"/>
      <c r="E62" s="71"/>
      <c r="H62" s="22"/>
      <c r="I62" s="22"/>
      <c r="J62" s="22"/>
      <c r="K62" s="22"/>
      <c r="L62" s="19"/>
      <c r="M62" s="22"/>
      <c r="N62" s="22"/>
      <c r="O62" s="22"/>
      <c r="P62" s="19"/>
      <c r="R62" s="20"/>
      <c r="S62" s="20"/>
      <c r="T62" s="19"/>
      <c r="U62" s="19"/>
      <c r="V62" s="20"/>
      <c r="W62" s="130"/>
      <c r="X62" s="19"/>
      <c r="Y62" s="19"/>
      <c r="Z62" s="19"/>
      <c r="AA62" s="19"/>
    </row>
    <row r="63" spans="2:27" s="17" customFormat="1">
      <c r="B63" s="24"/>
      <c r="C63" s="20"/>
      <c r="D63" s="20"/>
      <c r="E63" s="71"/>
      <c r="H63" s="22"/>
      <c r="I63" s="22"/>
      <c r="J63" s="22"/>
      <c r="K63" s="22"/>
      <c r="L63" s="19"/>
      <c r="M63" s="22"/>
      <c r="N63" s="22"/>
      <c r="O63" s="22"/>
      <c r="P63" s="19"/>
      <c r="R63" s="20"/>
      <c r="S63" s="20"/>
      <c r="T63" s="19"/>
      <c r="U63" s="19"/>
      <c r="V63" s="20"/>
      <c r="W63" s="130"/>
      <c r="X63" s="19"/>
      <c r="Y63" s="19"/>
      <c r="Z63" s="19"/>
      <c r="AA63" s="19"/>
    </row>
    <row r="64" spans="2:27" s="17" customFormat="1">
      <c r="B64" s="24"/>
      <c r="C64" s="20"/>
      <c r="D64" s="20"/>
      <c r="E64" s="71"/>
      <c r="H64" s="22"/>
      <c r="I64" s="22"/>
      <c r="J64" s="22"/>
      <c r="K64" s="22"/>
      <c r="L64" s="19"/>
      <c r="M64" s="22"/>
      <c r="N64" s="22"/>
      <c r="O64" s="22"/>
      <c r="P64" s="19"/>
      <c r="R64" s="20"/>
      <c r="S64" s="20"/>
      <c r="T64" s="19"/>
      <c r="U64" s="19"/>
      <c r="V64" s="20"/>
      <c r="W64" s="130"/>
      <c r="X64" s="19"/>
      <c r="Y64" s="19"/>
      <c r="Z64" s="19"/>
      <c r="AA64" s="19"/>
    </row>
    <row r="65" spans="2:27" s="17" customFormat="1">
      <c r="B65" s="24"/>
      <c r="C65" s="20"/>
      <c r="D65" s="20"/>
      <c r="E65" s="71"/>
      <c r="H65" s="22"/>
      <c r="I65" s="22"/>
      <c r="J65" s="22"/>
      <c r="K65" s="22"/>
      <c r="L65" s="19"/>
      <c r="M65" s="22"/>
      <c r="N65" s="22"/>
      <c r="O65" s="22"/>
      <c r="P65" s="19"/>
      <c r="R65" s="20"/>
      <c r="S65" s="20"/>
      <c r="T65" s="19"/>
      <c r="U65" s="19"/>
      <c r="V65" s="20"/>
      <c r="W65" s="130"/>
      <c r="X65" s="19"/>
      <c r="Y65" s="19"/>
      <c r="Z65" s="19"/>
      <c r="AA65" s="19"/>
    </row>
    <row r="66" spans="2:27" s="17" customFormat="1">
      <c r="B66" s="24"/>
      <c r="C66" s="20"/>
      <c r="D66" s="20"/>
      <c r="E66" s="71"/>
      <c r="H66" s="22"/>
      <c r="I66" s="22"/>
      <c r="J66" s="22"/>
      <c r="K66" s="22"/>
      <c r="L66" s="19"/>
      <c r="M66" s="22"/>
      <c r="N66" s="22"/>
      <c r="O66" s="22"/>
      <c r="P66" s="19"/>
      <c r="R66" s="20"/>
      <c r="S66" s="20"/>
      <c r="T66" s="19"/>
      <c r="U66" s="19"/>
      <c r="V66" s="20"/>
      <c r="W66" s="130"/>
      <c r="X66" s="19"/>
      <c r="Y66" s="19"/>
      <c r="Z66" s="19"/>
      <c r="AA66" s="19"/>
    </row>
    <row r="67" spans="2:27" s="17" customFormat="1">
      <c r="B67" s="24"/>
      <c r="C67" s="20"/>
      <c r="D67" s="20"/>
      <c r="E67" s="71"/>
      <c r="H67" s="22"/>
      <c r="I67" s="22"/>
      <c r="J67" s="22"/>
      <c r="K67" s="22"/>
      <c r="L67" s="19"/>
      <c r="M67" s="22"/>
      <c r="N67" s="22"/>
      <c r="O67" s="22"/>
      <c r="P67" s="19"/>
      <c r="R67" s="20"/>
      <c r="S67" s="20"/>
      <c r="T67" s="19"/>
      <c r="U67" s="19"/>
      <c r="V67" s="20"/>
      <c r="W67" s="130"/>
      <c r="X67" s="19"/>
      <c r="Y67" s="19"/>
      <c r="Z67" s="19"/>
      <c r="AA67" s="19"/>
    </row>
    <row r="68" spans="2:27" s="17" customFormat="1">
      <c r="B68" s="24"/>
      <c r="C68" s="20"/>
      <c r="D68" s="20"/>
      <c r="E68" s="71"/>
      <c r="H68" s="22"/>
      <c r="I68" s="22"/>
      <c r="J68" s="22"/>
      <c r="K68" s="22"/>
      <c r="L68" s="19"/>
      <c r="M68" s="22"/>
      <c r="N68" s="22"/>
      <c r="O68" s="22"/>
      <c r="P68" s="19"/>
      <c r="R68" s="20"/>
      <c r="S68" s="20"/>
      <c r="T68" s="19"/>
      <c r="U68" s="19"/>
      <c r="V68" s="20"/>
      <c r="W68" s="130"/>
      <c r="X68" s="19"/>
      <c r="Y68" s="19"/>
      <c r="Z68" s="19"/>
      <c r="AA68" s="19"/>
    </row>
    <row r="69" spans="2:27" s="17" customFormat="1">
      <c r="B69" s="24"/>
      <c r="C69" s="20"/>
      <c r="D69" s="20"/>
      <c r="E69" s="71"/>
      <c r="H69" s="22"/>
      <c r="I69" s="22"/>
      <c r="J69" s="22"/>
      <c r="K69" s="22"/>
      <c r="L69" s="19"/>
      <c r="M69" s="22"/>
      <c r="N69" s="22"/>
      <c r="O69" s="22"/>
      <c r="P69" s="19"/>
      <c r="R69" s="20"/>
      <c r="S69" s="20"/>
      <c r="T69" s="19"/>
      <c r="U69" s="19"/>
      <c r="V69" s="20"/>
      <c r="W69" s="130"/>
      <c r="X69" s="19"/>
      <c r="Y69" s="19"/>
      <c r="Z69" s="19"/>
      <c r="AA69" s="19"/>
    </row>
    <row r="70" spans="2:27" s="17" customFormat="1">
      <c r="B70" s="24"/>
      <c r="C70" s="20"/>
      <c r="D70" s="20"/>
      <c r="E70" s="71"/>
      <c r="H70" s="22"/>
      <c r="I70" s="22"/>
      <c r="J70" s="22"/>
      <c r="K70" s="22"/>
      <c r="L70" s="19"/>
      <c r="M70" s="22"/>
      <c r="N70" s="22"/>
      <c r="O70" s="22"/>
      <c r="P70" s="19"/>
      <c r="R70" s="20"/>
      <c r="S70" s="20"/>
      <c r="T70" s="19"/>
      <c r="U70" s="19"/>
      <c r="V70" s="20"/>
      <c r="W70" s="130"/>
      <c r="X70" s="19"/>
      <c r="Y70" s="19"/>
      <c r="Z70" s="19"/>
      <c r="AA70" s="19"/>
    </row>
    <row r="71" spans="2:27" s="17" customFormat="1">
      <c r="B71" s="24"/>
      <c r="C71" s="20"/>
      <c r="D71" s="20"/>
      <c r="E71" s="71"/>
      <c r="H71" s="22"/>
      <c r="I71" s="22"/>
      <c r="J71" s="22"/>
      <c r="K71" s="22"/>
      <c r="L71" s="19"/>
      <c r="M71" s="22"/>
      <c r="N71" s="22"/>
      <c r="O71" s="22"/>
      <c r="P71" s="19"/>
      <c r="R71" s="20"/>
      <c r="S71" s="20"/>
      <c r="T71" s="19"/>
      <c r="U71" s="19"/>
      <c r="V71" s="20"/>
      <c r="W71" s="130"/>
      <c r="X71" s="19"/>
      <c r="Y71" s="19"/>
      <c r="Z71" s="19"/>
      <c r="AA71" s="19"/>
    </row>
    <row r="72" spans="2:27" s="17" customFormat="1">
      <c r="B72" s="24"/>
      <c r="C72" s="20"/>
      <c r="D72" s="20"/>
      <c r="E72" s="71"/>
      <c r="H72" s="22"/>
      <c r="I72" s="22"/>
      <c r="J72" s="22"/>
      <c r="K72" s="22"/>
      <c r="L72" s="19"/>
      <c r="M72" s="22"/>
      <c r="N72" s="22"/>
      <c r="O72" s="22"/>
      <c r="P72" s="19"/>
      <c r="R72" s="20"/>
      <c r="S72" s="20"/>
      <c r="T72" s="19"/>
      <c r="U72" s="19"/>
      <c r="V72" s="20"/>
      <c r="W72" s="130"/>
      <c r="X72" s="19"/>
      <c r="Y72" s="19"/>
      <c r="Z72" s="19"/>
      <c r="AA72" s="19"/>
    </row>
    <row r="73" spans="2:27" s="17" customFormat="1">
      <c r="B73" s="24"/>
      <c r="C73" s="20"/>
      <c r="D73" s="20"/>
      <c r="E73" s="71"/>
      <c r="H73" s="22"/>
      <c r="I73" s="22"/>
      <c r="J73" s="22"/>
      <c r="K73" s="22"/>
      <c r="L73" s="19"/>
      <c r="M73" s="22"/>
      <c r="N73" s="22"/>
      <c r="O73" s="22"/>
      <c r="P73" s="19"/>
      <c r="R73" s="20"/>
      <c r="S73" s="20"/>
      <c r="T73" s="19"/>
      <c r="U73" s="19"/>
      <c r="V73" s="20"/>
      <c r="W73" s="130"/>
      <c r="X73" s="19"/>
      <c r="Y73" s="19"/>
      <c r="Z73" s="19"/>
      <c r="AA73" s="19"/>
    </row>
    <row r="74" spans="2:27" s="17" customFormat="1">
      <c r="B74" s="24"/>
      <c r="C74" s="20"/>
      <c r="D74" s="20"/>
      <c r="E74" s="71"/>
      <c r="H74" s="22"/>
      <c r="I74" s="22"/>
      <c r="J74" s="22"/>
      <c r="K74" s="22"/>
      <c r="L74" s="19"/>
      <c r="M74" s="22"/>
      <c r="N74" s="22"/>
      <c r="O74" s="22"/>
      <c r="P74" s="19"/>
      <c r="R74" s="20"/>
      <c r="S74" s="20"/>
      <c r="T74" s="19"/>
      <c r="U74" s="19"/>
      <c r="V74" s="20"/>
      <c r="W74" s="130"/>
      <c r="X74" s="19"/>
      <c r="Y74" s="19"/>
      <c r="Z74" s="19"/>
      <c r="AA74" s="19"/>
    </row>
    <row r="75" spans="2:27" s="17" customFormat="1">
      <c r="B75" s="24"/>
      <c r="C75" s="20"/>
      <c r="D75" s="20"/>
      <c r="E75" s="71"/>
      <c r="H75" s="22"/>
      <c r="I75" s="22"/>
      <c r="J75" s="22"/>
      <c r="K75" s="22"/>
      <c r="L75" s="19"/>
      <c r="M75" s="22"/>
      <c r="N75" s="22"/>
      <c r="O75" s="22"/>
      <c r="P75" s="19"/>
      <c r="R75" s="20"/>
      <c r="S75" s="20"/>
      <c r="T75" s="19"/>
      <c r="U75" s="19"/>
      <c r="V75" s="20"/>
      <c r="W75" s="130"/>
      <c r="X75" s="19"/>
      <c r="Y75" s="19"/>
      <c r="Z75" s="19"/>
      <c r="AA75" s="19"/>
    </row>
    <row r="76" spans="2:27" s="17" customFormat="1">
      <c r="B76" s="24"/>
      <c r="C76" s="20"/>
      <c r="D76" s="20"/>
      <c r="E76" s="71"/>
      <c r="H76" s="22"/>
      <c r="I76" s="22"/>
      <c r="J76" s="22"/>
      <c r="K76" s="22"/>
      <c r="L76" s="19"/>
      <c r="M76" s="22"/>
      <c r="N76" s="22"/>
      <c r="O76" s="22"/>
      <c r="P76" s="19"/>
      <c r="R76" s="20"/>
      <c r="S76" s="20"/>
      <c r="T76" s="19"/>
      <c r="U76" s="19"/>
      <c r="V76" s="20"/>
      <c r="W76" s="130"/>
      <c r="X76" s="19"/>
      <c r="Y76" s="19"/>
      <c r="Z76" s="19"/>
      <c r="AA76" s="19"/>
    </row>
    <row r="77" spans="2:27" s="17" customFormat="1">
      <c r="B77" s="24"/>
      <c r="C77" s="20"/>
      <c r="D77" s="20"/>
      <c r="E77" s="71"/>
      <c r="H77" s="22"/>
      <c r="I77" s="22"/>
      <c r="J77" s="22"/>
      <c r="K77" s="22"/>
      <c r="L77" s="19"/>
      <c r="M77" s="22"/>
      <c r="N77" s="22"/>
      <c r="O77" s="22"/>
      <c r="P77" s="19"/>
      <c r="R77" s="20"/>
      <c r="S77" s="20"/>
      <c r="T77" s="19"/>
      <c r="U77" s="19"/>
      <c r="V77" s="20"/>
      <c r="W77" s="130"/>
      <c r="X77" s="19"/>
      <c r="Y77" s="19"/>
      <c r="Z77" s="19"/>
      <c r="AA77" s="19"/>
    </row>
    <row r="78" spans="2:27" s="17" customFormat="1">
      <c r="B78" s="24"/>
      <c r="C78" s="20"/>
      <c r="D78" s="20"/>
      <c r="E78" s="71"/>
      <c r="H78" s="22"/>
      <c r="I78" s="22"/>
      <c r="J78" s="22"/>
      <c r="K78" s="22"/>
      <c r="L78" s="19"/>
      <c r="M78" s="22"/>
      <c r="N78" s="22"/>
      <c r="O78" s="22"/>
      <c r="P78" s="19"/>
      <c r="R78" s="20"/>
      <c r="S78" s="20"/>
      <c r="T78" s="19"/>
      <c r="U78" s="19"/>
      <c r="V78" s="20"/>
      <c r="W78" s="130"/>
      <c r="X78" s="19"/>
      <c r="Y78" s="19"/>
      <c r="Z78" s="19"/>
      <c r="AA78" s="19"/>
    </row>
    <row r="79" spans="2:27" s="17" customFormat="1">
      <c r="B79" s="24"/>
      <c r="C79" s="20"/>
      <c r="D79" s="20"/>
      <c r="E79" s="71"/>
      <c r="H79" s="22"/>
      <c r="I79" s="22"/>
      <c r="J79" s="22"/>
      <c r="K79" s="22"/>
      <c r="L79" s="19"/>
      <c r="M79" s="22"/>
      <c r="N79" s="22"/>
      <c r="O79" s="22"/>
      <c r="P79" s="19"/>
      <c r="R79" s="20"/>
      <c r="S79" s="20"/>
      <c r="T79" s="19"/>
      <c r="U79" s="19"/>
      <c r="V79" s="20"/>
      <c r="W79" s="130"/>
      <c r="X79" s="19"/>
      <c r="Y79" s="19"/>
      <c r="Z79" s="19"/>
      <c r="AA79" s="19"/>
    </row>
    <row r="80" spans="2:27" s="17" customFormat="1">
      <c r="B80" s="24"/>
      <c r="C80" s="20"/>
      <c r="D80" s="20"/>
      <c r="E80" s="71"/>
      <c r="H80" s="22"/>
      <c r="I80" s="22"/>
      <c r="J80" s="22"/>
      <c r="K80" s="22"/>
      <c r="L80" s="19"/>
      <c r="M80" s="22"/>
      <c r="N80" s="22"/>
      <c r="O80" s="22"/>
      <c r="P80" s="19"/>
      <c r="R80" s="20"/>
      <c r="S80" s="20"/>
      <c r="T80" s="19"/>
      <c r="U80" s="19"/>
      <c r="V80" s="20"/>
      <c r="W80" s="130"/>
      <c r="X80" s="19"/>
      <c r="Y80" s="19"/>
      <c r="Z80" s="19"/>
      <c r="AA80" s="19"/>
    </row>
    <row r="81" spans="2:27" s="17" customFormat="1">
      <c r="B81" s="24"/>
      <c r="C81" s="20"/>
      <c r="D81" s="20"/>
      <c r="E81" s="71"/>
      <c r="H81" s="22"/>
      <c r="I81" s="22"/>
      <c r="J81" s="22"/>
      <c r="K81" s="22"/>
      <c r="L81" s="19"/>
      <c r="M81" s="22"/>
      <c r="N81" s="22"/>
      <c r="O81" s="22"/>
      <c r="P81" s="19"/>
      <c r="R81" s="20"/>
      <c r="S81" s="20"/>
      <c r="T81" s="19"/>
      <c r="U81" s="19"/>
      <c r="V81" s="20"/>
      <c r="W81" s="130"/>
      <c r="X81" s="19"/>
      <c r="Y81" s="19"/>
      <c r="Z81" s="19"/>
      <c r="AA81" s="19"/>
    </row>
    <row r="82" spans="2:27" s="17" customFormat="1">
      <c r="B82" s="24"/>
      <c r="C82" s="20"/>
      <c r="D82" s="20"/>
      <c r="E82" s="71"/>
      <c r="H82" s="22"/>
      <c r="I82" s="22"/>
      <c r="J82" s="22"/>
      <c r="K82" s="22"/>
      <c r="L82" s="19"/>
      <c r="M82" s="22"/>
      <c r="N82" s="22"/>
      <c r="O82" s="22"/>
      <c r="P82" s="19"/>
      <c r="R82" s="20"/>
      <c r="S82" s="20"/>
      <c r="T82" s="19"/>
      <c r="U82" s="19"/>
      <c r="V82" s="20"/>
      <c r="W82" s="130"/>
      <c r="X82" s="19"/>
      <c r="Y82" s="19"/>
      <c r="Z82" s="19"/>
      <c r="AA82" s="19"/>
    </row>
    <row r="83" spans="2:27" s="17" customFormat="1">
      <c r="B83" s="24"/>
      <c r="C83" s="20"/>
      <c r="D83" s="20"/>
      <c r="E83" s="71"/>
      <c r="H83" s="22"/>
      <c r="I83" s="22"/>
      <c r="J83" s="22"/>
      <c r="K83" s="22"/>
      <c r="L83" s="19"/>
      <c r="M83" s="22"/>
      <c r="N83" s="22"/>
      <c r="O83" s="22"/>
      <c r="P83" s="19"/>
      <c r="R83" s="20"/>
      <c r="S83" s="20"/>
      <c r="T83" s="19"/>
      <c r="U83" s="19"/>
      <c r="V83" s="20"/>
      <c r="W83" s="130"/>
      <c r="X83" s="19"/>
      <c r="Y83" s="19"/>
      <c r="Z83" s="19"/>
      <c r="AA83" s="19"/>
    </row>
    <row r="84" spans="2:27" s="17" customFormat="1">
      <c r="B84" s="24"/>
      <c r="C84" s="20"/>
      <c r="D84" s="20"/>
      <c r="E84" s="71"/>
      <c r="H84" s="22"/>
      <c r="I84" s="22"/>
      <c r="J84" s="22"/>
      <c r="K84" s="22"/>
      <c r="L84" s="19"/>
      <c r="M84" s="22"/>
      <c r="N84" s="22"/>
      <c r="O84" s="22"/>
      <c r="P84" s="19"/>
      <c r="R84" s="20"/>
      <c r="S84" s="20"/>
      <c r="T84" s="19"/>
      <c r="U84" s="19"/>
      <c r="V84" s="20"/>
      <c r="W84" s="130"/>
      <c r="X84" s="19"/>
      <c r="Y84" s="19"/>
      <c r="Z84" s="19"/>
      <c r="AA84" s="19"/>
    </row>
    <row r="85" spans="2:27" s="17" customFormat="1">
      <c r="B85" s="24"/>
      <c r="C85" s="20"/>
      <c r="D85" s="20"/>
      <c r="E85" s="71"/>
      <c r="H85" s="22"/>
      <c r="I85" s="22"/>
      <c r="J85" s="22"/>
      <c r="K85" s="22"/>
      <c r="L85" s="19"/>
      <c r="M85" s="22"/>
      <c r="N85" s="22"/>
      <c r="O85" s="22"/>
      <c r="P85" s="19"/>
      <c r="R85" s="20"/>
      <c r="S85" s="20"/>
      <c r="T85" s="19"/>
      <c r="U85" s="19"/>
      <c r="V85" s="20"/>
      <c r="W85" s="130"/>
      <c r="X85" s="19"/>
      <c r="Y85" s="19"/>
      <c r="Z85" s="19"/>
      <c r="AA85" s="19"/>
    </row>
    <row r="86" spans="2:27" s="17" customFormat="1">
      <c r="B86" s="24"/>
      <c r="C86" s="20"/>
      <c r="D86" s="20"/>
      <c r="E86" s="71"/>
      <c r="H86" s="22"/>
      <c r="I86" s="22"/>
      <c r="J86" s="22"/>
      <c r="K86" s="22"/>
      <c r="L86" s="19"/>
      <c r="M86" s="22"/>
      <c r="N86" s="22"/>
      <c r="O86" s="22"/>
      <c r="P86" s="19"/>
      <c r="R86" s="20"/>
      <c r="S86" s="20"/>
      <c r="T86" s="19"/>
      <c r="U86" s="19"/>
      <c r="V86" s="20"/>
      <c r="W86" s="130"/>
      <c r="X86" s="19"/>
      <c r="Y86" s="19"/>
      <c r="Z86" s="19"/>
      <c r="AA86" s="19"/>
    </row>
    <row r="87" spans="2:27" s="17" customFormat="1">
      <c r="B87" s="24"/>
      <c r="C87" s="20"/>
      <c r="D87" s="20"/>
      <c r="E87" s="71"/>
      <c r="H87" s="22"/>
      <c r="I87" s="22"/>
      <c r="J87" s="22"/>
      <c r="K87" s="22"/>
      <c r="L87" s="19"/>
      <c r="M87" s="22"/>
      <c r="N87" s="22"/>
      <c r="O87" s="22"/>
      <c r="P87" s="19"/>
      <c r="R87" s="20"/>
      <c r="S87" s="20"/>
      <c r="T87" s="19"/>
      <c r="U87" s="19"/>
      <c r="V87" s="20"/>
      <c r="W87" s="130"/>
      <c r="X87" s="19"/>
      <c r="Y87" s="19"/>
      <c r="Z87" s="19"/>
      <c r="AA87" s="19"/>
    </row>
    <row r="88" spans="2:27" s="17" customFormat="1">
      <c r="B88" s="24"/>
      <c r="C88" s="20"/>
      <c r="D88" s="20"/>
      <c r="E88" s="71"/>
      <c r="H88" s="22"/>
      <c r="I88" s="22"/>
      <c r="J88" s="22"/>
      <c r="K88" s="22"/>
      <c r="L88" s="19"/>
      <c r="M88" s="22"/>
      <c r="N88" s="22"/>
      <c r="O88" s="22"/>
      <c r="P88" s="19"/>
      <c r="R88" s="20"/>
      <c r="S88" s="20"/>
      <c r="T88" s="19"/>
      <c r="U88" s="19"/>
      <c r="V88" s="20"/>
      <c r="W88" s="130"/>
      <c r="X88" s="19"/>
      <c r="Y88" s="19"/>
      <c r="Z88" s="19"/>
      <c r="AA88" s="19"/>
    </row>
    <row r="89" spans="2:27" s="17" customFormat="1">
      <c r="B89" s="24"/>
      <c r="C89" s="20"/>
      <c r="D89" s="20"/>
      <c r="E89" s="71"/>
      <c r="H89" s="22"/>
      <c r="I89" s="22"/>
      <c r="J89" s="22"/>
      <c r="K89" s="22"/>
      <c r="L89" s="19"/>
      <c r="M89" s="22"/>
      <c r="N89" s="22"/>
      <c r="O89" s="22"/>
      <c r="P89" s="19"/>
      <c r="R89" s="20"/>
      <c r="S89" s="20"/>
      <c r="T89" s="19"/>
      <c r="U89" s="19"/>
      <c r="V89" s="20"/>
      <c r="W89" s="130"/>
      <c r="X89" s="19"/>
      <c r="Y89" s="19"/>
      <c r="Z89" s="19"/>
      <c r="AA89" s="19"/>
    </row>
    <row r="90" spans="2:27" s="17" customFormat="1">
      <c r="B90" s="24"/>
      <c r="C90" s="20"/>
      <c r="D90" s="20"/>
      <c r="E90" s="71"/>
      <c r="H90" s="22"/>
      <c r="I90" s="22"/>
      <c r="J90" s="22"/>
      <c r="K90" s="22"/>
      <c r="L90" s="19"/>
      <c r="M90" s="22"/>
      <c r="N90" s="22"/>
      <c r="O90" s="22"/>
      <c r="P90" s="19"/>
      <c r="R90" s="20"/>
      <c r="S90" s="20"/>
      <c r="T90" s="19"/>
      <c r="U90" s="19"/>
      <c r="V90" s="20"/>
      <c r="W90" s="130"/>
      <c r="X90" s="19"/>
      <c r="Y90" s="19"/>
      <c r="Z90" s="19"/>
      <c r="AA90" s="19"/>
    </row>
    <row r="91" spans="2:27" s="17" customFormat="1">
      <c r="B91" s="24"/>
      <c r="C91" s="20"/>
      <c r="D91" s="20"/>
      <c r="E91" s="71"/>
      <c r="H91" s="22"/>
      <c r="I91" s="22"/>
      <c r="J91" s="22"/>
      <c r="K91" s="22"/>
      <c r="L91" s="19"/>
      <c r="M91" s="22"/>
      <c r="N91" s="22"/>
      <c r="O91" s="22"/>
      <c r="P91" s="19"/>
      <c r="R91" s="20"/>
      <c r="S91" s="20"/>
      <c r="T91" s="19"/>
      <c r="U91" s="19"/>
      <c r="V91" s="20"/>
      <c r="W91" s="130"/>
      <c r="X91" s="19"/>
      <c r="Y91" s="19"/>
      <c r="Z91" s="19"/>
      <c r="AA91" s="19"/>
    </row>
    <row r="92" spans="2:27" s="17" customFormat="1">
      <c r="B92" s="24"/>
      <c r="C92" s="20"/>
      <c r="D92" s="20"/>
      <c r="E92" s="71"/>
      <c r="H92" s="22"/>
      <c r="I92" s="22"/>
      <c r="J92" s="22"/>
      <c r="K92" s="22"/>
      <c r="L92" s="19"/>
      <c r="M92" s="22"/>
      <c r="N92" s="22"/>
      <c r="O92" s="22"/>
      <c r="P92" s="19"/>
      <c r="R92" s="20"/>
      <c r="S92" s="20"/>
      <c r="T92" s="19"/>
      <c r="U92" s="19"/>
      <c r="V92" s="20"/>
      <c r="W92" s="130"/>
      <c r="X92" s="19"/>
      <c r="Y92" s="19"/>
      <c r="Z92" s="19"/>
      <c r="AA92" s="19"/>
    </row>
    <row r="93" spans="2:27" s="17" customFormat="1">
      <c r="B93" s="24"/>
      <c r="C93" s="20"/>
      <c r="D93" s="20"/>
      <c r="E93" s="71"/>
      <c r="H93" s="22"/>
      <c r="I93" s="22"/>
      <c r="J93" s="22"/>
      <c r="K93" s="22"/>
      <c r="L93" s="19"/>
      <c r="M93" s="22"/>
      <c r="N93" s="22"/>
      <c r="O93" s="22"/>
      <c r="P93" s="19"/>
      <c r="R93" s="20"/>
      <c r="S93" s="20"/>
      <c r="T93" s="19"/>
      <c r="U93" s="19"/>
      <c r="V93" s="20"/>
      <c r="W93" s="130"/>
      <c r="X93" s="19"/>
      <c r="Y93" s="19"/>
      <c r="Z93" s="19"/>
      <c r="AA93" s="19"/>
    </row>
    <row r="94" spans="2:27" s="17" customFormat="1">
      <c r="B94" s="24"/>
      <c r="C94" s="20"/>
      <c r="D94" s="20"/>
      <c r="E94" s="71"/>
      <c r="H94" s="22"/>
      <c r="I94" s="22"/>
      <c r="J94" s="22"/>
      <c r="K94" s="22"/>
      <c r="L94" s="19"/>
      <c r="M94" s="22"/>
      <c r="N94" s="22"/>
      <c r="O94" s="22"/>
      <c r="P94" s="19"/>
      <c r="R94" s="20"/>
      <c r="S94" s="20"/>
      <c r="T94" s="19"/>
      <c r="U94" s="19"/>
      <c r="V94" s="20"/>
      <c r="W94" s="130"/>
      <c r="X94" s="19"/>
      <c r="Y94" s="19"/>
      <c r="Z94" s="19"/>
      <c r="AA94" s="19"/>
    </row>
    <row r="95" spans="2:27" s="17" customFormat="1">
      <c r="B95" s="24"/>
      <c r="C95" s="20"/>
      <c r="D95" s="20"/>
      <c r="E95" s="71"/>
      <c r="H95" s="22"/>
      <c r="I95" s="22"/>
      <c r="J95" s="22"/>
      <c r="K95" s="22"/>
      <c r="L95" s="19"/>
      <c r="M95" s="22"/>
      <c r="N95" s="22"/>
      <c r="O95" s="22"/>
      <c r="P95" s="19"/>
      <c r="R95" s="20"/>
      <c r="S95" s="20"/>
      <c r="T95" s="19"/>
      <c r="U95" s="19"/>
      <c r="V95" s="20"/>
      <c r="W95" s="130"/>
      <c r="X95" s="19"/>
      <c r="Y95" s="19"/>
      <c r="Z95" s="19"/>
      <c r="AA95" s="19"/>
    </row>
    <row r="96" spans="2:27" s="17" customFormat="1">
      <c r="B96" s="24"/>
      <c r="C96" s="20"/>
      <c r="D96" s="20"/>
      <c r="E96" s="71"/>
      <c r="H96" s="22"/>
      <c r="I96" s="22"/>
      <c r="J96" s="22"/>
      <c r="K96" s="22"/>
      <c r="L96" s="19"/>
      <c r="M96" s="22"/>
      <c r="N96" s="22"/>
      <c r="O96" s="22"/>
      <c r="P96" s="19"/>
      <c r="R96" s="20"/>
      <c r="S96" s="20"/>
      <c r="T96" s="19"/>
      <c r="U96" s="19"/>
      <c r="V96" s="20"/>
      <c r="W96" s="130"/>
      <c r="X96" s="19"/>
      <c r="Y96" s="19"/>
      <c r="Z96" s="19"/>
      <c r="AA96" s="19"/>
    </row>
    <row r="97" spans="2:27" s="17" customFormat="1">
      <c r="B97" s="24"/>
      <c r="C97" s="20"/>
      <c r="D97" s="20"/>
      <c r="E97" s="71"/>
      <c r="H97" s="22"/>
      <c r="I97" s="22"/>
      <c r="J97" s="22"/>
      <c r="K97" s="22"/>
      <c r="L97" s="19"/>
      <c r="M97" s="22"/>
      <c r="N97" s="22"/>
      <c r="O97" s="22"/>
      <c r="P97" s="19"/>
      <c r="R97" s="20"/>
      <c r="S97" s="20"/>
      <c r="T97" s="19"/>
      <c r="U97" s="19"/>
      <c r="V97" s="20"/>
      <c r="W97" s="130"/>
      <c r="X97" s="19"/>
      <c r="Y97" s="19"/>
      <c r="Z97" s="19"/>
      <c r="AA97" s="19"/>
    </row>
    <row r="98" spans="2:27" s="17" customFormat="1">
      <c r="B98" s="24"/>
      <c r="C98" s="20"/>
      <c r="D98" s="20"/>
      <c r="H98" s="22"/>
      <c r="I98" s="22"/>
      <c r="J98" s="22"/>
      <c r="K98" s="22"/>
      <c r="L98" s="19"/>
      <c r="M98" s="22"/>
      <c r="N98" s="22"/>
      <c r="O98" s="22"/>
      <c r="P98" s="19"/>
      <c r="R98" s="20"/>
      <c r="S98" s="20"/>
      <c r="T98" s="19"/>
      <c r="U98" s="19"/>
      <c r="V98" s="20"/>
      <c r="W98" s="130"/>
      <c r="X98" s="19"/>
      <c r="Y98" s="19"/>
      <c r="Z98" s="19"/>
      <c r="AA98" s="19"/>
    </row>
    <row r="99" spans="2:27" s="17" customFormat="1">
      <c r="B99" s="24"/>
      <c r="C99" s="20"/>
      <c r="D99" s="20"/>
      <c r="H99" s="22"/>
      <c r="I99" s="22"/>
      <c r="J99" s="22"/>
      <c r="K99" s="22"/>
      <c r="L99" s="19"/>
      <c r="M99" s="22"/>
      <c r="N99" s="22"/>
      <c r="O99" s="22"/>
      <c r="P99" s="19"/>
      <c r="R99" s="20"/>
      <c r="S99" s="20"/>
      <c r="T99" s="19"/>
      <c r="U99" s="19"/>
      <c r="V99" s="20"/>
      <c r="W99" s="130"/>
      <c r="X99" s="19"/>
      <c r="Y99" s="19"/>
      <c r="Z99" s="19"/>
      <c r="AA99" s="19"/>
    </row>
    <row r="100" spans="2:27" s="17" customFormat="1">
      <c r="B100" s="24"/>
      <c r="C100" s="20"/>
      <c r="D100" s="20"/>
      <c r="H100" s="22"/>
      <c r="I100" s="22"/>
      <c r="J100" s="22"/>
      <c r="K100" s="22"/>
      <c r="L100" s="19"/>
      <c r="M100" s="22"/>
      <c r="N100" s="22"/>
      <c r="O100" s="22"/>
      <c r="P100" s="19"/>
      <c r="R100" s="20"/>
      <c r="S100" s="20"/>
      <c r="T100" s="19"/>
      <c r="U100" s="19"/>
      <c r="V100" s="20"/>
      <c r="W100" s="130"/>
      <c r="X100" s="19"/>
      <c r="Y100" s="19"/>
      <c r="Z100" s="19"/>
      <c r="AA100" s="19"/>
    </row>
    <row r="101" spans="2:27" s="17" customFormat="1">
      <c r="B101" s="24"/>
      <c r="C101" s="20"/>
      <c r="D101" s="20"/>
      <c r="H101" s="22"/>
      <c r="I101" s="22"/>
      <c r="J101" s="22"/>
      <c r="K101" s="22"/>
      <c r="L101" s="19"/>
      <c r="M101" s="22"/>
      <c r="N101" s="22"/>
      <c r="O101" s="22"/>
      <c r="P101" s="19"/>
      <c r="R101" s="20"/>
      <c r="S101" s="20"/>
      <c r="T101" s="19"/>
      <c r="U101" s="19"/>
      <c r="V101" s="20"/>
      <c r="W101" s="130"/>
      <c r="X101" s="19"/>
      <c r="Y101" s="19"/>
      <c r="Z101" s="19"/>
      <c r="AA101" s="19"/>
    </row>
    <row r="102" spans="2:27" s="17" customFormat="1">
      <c r="B102" s="24"/>
      <c r="C102" s="20"/>
      <c r="D102" s="20"/>
      <c r="H102" s="22"/>
      <c r="I102" s="22"/>
      <c r="J102" s="22"/>
      <c r="K102" s="22"/>
      <c r="L102" s="19"/>
      <c r="M102" s="22"/>
      <c r="N102" s="22"/>
      <c r="O102" s="22"/>
      <c r="P102" s="19"/>
      <c r="R102" s="20"/>
      <c r="S102" s="20"/>
      <c r="T102" s="19"/>
      <c r="U102" s="19"/>
      <c r="V102" s="20"/>
      <c r="W102" s="130"/>
      <c r="X102" s="19"/>
      <c r="Y102" s="19"/>
      <c r="Z102" s="19"/>
      <c r="AA102" s="19"/>
    </row>
    <row r="103" spans="2:27" s="17" customFormat="1">
      <c r="B103" s="24"/>
      <c r="C103" s="20"/>
      <c r="D103" s="20"/>
      <c r="H103" s="22"/>
      <c r="I103" s="22"/>
      <c r="J103" s="22"/>
      <c r="K103" s="22"/>
      <c r="L103" s="19"/>
      <c r="M103" s="22"/>
      <c r="N103" s="22"/>
      <c r="O103" s="22"/>
      <c r="P103" s="19"/>
      <c r="R103" s="20"/>
      <c r="S103" s="20"/>
      <c r="T103" s="19"/>
      <c r="U103" s="19"/>
      <c r="V103" s="20"/>
      <c r="W103" s="130"/>
      <c r="X103" s="19"/>
      <c r="Y103" s="19"/>
      <c r="Z103" s="19"/>
      <c r="AA103" s="19"/>
    </row>
    <row r="104" spans="2:27" s="17" customFormat="1">
      <c r="B104" s="24"/>
      <c r="C104" s="20"/>
      <c r="D104" s="20"/>
      <c r="H104" s="22"/>
      <c r="I104" s="22"/>
      <c r="J104" s="22"/>
      <c r="K104" s="22"/>
      <c r="L104" s="19"/>
      <c r="M104" s="22"/>
      <c r="N104" s="22"/>
      <c r="O104" s="22"/>
      <c r="P104" s="19"/>
      <c r="R104" s="20"/>
      <c r="S104" s="20"/>
      <c r="T104" s="19"/>
      <c r="U104" s="19"/>
      <c r="V104" s="20"/>
      <c r="W104" s="130"/>
      <c r="X104" s="19"/>
      <c r="Y104" s="19"/>
      <c r="Z104" s="19"/>
      <c r="AA104" s="19"/>
    </row>
    <row r="105" spans="2:27" s="17" customFormat="1">
      <c r="B105" s="24"/>
      <c r="C105" s="20"/>
      <c r="D105" s="20"/>
      <c r="H105" s="22"/>
      <c r="I105" s="22"/>
      <c r="J105" s="22"/>
      <c r="K105" s="22"/>
      <c r="L105" s="19"/>
      <c r="M105" s="22"/>
      <c r="N105" s="22"/>
      <c r="O105" s="22"/>
      <c r="P105" s="19"/>
      <c r="R105" s="20"/>
      <c r="S105" s="20"/>
      <c r="T105" s="19"/>
      <c r="U105" s="19"/>
      <c r="V105" s="20"/>
      <c r="W105" s="130"/>
      <c r="X105" s="19"/>
      <c r="Y105" s="19"/>
      <c r="Z105" s="19"/>
      <c r="AA105" s="19"/>
    </row>
    <row r="106" spans="2:27" s="17" customFormat="1">
      <c r="B106" s="24"/>
      <c r="C106" s="20"/>
      <c r="D106" s="20"/>
      <c r="H106" s="22"/>
      <c r="I106" s="22"/>
      <c r="J106" s="22"/>
      <c r="K106" s="22"/>
      <c r="L106" s="19"/>
      <c r="M106" s="22"/>
      <c r="N106" s="22"/>
      <c r="O106" s="22"/>
      <c r="P106" s="19"/>
      <c r="R106" s="20"/>
      <c r="S106" s="20"/>
      <c r="T106" s="19"/>
      <c r="U106" s="19"/>
      <c r="V106" s="20"/>
      <c r="W106" s="130"/>
      <c r="X106" s="19"/>
      <c r="Y106" s="19"/>
      <c r="Z106" s="19"/>
      <c r="AA106" s="19"/>
    </row>
    <row r="107" spans="2:27" s="17" customFormat="1">
      <c r="B107" s="24"/>
      <c r="C107" s="20"/>
      <c r="D107" s="20"/>
      <c r="H107" s="22"/>
      <c r="I107" s="22"/>
      <c r="J107" s="22"/>
      <c r="K107" s="22"/>
      <c r="L107" s="19"/>
      <c r="M107" s="22"/>
      <c r="N107" s="22"/>
      <c r="O107" s="22"/>
      <c r="P107" s="19"/>
      <c r="R107" s="20"/>
      <c r="S107" s="20"/>
      <c r="T107" s="19"/>
      <c r="U107" s="19"/>
      <c r="V107" s="20"/>
      <c r="W107" s="130"/>
      <c r="X107" s="19"/>
      <c r="Y107" s="19"/>
      <c r="Z107" s="19"/>
      <c r="AA107" s="19"/>
    </row>
    <row r="108" spans="2:27" s="17" customFormat="1">
      <c r="B108" s="24"/>
      <c r="C108" s="20"/>
      <c r="D108" s="20"/>
      <c r="H108" s="22"/>
      <c r="I108" s="22"/>
      <c r="J108" s="22"/>
      <c r="K108" s="22"/>
      <c r="L108" s="19"/>
      <c r="M108" s="22"/>
      <c r="N108" s="22"/>
      <c r="O108" s="22"/>
      <c r="P108" s="19"/>
      <c r="R108" s="20"/>
      <c r="S108" s="20"/>
      <c r="T108" s="19"/>
      <c r="U108" s="19"/>
      <c r="V108" s="20"/>
      <c r="W108" s="130"/>
      <c r="X108" s="19"/>
      <c r="Y108" s="19"/>
      <c r="Z108" s="19"/>
      <c r="AA108" s="19"/>
    </row>
    <row r="109" spans="2:27" s="17" customFormat="1">
      <c r="B109" s="24"/>
      <c r="C109" s="20"/>
      <c r="D109" s="20"/>
      <c r="H109" s="22"/>
      <c r="I109" s="22"/>
      <c r="J109" s="22"/>
      <c r="K109" s="22"/>
      <c r="L109" s="19"/>
      <c r="M109" s="22"/>
      <c r="N109" s="22"/>
      <c r="O109" s="22"/>
      <c r="P109" s="19"/>
      <c r="R109" s="20"/>
      <c r="S109" s="20"/>
      <c r="T109" s="19"/>
      <c r="U109" s="19"/>
      <c r="V109" s="20"/>
      <c r="W109" s="130"/>
      <c r="X109" s="19"/>
      <c r="Y109" s="19"/>
      <c r="Z109" s="19"/>
      <c r="AA109" s="19"/>
    </row>
    <row r="110" spans="2:27" s="17" customFormat="1">
      <c r="B110" s="24"/>
      <c r="C110" s="20"/>
      <c r="D110" s="20"/>
      <c r="H110" s="22"/>
      <c r="I110" s="22"/>
      <c r="J110" s="22"/>
      <c r="K110" s="22"/>
      <c r="L110" s="19"/>
      <c r="M110" s="22"/>
      <c r="N110" s="22"/>
      <c r="O110" s="22"/>
      <c r="P110" s="19"/>
      <c r="R110" s="20"/>
      <c r="S110" s="20"/>
      <c r="T110" s="19"/>
      <c r="U110" s="19"/>
      <c r="V110" s="20"/>
      <c r="W110" s="130"/>
      <c r="X110" s="19"/>
      <c r="Y110" s="19"/>
      <c r="Z110" s="19"/>
      <c r="AA110" s="19"/>
    </row>
    <row r="111" spans="2:27" s="17" customFormat="1">
      <c r="B111" s="24"/>
      <c r="C111" s="20"/>
      <c r="D111" s="20"/>
      <c r="H111" s="22"/>
      <c r="I111" s="22"/>
      <c r="J111" s="22"/>
      <c r="K111" s="22"/>
      <c r="L111" s="19"/>
      <c r="M111" s="22"/>
      <c r="N111" s="22"/>
      <c r="O111" s="22"/>
      <c r="P111" s="19"/>
      <c r="R111" s="20"/>
      <c r="S111" s="20"/>
      <c r="T111" s="19"/>
      <c r="U111" s="19"/>
      <c r="V111" s="20"/>
      <c r="W111" s="130"/>
      <c r="X111" s="19"/>
      <c r="Y111" s="19"/>
      <c r="Z111" s="19"/>
      <c r="AA111" s="19"/>
    </row>
    <row r="112" spans="2:27" s="17" customFormat="1">
      <c r="B112" s="24"/>
      <c r="C112" s="20"/>
      <c r="D112" s="20"/>
      <c r="H112" s="22"/>
      <c r="I112" s="22"/>
      <c r="J112" s="22"/>
      <c r="K112" s="22"/>
      <c r="L112" s="19"/>
      <c r="M112" s="22"/>
      <c r="N112" s="22"/>
      <c r="O112" s="22"/>
      <c r="P112" s="19"/>
      <c r="R112" s="20"/>
      <c r="S112" s="20"/>
      <c r="T112" s="19"/>
      <c r="U112" s="19"/>
      <c r="V112" s="20"/>
      <c r="W112" s="130"/>
      <c r="X112" s="19"/>
      <c r="Y112" s="19"/>
      <c r="Z112" s="19"/>
      <c r="AA112" s="19"/>
    </row>
    <row r="113" spans="2:27" s="17" customFormat="1">
      <c r="B113" s="24"/>
      <c r="C113" s="20"/>
      <c r="D113" s="20"/>
      <c r="H113" s="22"/>
      <c r="I113" s="22"/>
      <c r="J113" s="22"/>
      <c r="K113" s="22"/>
      <c r="L113" s="19"/>
      <c r="M113" s="22"/>
      <c r="N113" s="22"/>
      <c r="O113" s="22"/>
      <c r="P113" s="19"/>
      <c r="R113" s="20"/>
      <c r="S113" s="20"/>
      <c r="T113" s="19"/>
      <c r="U113" s="19"/>
      <c r="V113" s="20"/>
      <c r="W113" s="130"/>
      <c r="X113" s="19"/>
      <c r="Y113" s="19"/>
      <c r="Z113" s="19"/>
      <c r="AA113" s="19"/>
    </row>
    <row r="114" spans="2:27" s="17" customFormat="1">
      <c r="B114" s="24"/>
      <c r="C114" s="20"/>
      <c r="D114" s="20"/>
      <c r="H114" s="22"/>
      <c r="I114" s="22"/>
      <c r="J114" s="22"/>
      <c r="K114" s="22"/>
      <c r="L114" s="19"/>
      <c r="M114" s="22"/>
      <c r="N114" s="22"/>
      <c r="O114" s="22"/>
      <c r="P114" s="19"/>
      <c r="R114" s="20"/>
      <c r="S114" s="20"/>
      <c r="T114" s="19"/>
      <c r="U114" s="19"/>
      <c r="V114" s="20"/>
      <c r="W114" s="130"/>
      <c r="X114" s="19"/>
      <c r="Y114" s="19"/>
      <c r="Z114" s="19"/>
      <c r="AA114" s="19"/>
    </row>
    <row r="115" spans="2:27" s="17" customFormat="1">
      <c r="B115" s="24"/>
      <c r="C115" s="20"/>
      <c r="D115" s="20"/>
      <c r="H115" s="22"/>
      <c r="I115" s="22"/>
      <c r="J115" s="22"/>
      <c r="K115" s="22"/>
      <c r="L115" s="19"/>
      <c r="M115" s="22"/>
      <c r="N115" s="22"/>
      <c r="O115" s="22"/>
      <c r="P115" s="19"/>
      <c r="R115" s="20"/>
      <c r="S115" s="20"/>
      <c r="T115" s="19"/>
      <c r="U115" s="19"/>
      <c r="V115" s="20"/>
      <c r="W115" s="130"/>
      <c r="X115" s="19"/>
      <c r="Y115" s="19"/>
      <c r="Z115" s="19"/>
      <c r="AA115" s="19"/>
    </row>
    <row r="116" spans="2:27" s="17" customFormat="1">
      <c r="B116" s="24"/>
      <c r="C116" s="20"/>
      <c r="D116" s="20"/>
      <c r="H116" s="22"/>
      <c r="I116" s="22"/>
      <c r="J116" s="22"/>
      <c r="K116" s="22"/>
      <c r="L116" s="19"/>
      <c r="M116" s="22"/>
      <c r="N116" s="22"/>
      <c r="O116" s="22"/>
      <c r="P116" s="19"/>
      <c r="R116" s="20"/>
      <c r="S116" s="20"/>
      <c r="T116" s="19"/>
      <c r="U116" s="19"/>
      <c r="V116" s="20"/>
      <c r="W116" s="130"/>
      <c r="X116" s="19"/>
      <c r="Y116" s="19"/>
      <c r="Z116" s="19"/>
      <c r="AA116" s="19"/>
    </row>
    <row r="117" spans="2:27" s="17" customFormat="1">
      <c r="B117" s="24"/>
      <c r="C117" s="20"/>
      <c r="D117" s="20"/>
      <c r="H117" s="22"/>
      <c r="I117" s="22"/>
      <c r="J117" s="22"/>
      <c r="K117" s="22"/>
      <c r="L117" s="19"/>
      <c r="M117" s="22"/>
      <c r="N117" s="22"/>
      <c r="O117" s="22"/>
      <c r="P117" s="19"/>
      <c r="R117" s="20"/>
      <c r="S117" s="20"/>
      <c r="T117" s="19"/>
      <c r="U117" s="19"/>
      <c r="V117" s="20"/>
      <c r="W117" s="130"/>
      <c r="X117" s="19"/>
      <c r="Y117" s="19"/>
      <c r="Z117" s="19"/>
      <c r="AA117" s="19"/>
    </row>
    <row r="118" spans="2:27" s="17" customFormat="1">
      <c r="B118" s="24"/>
      <c r="C118" s="20"/>
      <c r="D118" s="20"/>
      <c r="H118" s="22"/>
      <c r="I118" s="22"/>
      <c r="J118" s="22"/>
      <c r="K118" s="22"/>
      <c r="L118" s="19"/>
      <c r="M118" s="22"/>
      <c r="N118" s="22"/>
      <c r="O118" s="22"/>
      <c r="P118" s="19"/>
      <c r="R118" s="20"/>
      <c r="S118" s="20"/>
      <c r="T118" s="19"/>
      <c r="U118" s="19"/>
      <c r="V118" s="20"/>
      <c r="W118" s="130"/>
      <c r="X118" s="19"/>
      <c r="Y118" s="19"/>
      <c r="Z118" s="19"/>
      <c r="AA118" s="19"/>
    </row>
    <row r="119" spans="2:27" s="17" customFormat="1">
      <c r="B119" s="24"/>
      <c r="C119" s="20"/>
      <c r="D119" s="20"/>
      <c r="H119" s="22"/>
      <c r="I119" s="22"/>
      <c r="J119" s="22"/>
      <c r="K119" s="22"/>
      <c r="L119" s="19"/>
      <c r="M119" s="22"/>
      <c r="N119" s="22"/>
      <c r="O119" s="22"/>
      <c r="P119" s="19"/>
      <c r="R119" s="20"/>
      <c r="S119" s="20"/>
      <c r="T119" s="19"/>
      <c r="U119" s="19"/>
      <c r="V119" s="20"/>
      <c r="W119" s="130"/>
      <c r="X119" s="19"/>
      <c r="Y119" s="19"/>
      <c r="Z119" s="19"/>
      <c r="AA119" s="19"/>
    </row>
    <row r="120" spans="2:27" s="17" customFormat="1">
      <c r="B120" s="24"/>
      <c r="C120" s="20"/>
      <c r="D120" s="20"/>
      <c r="H120" s="22"/>
      <c r="I120" s="22"/>
      <c r="J120" s="22"/>
      <c r="K120" s="22"/>
      <c r="L120" s="19"/>
      <c r="M120" s="22"/>
      <c r="N120" s="22"/>
      <c r="O120" s="22"/>
      <c r="P120" s="19"/>
      <c r="R120" s="20"/>
      <c r="S120" s="20"/>
      <c r="T120" s="19"/>
      <c r="U120" s="19"/>
      <c r="V120" s="20"/>
      <c r="W120" s="130"/>
      <c r="X120" s="19"/>
      <c r="Y120" s="19"/>
      <c r="Z120" s="19"/>
      <c r="AA120" s="19"/>
    </row>
    <row r="121" spans="2:27" s="17" customFormat="1">
      <c r="B121" s="24"/>
      <c r="C121" s="20"/>
      <c r="D121" s="20"/>
      <c r="H121" s="22"/>
      <c r="I121" s="22"/>
      <c r="J121" s="22"/>
      <c r="K121" s="22"/>
      <c r="L121" s="19"/>
      <c r="M121" s="22"/>
      <c r="N121" s="22"/>
      <c r="O121" s="22"/>
      <c r="P121" s="19"/>
      <c r="R121" s="20"/>
      <c r="S121" s="20"/>
      <c r="T121" s="19"/>
      <c r="U121" s="19"/>
      <c r="V121" s="20"/>
      <c r="W121" s="130"/>
      <c r="X121" s="19"/>
      <c r="Y121" s="19"/>
      <c r="Z121" s="19"/>
      <c r="AA121" s="19"/>
    </row>
    <row r="122" spans="2:27" s="17" customFormat="1">
      <c r="B122" s="24"/>
      <c r="C122" s="20"/>
      <c r="D122" s="20"/>
      <c r="H122" s="22"/>
      <c r="I122" s="22"/>
      <c r="J122" s="22"/>
      <c r="K122" s="22"/>
      <c r="L122" s="19"/>
      <c r="M122" s="22"/>
      <c r="N122" s="22"/>
      <c r="O122" s="22"/>
      <c r="P122" s="19"/>
      <c r="R122" s="20"/>
      <c r="S122" s="20"/>
      <c r="T122" s="19"/>
      <c r="U122" s="19"/>
      <c r="V122" s="20"/>
      <c r="W122" s="130"/>
      <c r="X122" s="19"/>
      <c r="Y122" s="19"/>
      <c r="Z122" s="19"/>
      <c r="AA122" s="19"/>
    </row>
    <row r="123" spans="2:27" s="17" customFormat="1">
      <c r="B123" s="24"/>
      <c r="C123" s="20"/>
      <c r="D123" s="20"/>
      <c r="H123" s="22"/>
      <c r="I123" s="22"/>
      <c r="J123" s="22"/>
      <c r="K123" s="22"/>
      <c r="L123" s="19"/>
      <c r="M123" s="22"/>
      <c r="N123" s="22"/>
      <c r="O123" s="22"/>
      <c r="P123" s="19"/>
      <c r="R123" s="20"/>
      <c r="S123" s="20"/>
      <c r="T123" s="19"/>
      <c r="U123" s="19"/>
      <c r="V123" s="20"/>
      <c r="W123" s="130"/>
      <c r="X123" s="19"/>
      <c r="Y123" s="19"/>
      <c r="Z123" s="19"/>
      <c r="AA123" s="19"/>
    </row>
    <row r="124" spans="2:27" s="17" customFormat="1">
      <c r="B124" s="24"/>
      <c r="C124" s="20"/>
      <c r="D124" s="20"/>
      <c r="H124" s="22"/>
      <c r="I124" s="22"/>
      <c r="J124" s="22"/>
      <c r="K124" s="22"/>
      <c r="L124" s="19"/>
      <c r="M124" s="22"/>
      <c r="N124" s="22"/>
      <c r="O124" s="22"/>
      <c r="P124" s="19"/>
      <c r="R124" s="20"/>
      <c r="S124" s="20"/>
      <c r="T124" s="19"/>
      <c r="U124" s="19"/>
      <c r="V124" s="20"/>
      <c r="W124" s="130"/>
      <c r="X124" s="19"/>
      <c r="Y124" s="19"/>
      <c r="Z124" s="19"/>
      <c r="AA124" s="19"/>
    </row>
    <row r="125" spans="2:27" s="17" customFormat="1">
      <c r="B125" s="24"/>
      <c r="C125" s="20"/>
      <c r="D125" s="20"/>
      <c r="H125" s="22"/>
      <c r="I125" s="22"/>
      <c r="J125" s="22"/>
      <c r="K125" s="22"/>
      <c r="L125" s="19"/>
      <c r="M125" s="22"/>
      <c r="N125" s="22"/>
      <c r="O125" s="22"/>
      <c r="P125" s="19"/>
      <c r="R125" s="20"/>
      <c r="S125" s="20"/>
      <c r="T125" s="19"/>
      <c r="U125" s="19"/>
      <c r="V125" s="20"/>
      <c r="W125" s="130"/>
      <c r="X125" s="19"/>
      <c r="Y125" s="19"/>
      <c r="Z125" s="19"/>
      <c r="AA125" s="19"/>
    </row>
    <row r="126" spans="2:27" s="17" customFormat="1">
      <c r="B126" s="24"/>
      <c r="C126" s="20"/>
      <c r="D126" s="20"/>
      <c r="H126" s="22"/>
      <c r="I126" s="22"/>
      <c r="J126" s="22"/>
      <c r="K126" s="22"/>
      <c r="L126" s="19"/>
      <c r="M126" s="22"/>
      <c r="N126" s="22"/>
      <c r="O126" s="22"/>
      <c r="P126" s="19"/>
      <c r="R126" s="20"/>
      <c r="S126" s="20"/>
      <c r="T126" s="19"/>
      <c r="U126" s="19"/>
      <c r="V126" s="20"/>
      <c r="W126" s="130"/>
      <c r="X126" s="19"/>
      <c r="Y126" s="19"/>
      <c r="Z126" s="19"/>
      <c r="AA126" s="19"/>
    </row>
    <row r="127" spans="2:27" s="17" customFormat="1">
      <c r="B127" s="24"/>
      <c r="C127" s="20"/>
      <c r="D127" s="20"/>
      <c r="H127" s="22"/>
      <c r="I127" s="22"/>
      <c r="J127" s="22"/>
      <c r="K127" s="22"/>
      <c r="L127" s="19"/>
      <c r="M127" s="22"/>
      <c r="N127" s="22"/>
      <c r="O127" s="22"/>
      <c r="P127" s="19"/>
      <c r="R127" s="20"/>
      <c r="S127" s="20"/>
      <c r="T127" s="19"/>
      <c r="U127" s="19"/>
      <c r="V127" s="20"/>
      <c r="W127" s="130"/>
      <c r="X127" s="19"/>
      <c r="Y127" s="19"/>
      <c r="Z127" s="19"/>
      <c r="AA127" s="19"/>
    </row>
    <row r="128" spans="2:27" s="17" customFormat="1">
      <c r="B128" s="24"/>
      <c r="C128" s="20"/>
      <c r="D128" s="20"/>
      <c r="H128" s="22"/>
      <c r="I128" s="22"/>
      <c r="J128" s="22"/>
      <c r="K128" s="22"/>
      <c r="L128" s="19"/>
      <c r="M128" s="22"/>
      <c r="N128" s="22"/>
      <c r="O128" s="22"/>
      <c r="P128" s="19"/>
      <c r="R128" s="20"/>
      <c r="S128" s="20"/>
      <c r="T128" s="19"/>
      <c r="U128" s="19"/>
      <c r="V128" s="20"/>
      <c r="W128" s="130"/>
      <c r="X128" s="19"/>
      <c r="Y128" s="19"/>
      <c r="Z128" s="19"/>
      <c r="AA128" s="19"/>
    </row>
    <row r="129" spans="2:27" s="17" customFormat="1">
      <c r="B129" s="24"/>
      <c r="C129" s="20"/>
      <c r="D129" s="20"/>
      <c r="H129" s="22"/>
      <c r="I129" s="22"/>
      <c r="J129" s="22"/>
      <c r="K129" s="22"/>
      <c r="L129" s="19"/>
      <c r="M129" s="22"/>
      <c r="N129" s="22"/>
      <c r="O129" s="22"/>
      <c r="P129" s="19"/>
      <c r="R129" s="20"/>
      <c r="S129" s="20"/>
      <c r="T129" s="19"/>
      <c r="U129" s="19"/>
      <c r="V129" s="20"/>
      <c r="W129" s="130"/>
      <c r="X129" s="19"/>
      <c r="Y129" s="19"/>
      <c r="Z129" s="19"/>
      <c r="AA129" s="19"/>
    </row>
    <row r="130" spans="2:27" s="17" customFormat="1">
      <c r="B130" s="24"/>
      <c r="C130" s="20"/>
      <c r="D130" s="20"/>
      <c r="H130" s="22"/>
      <c r="I130" s="22"/>
      <c r="J130" s="22"/>
      <c r="K130" s="22"/>
      <c r="L130" s="19"/>
      <c r="M130" s="22"/>
      <c r="N130" s="22"/>
      <c r="O130" s="22"/>
      <c r="P130" s="19"/>
      <c r="R130" s="20"/>
      <c r="S130" s="20"/>
      <c r="T130" s="19"/>
      <c r="U130" s="19"/>
      <c r="V130" s="20"/>
      <c r="W130" s="130"/>
      <c r="X130" s="19"/>
      <c r="Y130" s="19"/>
      <c r="Z130" s="19"/>
      <c r="AA130" s="19"/>
    </row>
    <row r="131" spans="2:27" s="17" customFormat="1">
      <c r="B131" s="24"/>
      <c r="C131" s="20"/>
      <c r="D131" s="20"/>
      <c r="H131" s="22"/>
      <c r="I131" s="22"/>
      <c r="J131" s="22"/>
      <c r="K131" s="22"/>
      <c r="L131" s="19"/>
      <c r="M131" s="22"/>
      <c r="N131" s="22"/>
      <c r="O131" s="22"/>
      <c r="P131" s="19"/>
      <c r="R131" s="20"/>
      <c r="S131" s="20"/>
      <c r="T131" s="19"/>
      <c r="U131" s="19"/>
      <c r="V131" s="20"/>
      <c r="W131" s="130"/>
      <c r="X131" s="19"/>
      <c r="Y131" s="19"/>
      <c r="Z131" s="19"/>
      <c r="AA131" s="19"/>
    </row>
    <row r="132" spans="2:27" s="17" customFormat="1">
      <c r="B132" s="24"/>
      <c r="C132" s="20"/>
      <c r="D132" s="20"/>
      <c r="H132" s="22"/>
      <c r="I132" s="22"/>
      <c r="J132" s="22"/>
      <c r="K132" s="22"/>
      <c r="L132" s="19"/>
      <c r="M132" s="22"/>
      <c r="N132" s="22"/>
      <c r="O132" s="22"/>
      <c r="P132" s="19"/>
      <c r="R132" s="20"/>
      <c r="S132" s="20"/>
      <c r="T132" s="19"/>
      <c r="U132" s="19"/>
      <c r="V132" s="20"/>
      <c r="W132" s="130"/>
      <c r="X132" s="19"/>
      <c r="Y132" s="19"/>
      <c r="Z132" s="19"/>
      <c r="AA132" s="19"/>
    </row>
    <row r="133" spans="2:27" s="17" customFormat="1">
      <c r="B133" s="24"/>
      <c r="C133" s="20"/>
      <c r="D133" s="20"/>
      <c r="H133" s="22"/>
      <c r="I133" s="22"/>
      <c r="J133" s="22"/>
      <c r="K133" s="22"/>
      <c r="L133" s="19"/>
      <c r="M133" s="22"/>
      <c r="N133" s="22"/>
      <c r="O133" s="22"/>
      <c r="P133" s="19"/>
      <c r="R133" s="20"/>
      <c r="S133" s="20"/>
      <c r="T133" s="19"/>
      <c r="U133" s="19"/>
      <c r="V133" s="20"/>
      <c r="W133" s="130"/>
      <c r="X133" s="19"/>
      <c r="Y133" s="19"/>
      <c r="Z133" s="19"/>
      <c r="AA133" s="19"/>
    </row>
    <row r="134" spans="2:27" s="17" customFormat="1">
      <c r="B134" s="24"/>
      <c r="C134" s="20"/>
      <c r="D134" s="20"/>
      <c r="H134" s="22"/>
      <c r="I134" s="22"/>
      <c r="J134" s="22"/>
      <c r="K134" s="22"/>
      <c r="L134" s="19"/>
      <c r="M134" s="22"/>
      <c r="N134" s="22"/>
      <c r="O134" s="22"/>
      <c r="P134" s="19"/>
      <c r="R134" s="20"/>
      <c r="S134" s="20"/>
      <c r="T134" s="19"/>
      <c r="U134" s="19"/>
      <c r="V134" s="20"/>
      <c r="W134" s="130"/>
      <c r="X134" s="19"/>
      <c r="Y134" s="19"/>
      <c r="Z134" s="19"/>
      <c r="AA134" s="19"/>
    </row>
    <row r="135" spans="2:27" s="17" customFormat="1">
      <c r="B135" s="24"/>
      <c r="C135" s="20"/>
      <c r="D135" s="20"/>
      <c r="H135" s="22"/>
      <c r="I135" s="22"/>
      <c r="J135" s="22"/>
      <c r="K135" s="22"/>
      <c r="L135" s="19"/>
      <c r="M135" s="22"/>
      <c r="N135" s="22"/>
      <c r="O135" s="22"/>
      <c r="P135" s="19"/>
      <c r="R135" s="20"/>
      <c r="S135" s="20"/>
      <c r="T135" s="19"/>
      <c r="U135" s="19"/>
      <c r="V135" s="20"/>
      <c r="W135" s="130"/>
      <c r="X135" s="19"/>
      <c r="Y135" s="19"/>
      <c r="Z135" s="19"/>
      <c r="AA135" s="19"/>
    </row>
    <row r="136" spans="2:27" s="17" customFormat="1">
      <c r="B136" s="24"/>
      <c r="C136" s="20"/>
      <c r="D136" s="20"/>
      <c r="H136" s="22"/>
      <c r="I136" s="22"/>
      <c r="J136" s="22"/>
      <c r="K136" s="22"/>
      <c r="L136" s="19"/>
      <c r="M136" s="22"/>
      <c r="N136" s="22"/>
      <c r="O136" s="22"/>
      <c r="P136" s="19"/>
      <c r="R136" s="20"/>
      <c r="S136" s="20"/>
      <c r="T136" s="19"/>
      <c r="U136" s="19"/>
      <c r="V136" s="20"/>
      <c r="W136" s="130"/>
      <c r="X136" s="19"/>
      <c r="Y136" s="19"/>
      <c r="Z136" s="19"/>
      <c r="AA136" s="19"/>
    </row>
    <row r="137" spans="2:27" s="17" customFormat="1">
      <c r="B137" s="24"/>
      <c r="C137" s="20"/>
      <c r="D137" s="20"/>
      <c r="H137" s="22"/>
      <c r="I137" s="22"/>
      <c r="J137" s="22"/>
      <c r="K137" s="22"/>
      <c r="L137" s="19"/>
      <c r="M137" s="22"/>
      <c r="N137" s="22"/>
      <c r="O137" s="22"/>
      <c r="P137" s="19"/>
      <c r="R137" s="20"/>
      <c r="S137" s="20"/>
      <c r="T137" s="19"/>
      <c r="U137" s="19"/>
      <c r="V137" s="20"/>
      <c r="W137" s="130"/>
      <c r="X137" s="19"/>
      <c r="Y137" s="19"/>
      <c r="Z137" s="19"/>
      <c r="AA137" s="19"/>
    </row>
    <row r="138" spans="2:27" s="17" customFormat="1">
      <c r="B138" s="24"/>
      <c r="C138" s="20"/>
      <c r="D138" s="20"/>
      <c r="H138" s="22"/>
      <c r="I138" s="22"/>
      <c r="J138" s="22"/>
      <c r="K138" s="22"/>
      <c r="L138" s="19"/>
      <c r="M138" s="22"/>
      <c r="N138" s="22"/>
      <c r="O138" s="22"/>
      <c r="P138" s="19"/>
      <c r="R138" s="20"/>
      <c r="S138" s="20"/>
      <c r="T138" s="19"/>
      <c r="U138" s="19"/>
      <c r="V138" s="20"/>
      <c r="W138" s="130"/>
      <c r="X138" s="19"/>
      <c r="Y138" s="19"/>
      <c r="Z138" s="19"/>
      <c r="AA138" s="19"/>
    </row>
    <row r="139" spans="2:27" s="17" customFormat="1">
      <c r="B139" s="24"/>
      <c r="C139" s="20"/>
      <c r="D139" s="20"/>
      <c r="H139" s="22"/>
      <c r="I139" s="22"/>
      <c r="J139" s="22"/>
      <c r="K139" s="22"/>
      <c r="L139" s="19"/>
      <c r="M139" s="22"/>
      <c r="N139" s="22"/>
      <c r="O139" s="22"/>
      <c r="P139" s="19"/>
      <c r="R139" s="20"/>
      <c r="S139" s="20"/>
      <c r="T139" s="19"/>
      <c r="U139" s="19"/>
      <c r="V139" s="20"/>
      <c r="W139" s="130"/>
      <c r="X139" s="19"/>
      <c r="Y139" s="19"/>
      <c r="Z139" s="19"/>
      <c r="AA139" s="19"/>
    </row>
    <row r="140" spans="2:27" s="17" customFormat="1">
      <c r="B140" s="24"/>
      <c r="C140" s="20"/>
      <c r="D140" s="20"/>
      <c r="H140" s="22"/>
      <c r="I140" s="22"/>
      <c r="J140" s="22"/>
      <c r="K140" s="22"/>
      <c r="L140" s="19"/>
      <c r="M140" s="22"/>
      <c r="N140" s="22"/>
      <c r="O140" s="22"/>
      <c r="P140" s="19"/>
      <c r="R140" s="20"/>
      <c r="S140" s="20"/>
      <c r="T140" s="19"/>
      <c r="U140" s="19"/>
      <c r="V140" s="20"/>
      <c r="W140" s="130"/>
      <c r="X140" s="19"/>
      <c r="Y140" s="19"/>
      <c r="Z140" s="19"/>
      <c r="AA140" s="19"/>
    </row>
    <row r="141" spans="2:27" s="17" customFormat="1">
      <c r="B141" s="24"/>
      <c r="C141" s="20"/>
      <c r="D141" s="20"/>
      <c r="H141" s="22"/>
      <c r="I141" s="22"/>
      <c r="J141" s="22"/>
      <c r="K141" s="22"/>
      <c r="L141" s="19"/>
      <c r="M141" s="22"/>
      <c r="N141" s="22"/>
      <c r="O141" s="22"/>
      <c r="P141" s="19"/>
      <c r="R141" s="20"/>
      <c r="S141" s="20"/>
      <c r="T141" s="19"/>
      <c r="U141" s="19"/>
      <c r="V141" s="20"/>
      <c r="W141" s="130"/>
      <c r="X141" s="19"/>
      <c r="Y141" s="19"/>
      <c r="Z141" s="19"/>
      <c r="AA141" s="19"/>
    </row>
    <row r="142" spans="2:27" s="17" customFormat="1">
      <c r="B142" s="24"/>
      <c r="C142" s="20"/>
      <c r="D142" s="20"/>
      <c r="H142" s="22"/>
      <c r="I142" s="22"/>
      <c r="J142" s="22"/>
      <c r="K142" s="22"/>
      <c r="L142" s="19"/>
      <c r="M142" s="22"/>
      <c r="N142" s="22"/>
      <c r="O142" s="22"/>
      <c r="P142" s="19"/>
      <c r="R142" s="20"/>
      <c r="S142" s="20"/>
      <c r="T142" s="19"/>
      <c r="U142" s="19"/>
      <c r="V142" s="20"/>
      <c r="W142" s="130"/>
      <c r="X142" s="19"/>
      <c r="Y142" s="19"/>
      <c r="Z142" s="19"/>
      <c r="AA142" s="19"/>
    </row>
    <row r="143" spans="2:27" s="17" customFormat="1">
      <c r="B143" s="24"/>
      <c r="C143" s="20"/>
      <c r="D143" s="20"/>
      <c r="H143" s="22"/>
      <c r="I143" s="22"/>
      <c r="J143" s="22"/>
      <c r="K143" s="22"/>
      <c r="L143" s="19"/>
      <c r="M143" s="22"/>
      <c r="N143" s="22"/>
      <c r="O143" s="22"/>
      <c r="P143" s="19"/>
      <c r="R143" s="20"/>
      <c r="S143" s="20"/>
      <c r="T143" s="19"/>
      <c r="U143" s="19"/>
      <c r="V143" s="20"/>
      <c r="W143" s="130"/>
      <c r="X143" s="19"/>
      <c r="Y143" s="19"/>
      <c r="Z143" s="19"/>
      <c r="AA143" s="19"/>
    </row>
    <row r="144" spans="2:27" s="17" customFormat="1">
      <c r="B144" s="24"/>
      <c r="C144" s="20"/>
      <c r="D144" s="20"/>
      <c r="H144" s="22"/>
      <c r="I144" s="22"/>
      <c r="J144" s="22"/>
      <c r="K144" s="22"/>
      <c r="L144" s="19"/>
      <c r="M144" s="22"/>
      <c r="N144" s="22"/>
      <c r="O144" s="22"/>
      <c r="P144" s="19"/>
      <c r="R144" s="20"/>
      <c r="S144" s="20"/>
      <c r="T144" s="19"/>
      <c r="U144" s="19"/>
      <c r="V144" s="20"/>
      <c r="W144" s="130"/>
      <c r="X144" s="19"/>
      <c r="Y144" s="19"/>
      <c r="Z144" s="19"/>
      <c r="AA144" s="19"/>
    </row>
    <row r="145" spans="2:27" s="17" customFormat="1">
      <c r="B145" s="24"/>
      <c r="C145" s="20"/>
      <c r="D145" s="20"/>
      <c r="H145" s="22"/>
      <c r="I145" s="22"/>
      <c r="J145" s="22"/>
      <c r="K145" s="22"/>
      <c r="L145" s="19"/>
      <c r="M145" s="22"/>
      <c r="N145" s="22"/>
      <c r="O145" s="22"/>
      <c r="P145" s="19"/>
      <c r="R145" s="20"/>
      <c r="S145" s="20"/>
      <c r="T145" s="19"/>
      <c r="U145" s="19"/>
      <c r="V145" s="20"/>
      <c r="W145" s="130"/>
      <c r="X145" s="19"/>
      <c r="Y145" s="19"/>
      <c r="Z145" s="19"/>
      <c r="AA145" s="19"/>
    </row>
    <row r="146" spans="2:27" s="17" customFormat="1">
      <c r="B146" s="24"/>
      <c r="C146" s="20"/>
      <c r="D146" s="20"/>
      <c r="H146" s="22"/>
      <c r="I146" s="22"/>
      <c r="J146" s="22"/>
      <c r="K146" s="22"/>
      <c r="L146" s="19"/>
      <c r="M146" s="22"/>
      <c r="N146" s="22"/>
      <c r="O146" s="22"/>
      <c r="P146" s="19"/>
      <c r="R146" s="20"/>
      <c r="S146" s="20"/>
      <c r="T146" s="19"/>
      <c r="U146" s="19"/>
      <c r="V146" s="20"/>
      <c r="W146" s="130"/>
      <c r="X146" s="19"/>
      <c r="Y146" s="19"/>
      <c r="Z146" s="19"/>
      <c r="AA146" s="19"/>
    </row>
    <row r="147" spans="2:27" s="17" customFormat="1">
      <c r="B147" s="24"/>
      <c r="C147" s="20"/>
      <c r="D147" s="20"/>
      <c r="H147" s="22"/>
      <c r="I147" s="22"/>
      <c r="J147" s="22"/>
      <c r="K147" s="22"/>
      <c r="L147" s="19"/>
      <c r="M147" s="22"/>
      <c r="N147" s="22"/>
      <c r="O147" s="22"/>
      <c r="P147" s="19"/>
      <c r="R147" s="20"/>
      <c r="S147" s="20"/>
      <c r="T147" s="19"/>
      <c r="U147" s="19"/>
      <c r="V147" s="20"/>
      <c r="W147" s="130"/>
      <c r="X147" s="19"/>
      <c r="Y147" s="19"/>
      <c r="Z147" s="19"/>
      <c r="AA147" s="19"/>
    </row>
    <row r="148" spans="2:27" s="17" customFormat="1">
      <c r="B148" s="24"/>
      <c r="C148" s="20"/>
      <c r="D148" s="20"/>
      <c r="H148" s="22"/>
      <c r="I148" s="22"/>
      <c r="J148" s="22"/>
      <c r="K148" s="22"/>
      <c r="L148" s="19"/>
      <c r="M148" s="22"/>
      <c r="N148" s="22"/>
      <c r="O148" s="22"/>
      <c r="P148" s="19"/>
      <c r="R148" s="20"/>
      <c r="S148" s="20"/>
      <c r="T148" s="19"/>
      <c r="U148" s="19"/>
      <c r="V148" s="20"/>
      <c r="W148" s="130"/>
      <c r="X148" s="19"/>
      <c r="Y148" s="19"/>
      <c r="Z148" s="19"/>
      <c r="AA148" s="19"/>
    </row>
    <row r="149" spans="2:27" s="17" customFormat="1">
      <c r="B149" s="24"/>
      <c r="C149" s="20"/>
      <c r="D149" s="20"/>
      <c r="H149" s="22"/>
      <c r="I149" s="22"/>
      <c r="J149" s="22"/>
      <c r="K149" s="22"/>
      <c r="L149" s="19"/>
      <c r="M149" s="22"/>
      <c r="N149" s="22"/>
      <c r="O149" s="22"/>
      <c r="P149" s="19"/>
      <c r="R149" s="20"/>
      <c r="S149" s="20"/>
      <c r="T149" s="19"/>
      <c r="U149" s="19"/>
      <c r="V149" s="20"/>
      <c r="W149" s="130"/>
      <c r="X149" s="19"/>
      <c r="Y149" s="19"/>
      <c r="Z149" s="19"/>
      <c r="AA149" s="19"/>
    </row>
    <row r="150" spans="2:27" s="17" customFormat="1">
      <c r="B150" s="24"/>
      <c r="C150" s="20"/>
      <c r="D150" s="20"/>
      <c r="H150" s="22"/>
      <c r="I150" s="22"/>
      <c r="J150" s="22"/>
      <c r="K150" s="22"/>
      <c r="L150" s="19"/>
      <c r="M150" s="22"/>
      <c r="N150" s="22"/>
      <c r="O150" s="22"/>
      <c r="P150" s="19"/>
      <c r="R150" s="20"/>
      <c r="S150" s="20"/>
      <c r="T150" s="19"/>
      <c r="U150" s="19"/>
      <c r="V150" s="20"/>
      <c r="W150" s="130"/>
      <c r="X150" s="19"/>
      <c r="Y150" s="19"/>
      <c r="Z150" s="19"/>
      <c r="AA150" s="19"/>
    </row>
    <row r="151" spans="2:27" s="17" customFormat="1">
      <c r="B151" s="24"/>
      <c r="C151" s="20"/>
      <c r="D151" s="20"/>
      <c r="H151" s="22"/>
      <c r="I151" s="22"/>
      <c r="J151" s="22"/>
      <c r="K151" s="22"/>
      <c r="L151" s="19"/>
      <c r="M151" s="22"/>
      <c r="N151" s="22"/>
      <c r="O151" s="22"/>
      <c r="P151" s="19"/>
      <c r="R151" s="20"/>
      <c r="S151" s="20"/>
      <c r="T151" s="19"/>
      <c r="U151" s="19"/>
      <c r="V151" s="20"/>
      <c r="W151" s="130"/>
      <c r="X151" s="19"/>
      <c r="Y151" s="19"/>
      <c r="Z151" s="19"/>
      <c r="AA151" s="19"/>
    </row>
    <row r="152" spans="2:27" s="17" customFormat="1">
      <c r="B152" s="24"/>
      <c r="C152" s="20"/>
      <c r="D152" s="20"/>
      <c r="H152" s="22"/>
      <c r="I152" s="22"/>
      <c r="J152" s="22"/>
      <c r="K152" s="22"/>
      <c r="L152" s="19"/>
      <c r="M152" s="22"/>
      <c r="N152" s="22"/>
      <c r="O152" s="22"/>
      <c r="P152" s="19"/>
      <c r="R152" s="20"/>
      <c r="S152" s="20"/>
      <c r="T152" s="19"/>
      <c r="U152" s="19"/>
      <c r="V152" s="20"/>
      <c r="W152" s="130"/>
      <c r="X152" s="19"/>
      <c r="Y152" s="19"/>
      <c r="Z152" s="19"/>
      <c r="AA152" s="19"/>
    </row>
    <row r="153" spans="2:27" s="17" customFormat="1">
      <c r="B153" s="24"/>
      <c r="C153" s="20"/>
      <c r="D153" s="20"/>
      <c r="H153" s="22"/>
      <c r="I153" s="22"/>
      <c r="J153" s="22"/>
      <c r="K153" s="22"/>
      <c r="L153" s="19"/>
      <c r="M153" s="22"/>
      <c r="N153" s="22"/>
      <c r="O153" s="22"/>
      <c r="P153" s="19"/>
      <c r="R153" s="20"/>
      <c r="S153" s="20"/>
      <c r="T153" s="19"/>
      <c r="U153" s="19"/>
      <c r="V153" s="20"/>
      <c r="W153" s="130"/>
      <c r="X153" s="19"/>
      <c r="Y153" s="19"/>
      <c r="Z153" s="19"/>
      <c r="AA153" s="19"/>
    </row>
    <row r="154" spans="2:27" s="17" customFormat="1">
      <c r="B154" s="24"/>
      <c r="C154" s="20"/>
      <c r="D154" s="20"/>
      <c r="H154" s="22"/>
      <c r="I154" s="22"/>
      <c r="J154" s="22"/>
      <c r="K154" s="22"/>
      <c r="L154" s="19"/>
      <c r="M154" s="22"/>
      <c r="N154" s="22"/>
      <c r="O154" s="22"/>
      <c r="P154" s="19"/>
      <c r="R154" s="20"/>
      <c r="S154" s="20"/>
      <c r="T154" s="19"/>
      <c r="U154" s="19"/>
      <c r="V154" s="20"/>
      <c r="W154" s="130"/>
      <c r="X154" s="19"/>
      <c r="Y154" s="19"/>
      <c r="Z154" s="19"/>
      <c r="AA154" s="19"/>
    </row>
    <row r="155" spans="2:27" s="17" customFormat="1">
      <c r="B155" s="24"/>
      <c r="C155" s="20"/>
      <c r="D155" s="20"/>
      <c r="H155" s="22"/>
      <c r="I155" s="22"/>
      <c r="J155" s="22"/>
      <c r="K155" s="22"/>
      <c r="L155" s="19"/>
      <c r="M155" s="22"/>
      <c r="N155" s="22"/>
      <c r="O155" s="22"/>
      <c r="P155" s="19"/>
      <c r="R155" s="20"/>
      <c r="S155" s="20"/>
      <c r="T155" s="19"/>
      <c r="U155" s="19"/>
      <c r="V155" s="20"/>
      <c r="W155" s="130"/>
      <c r="X155" s="19"/>
      <c r="Y155" s="19"/>
      <c r="Z155" s="19"/>
      <c r="AA155" s="19"/>
    </row>
    <row r="156" spans="2:27" s="17" customFormat="1">
      <c r="B156" s="24"/>
      <c r="C156" s="20"/>
      <c r="D156" s="20"/>
      <c r="H156" s="22"/>
      <c r="I156" s="22"/>
      <c r="J156" s="22"/>
      <c r="K156" s="22"/>
      <c r="L156" s="19"/>
      <c r="M156" s="22"/>
      <c r="N156" s="22"/>
      <c r="O156" s="22"/>
      <c r="P156" s="19"/>
      <c r="R156" s="20"/>
      <c r="S156" s="20"/>
      <c r="T156" s="19"/>
      <c r="U156" s="19"/>
      <c r="V156" s="20"/>
      <c r="W156" s="130"/>
      <c r="X156" s="19"/>
      <c r="Y156" s="19"/>
      <c r="Z156" s="19"/>
      <c r="AA156" s="19"/>
    </row>
    <row r="157" spans="2:27" s="17" customFormat="1">
      <c r="B157" s="24"/>
      <c r="C157" s="20"/>
      <c r="D157" s="20"/>
      <c r="H157" s="22"/>
      <c r="I157" s="22"/>
      <c r="J157" s="22"/>
      <c r="K157" s="22"/>
      <c r="L157" s="19"/>
      <c r="M157" s="22"/>
      <c r="N157" s="22"/>
      <c r="O157" s="22"/>
      <c r="P157" s="19"/>
      <c r="R157" s="20"/>
      <c r="S157" s="20"/>
      <c r="T157" s="19"/>
      <c r="U157" s="19"/>
      <c r="V157" s="20"/>
      <c r="W157" s="130"/>
      <c r="X157" s="19"/>
      <c r="Y157" s="19"/>
      <c r="Z157" s="19"/>
      <c r="AA157" s="19"/>
    </row>
    <row r="158" spans="2:27" s="17" customFormat="1">
      <c r="B158" s="24"/>
      <c r="C158" s="20"/>
      <c r="D158" s="20"/>
      <c r="H158" s="22"/>
      <c r="I158" s="22"/>
      <c r="J158" s="22"/>
      <c r="K158" s="22"/>
      <c r="L158" s="19"/>
      <c r="M158" s="22"/>
      <c r="N158" s="22"/>
      <c r="O158" s="22"/>
      <c r="P158" s="19"/>
      <c r="R158" s="20"/>
      <c r="S158" s="20"/>
      <c r="T158" s="19"/>
      <c r="U158" s="19"/>
      <c r="V158" s="20"/>
      <c r="W158" s="130"/>
      <c r="X158" s="19"/>
      <c r="Y158" s="19"/>
      <c r="Z158" s="19"/>
      <c r="AA158" s="19"/>
    </row>
    <row r="159" spans="2:27" s="17" customFormat="1">
      <c r="B159" s="24"/>
      <c r="C159" s="20"/>
      <c r="D159" s="20"/>
      <c r="H159" s="22"/>
      <c r="I159" s="22"/>
      <c r="J159" s="22"/>
      <c r="K159" s="22"/>
      <c r="L159" s="19"/>
      <c r="M159" s="22"/>
      <c r="N159" s="22"/>
      <c r="O159" s="22"/>
      <c r="P159" s="19"/>
      <c r="R159" s="20"/>
      <c r="S159" s="20"/>
      <c r="T159" s="19"/>
      <c r="U159" s="19"/>
      <c r="V159" s="20"/>
      <c r="W159" s="130"/>
      <c r="X159" s="19"/>
      <c r="Y159" s="19"/>
      <c r="Z159" s="19"/>
      <c r="AA159" s="19"/>
    </row>
    <row r="160" spans="2:27" s="17" customFormat="1">
      <c r="B160" s="24"/>
      <c r="C160" s="20"/>
      <c r="D160" s="20"/>
      <c r="H160" s="22"/>
      <c r="I160" s="22"/>
      <c r="J160" s="22"/>
      <c r="K160" s="22"/>
      <c r="L160" s="19"/>
      <c r="M160" s="22"/>
      <c r="N160" s="22"/>
      <c r="O160" s="22"/>
      <c r="P160" s="19"/>
      <c r="R160" s="20"/>
      <c r="S160" s="20"/>
      <c r="T160" s="19"/>
      <c r="U160" s="19"/>
      <c r="V160" s="20"/>
      <c r="W160" s="130"/>
      <c r="X160" s="19"/>
      <c r="Y160" s="19"/>
      <c r="Z160" s="19"/>
      <c r="AA160" s="19"/>
    </row>
    <row r="161" spans="2:27" s="17" customFormat="1">
      <c r="B161" s="24"/>
      <c r="C161" s="20"/>
      <c r="D161" s="20"/>
      <c r="H161" s="22"/>
      <c r="I161" s="22"/>
      <c r="J161" s="22"/>
      <c r="K161" s="22"/>
      <c r="L161" s="19"/>
      <c r="M161" s="22"/>
      <c r="N161" s="22"/>
      <c r="O161" s="22"/>
      <c r="P161" s="19"/>
      <c r="R161" s="20"/>
      <c r="S161" s="20"/>
      <c r="T161" s="19"/>
      <c r="U161" s="19"/>
      <c r="V161" s="20"/>
      <c r="W161" s="130"/>
      <c r="X161" s="19"/>
      <c r="Y161" s="19"/>
      <c r="Z161" s="19"/>
      <c r="AA161" s="19"/>
    </row>
    <row r="162" spans="2:27" s="17" customFormat="1">
      <c r="B162" s="24"/>
      <c r="C162" s="20"/>
      <c r="D162" s="20"/>
      <c r="H162" s="22"/>
      <c r="I162" s="22"/>
      <c r="J162" s="22"/>
      <c r="K162" s="22"/>
      <c r="L162" s="19"/>
      <c r="M162" s="22"/>
      <c r="N162" s="22"/>
      <c r="O162" s="22"/>
      <c r="P162" s="19"/>
      <c r="R162" s="20"/>
      <c r="S162" s="20"/>
      <c r="T162" s="19"/>
      <c r="U162" s="19"/>
      <c r="V162" s="20"/>
      <c r="W162" s="130"/>
      <c r="X162" s="19"/>
      <c r="Y162" s="19"/>
      <c r="Z162" s="19"/>
      <c r="AA162" s="19"/>
    </row>
    <row r="163" spans="2:27" s="17" customFormat="1">
      <c r="B163" s="24"/>
      <c r="C163" s="20"/>
      <c r="D163" s="20"/>
      <c r="H163" s="22"/>
      <c r="I163" s="22"/>
      <c r="J163" s="22"/>
      <c r="K163" s="22"/>
      <c r="L163" s="19"/>
      <c r="M163" s="22"/>
      <c r="N163" s="22"/>
      <c r="O163" s="22"/>
      <c r="P163" s="19"/>
      <c r="R163" s="20"/>
      <c r="S163" s="20"/>
      <c r="T163" s="19"/>
      <c r="U163" s="19"/>
      <c r="V163" s="20"/>
      <c r="W163" s="130"/>
      <c r="X163" s="19"/>
      <c r="Y163" s="19"/>
      <c r="Z163" s="19"/>
      <c r="AA163" s="19"/>
    </row>
    <row r="164" spans="2:27" s="17" customFormat="1">
      <c r="B164" s="24"/>
      <c r="C164" s="20"/>
      <c r="D164" s="20"/>
      <c r="H164" s="22"/>
      <c r="I164" s="22"/>
      <c r="J164" s="22"/>
      <c r="K164" s="22"/>
      <c r="L164" s="19"/>
      <c r="M164" s="22"/>
      <c r="N164" s="22"/>
      <c r="O164" s="22"/>
      <c r="P164" s="19"/>
      <c r="R164" s="20"/>
      <c r="S164" s="20"/>
      <c r="T164" s="19"/>
      <c r="U164" s="19"/>
      <c r="V164" s="20"/>
      <c r="W164" s="130"/>
      <c r="X164" s="19"/>
      <c r="Y164" s="19"/>
      <c r="Z164" s="19"/>
      <c r="AA164" s="19"/>
    </row>
    <row r="165" spans="2:27" s="17" customFormat="1">
      <c r="B165" s="24"/>
      <c r="C165" s="20"/>
      <c r="D165" s="20"/>
      <c r="H165" s="22"/>
      <c r="I165" s="22"/>
      <c r="J165" s="22"/>
      <c r="K165" s="22"/>
      <c r="L165" s="19"/>
      <c r="M165" s="22"/>
      <c r="N165" s="22"/>
      <c r="O165" s="22"/>
      <c r="P165" s="19"/>
      <c r="R165" s="20"/>
      <c r="S165" s="20"/>
      <c r="T165" s="19"/>
      <c r="U165" s="19"/>
      <c r="V165" s="20"/>
      <c r="W165" s="130"/>
      <c r="X165" s="19"/>
      <c r="Y165" s="19"/>
      <c r="Z165" s="19"/>
      <c r="AA165" s="19"/>
    </row>
    <row r="166" spans="2:27" s="17" customFormat="1">
      <c r="B166" s="24"/>
      <c r="C166" s="20"/>
      <c r="D166" s="20"/>
      <c r="H166" s="22"/>
      <c r="I166" s="22"/>
      <c r="J166" s="22"/>
      <c r="K166" s="22"/>
      <c r="L166" s="19"/>
      <c r="M166" s="22"/>
      <c r="N166" s="22"/>
      <c r="O166" s="22"/>
      <c r="P166" s="19"/>
      <c r="R166" s="20"/>
      <c r="S166" s="20"/>
      <c r="T166" s="19"/>
      <c r="U166" s="19"/>
      <c r="V166" s="20"/>
      <c r="W166" s="130"/>
      <c r="X166" s="19"/>
      <c r="Y166" s="19"/>
      <c r="Z166" s="19"/>
      <c r="AA166" s="19"/>
    </row>
    <row r="167" spans="2:27" s="17" customFormat="1">
      <c r="B167" s="24"/>
      <c r="C167" s="20"/>
      <c r="D167" s="20"/>
      <c r="H167" s="22"/>
      <c r="I167" s="22"/>
      <c r="J167" s="22"/>
      <c r="K167" s="22"/>
      <c r="L167" s="19"/>
      <c r="M167" s="22"/>
      <c r="N167" s="22"/>
      <c r="O167" s="22"/>
      <c r="P167" s="19"/>
      <c r="R167" s="20"/>
      <c r="S167" s="20"/>
      <c r="T167" s="19"/>
      <c r="U167" s="19"/>
      <c r="V167" s="20"/>
      <c r="W167" s="130"/>
      <c r="X167" s="19"/>
      <c r="Y167" s="19"/>
      <c r="Z167" s="19"/>
      <c r="AA167" s="19"/>
    </row>
    <row r="168" spans="2:27" s="17" customFormat="1">
      <c r="B168" s="24"/>
      <c r="C168" s="20"/>
      <c r="D168" s="20"/>
      <c r="H168" s="22"/>
      <c r="I168" s="22"/>
      <c r="J168" s="22"/>
      <c r="K168" s="22"/>
      <c r="L168" s="19"/>
      <c r="M168" s="22"/>
      <c r="N168" s="22"/>
      <c r="O168" s="22"/>
      <c r="P168" s="19"/>
      <c r="R168" s="20"/>
      <c r="S168" s="20"/>
      <c r="T168" s="19"/>
      <c r="U168" s="19"/>
      <c r="V168" s="20"/>
      <c r="W168" s="130"/>
      <c r="X168" s="19"/>
      <c r="Y168" s="19"/>
      <c r="Z168" s="19"/>
      <c r="AA168" s="19"/>
    </row>
    <row r="169" spans="2:27" s="17" customFormat="1">
      <c r="B169" s="24"/>
      <c r="C169" s="20"/>
      <c r="D169" s="20"/>
      <c r="H169" s="22"/>
      <c r="I169" s="22"/>
      <c r="J169" s="22"/>
      <c r="K169" s="22"/>
      <c r="L169" s="19"/>
      <c r="M169" s="22"/>
      <c r="N169" s="22"/>
      <c r="O169" s="22"/>
      <c r="P169" s="19"/>
      <c r="R169" s="20"/>
      <c r="S169" s="20"/>
      <c r="T169" s="19"/>
      <c r="U169" s="19"/>
      <c r="V169" s="20"/>
      <c r="W169" s="130"/>
      <c r="X169" s="19"/>
      <c r="Y169" s="19"/>
      <c r="Z169" s="19"/>
      <c r="AA169" s="19"/>
    </row>
    <row r="170" spans="2:27" s="17" customFormat="1">
      <c r="B170" s="24"/>
      <c r="C170" s="20"/>
      <c r="D170" s="20"/>
      <c r="H170" s="22"/>
      <c r="I170" s="22"/>
      <c r="J170" s="22"/>
      <c r="K170" s="22"/>
      <c r="L170" s="19"/>
      <c r="M170" s="22"/>
      <c r="N170" s="22"/>
      <c r="O170" s="22"/>
      <c r="P170" s="19"/>
      <c r="R170" s="20"/>
      <c r="S170" s="20"/>
      <c r="T170" s="19"/>
      <c r="U170" s="19"/>
      <c r="V170" s="20"/>
      <c r="W170" s="130"/>
      <c r="X170" s="19"/>
      <c r="Y170" s="19"/>
      <c r="Z170" s="19"/>
      <c r="AA170" s="19"/>
    </row>
    <row r="171" spans="2:27" s="17" customFormat="1">
      <c r="B171" s="24"/>
      <c r="C171" s="20"/>
      <c r="D171" s="20"/>
      <c r="H171" s="22"/>
      <c r="I171" s="22"/>
      <c r="J171" s="22"/>
      <c r="K171" s="22"/>
      <c r="L171" s="19"/>
      <c r="M171" s="22"/>
      <c r="N171" s="22"/>
      <c r="O171" s="22"/>
      <c r="P171" s="19"/>
      <c r="R171" s="20"/>
      <c r="S171" s="20"/>
      <c r="T171" s="19"/>
      <c r="U171" s="19"/>
      <c r="V171" s="20"/>
      <c r="W171" s="130"/>
      <c r="X171" s="19"/>
      <c r="Y171" s="19"/>
      <c r="Z171" s="19"/>
      <c r="AA171" s="19"/>
    </row>
    <row r="172" spans="2:27" s="17" customFormat="1">
      <c r="B172" s="24"/>
      <c r="C172" s="20"/>
      <c r="D172" s="20"/>
      <c r="H172" s="22"/>
      <c r="I172" s="22"/>
      <c r="J172" s="22"/>
      <c r="K172" s="22"/>
      <c r="L172" s="19"/>
      <c r="M172" s="22"/>
      <c r="N172" s="22"/>
      <c r="O172" s="22"/>
      <c r="P172" s="19"/>
      <c r="R172" s="20"/>
      <c r="S172" s="20"/>
      <c r="T172" s="19"/>
      <c r="U172" s="19"/>
      <c r="V172" s="20"/>
      <c r="W172" s="130"/>
      <c r="X172" s="19"/>
      <c r="Y172" s="19"/>
      <c r="Z172" s="19"/>
      <c r="AA172" s="19"/>
    </row>
    <row r="173" spans="2:27" s="17" customFormat="1">
      <c r="B173" s="24"/>
      <c r="C173" s="20"/>
      <c r="D173" s="20"/>
      <c r="H173" s="22"/>
      <c r="I173" s="22"/>
      <c r="J173" s="22"/>
      <c r="K173" s="22"/>
      <c r="L173" s="19"/>
      <c r="M173" s="22"/>
      <c r="N173" s="22"/>
      <c r="O173" s="22"/>
      <c r="P173" s="19"/>
      <c r="R173" s="20"/>
      <c r="S173" s="20"/>
      <c r="T173" s="19"/>
      <c r="U173" s="19"/>
      <c r="V173" s="20"/>
      <c r="W173" s="130"/>
      <c r="X173" s="19"/>
      <c r="Y173" s="19"/>
      <c r="Z173" s="19"/>
      <c r="AA173" s="19"/>
    </row>
    <row r="174" spans="2:27" s="17" customFormat="1">
      <c r="B174" s="24"/>
      <c r="C174" s="20"/>
      <c r="D174" s="20"/>
      <c r="H174" s="22"/>
      <c r="I174" s="22"/>
      <c r="J174" s="22"/>
      <c r="K174" s="22"/>
      <c r="L174" s="19"/>
      <c r="M174" s="22"/>
      <c r="N174" s="22"/>
      <c r="O174" s="22"/>
      <c r="P174" s="19"/>
      <c r="R174" s="20"/>
      <c r="S174" s="20"/>
      <c r="T174" s="19"/>
      <c r="U174" s="19"/>
      <c r="V174" s="20"/>
      <c r="W174" s="130"/>
      <c r="X174" s="19"/>
      <c r="Y174" s="19"/>
      <c r="Z174" s="19"/>
      <c r="AA174" s="19"/>
    </row>
    <row r="175" spans="2:27" s="17" customFormat="1">
      <c r="B175" s="24"/>
      <c r="C175" s="20"/>
      <c r="D175" s="20"/>
      <c r="H175" s="22"/>
      <c r="I175" s="22"/>
      <c r="J175" s="22"/>
      <c r="K175" s="22"/>
      <c r="L175" s="19"/>
      <c r="M175" s="22"/>
      <c r="N175" s="22"/>
      <c r="O175" s="22"/>
      <c r="P175" s="19"/>
      <c r="R175" s="20"/>
      <c r="S175" s="20"/>
      <c r="T175" s="19"/>
      <c r="U175" s="19"/>
      <c r="V175" s="20"/>
      <c r="W175" s="130"/>
      <c r="X175" s="19"/>
      <c r="Y175" s="19"/>
      <c r="Z175" s="19"/>
      <c r="AA175" s="19"/>
    </row>
    <row r="176" spans="2:27" s="17" customFormat="1">
      <c r="B176" s="24"/>
      <c r="C176" s="20"/>
      <c r="D176" s="20"/>
      <c r="H176" s="22"/>
      <c r="I176" s="22"/>
      <c r="J176" s="22"/>
      <c r="K176" s="22"/>
      <c r="L176" s="19"/>
      <c r="M176" s="22"/>
      <c r="N176" s="22"/>
      <c r="O176" s="22"/>
      <c r="P176" s="19"/>
      <c r="R176" s="20"/>
      <c r="S176" s="20"/>
      <c r="T176" s="19"/>
      <c r="U176" s="19"/>
      <c r="V176" s="20"/>
      <c r="W176" s="130"/>
      <c r="X176" s="19"/>
      <c r="Y176" s="19"/>
      <c r="Z176" s="19"/>
      <c r="AA176" s="19"/>
    </row>
    <row r="177" spans="2:27" s="17" customFormat="1">
      <c r="B177" s="24"/>
      <c r="C177" s="20"/>
      <c r="D177" s="20"/>
      <c r="H177" s="22"/>
      <c r="I177" s="22"/>
      <c r="J177" s="22"/>
      <c r="K177" s="22"/>
      <c r="L177" s="19"/>
      <c r="M177" s="22"/>
      <c r="N177" s="22"/>
      <c r="O177" s="22"/>
      <c r="P177" s="19"/>
      <c r="R177" s="20"/>
      <c r="S177" s="20"/>
      <c r="T177" s="19"/>
      <c r="U177" s="19"/>
      <c r="V177" s="20"/>
      <c r="W177" s="130"/>
      <c r="X177" s="19"/>
      <c r="Y177" s="19"/>
      <c r="Z177" s="19"/>
      <c r="AA177" s="19"/>
    </row>
    <row r="178" spans="2:27" s="17" customFormat="1">
      <c r="B178" s="24"/>
      <c r="C178" s="20"/>
      <c r="D178" s="20"/>
      <c r="H178" s="22"/>
      <c r="I178" s="22"/>
      <c r="J178" s="22"/>
      <c r="K178" s="22"/>
      <c r="L178" s="19"/>
      <c r="M178" s="22"/>
      <c r="N178" s="22"/>
      <c r="O178" s="22"/>
      <c r="P178" s="19"/>
      <c r="R178" s="20"/>
      <c r="S178" s="20"/>
      <c r="T178" s="19"/>
      <c r="U178" s="19"/>
      <c r="V178" s="20"/>
      <c r="W178" s="130"/>
      <c r="X178" s="19"/>
      <c r="Y178" s="19"/>
      <c r="Z178" s="19"/>
      <c r="AA178" s="19"/>
    </row>
    <row r="179" spans="2:27" s="17" customFormat="1">
      <c r="B179" s="24"/>
      <c r="C179" s="20"/>
      <c r="D179" s="20"/>
      <c r="H179" s="22"/>
      <c r="I179" s="22"/>
      <c r="J179" s="22"/>
      <c r="K179" s="22"/>
      <c r="L179" s="19"/>
      <c r="M179" s="22"/>
      <c r="N179" s="22"/>
      <c r="O179" s="22"/>
      <c r="P179" s="19"/>
      <c r="R179" s="20"/>
      <c r="S179" s="20"/>
      <c r="T179" s="19"/>
      <c r="U179" s="19"/>
      <c r="V179" s="20"/>
      <c r="W179" s="130"/>
      <c r="X179" s="19"/>
      <c r="Y179" s="19"/>
      <c r="Z179" s="19"/>
      <c r="AA179" s="19"/>
    </row>
    <row r="180" spans="2:27" s="17" customFormat="1">
      <c r="B180" s="24"/>
      <c r="C180" s="20"/>
      <c r="D180" s="20"/>
      <c r="H180" s="22"/>
      <c r="I180" s="22"/>
      <c r="J180" s="22"/>
      <c r="K180" s="22"/>
      <c r="L180" s="19"/>
      <c r="M180" s="22"/>
      <c r="N180" s="22"/>
      <c r="O180" s="22"/>
      <c r="P180" s="19"/>
      <c r="R180" s="20"/>
      <c r="S180" s="20"/>
      <c r="T180" s="19"/>
      <c r="U180" s="19"/>
      <c r="V180" s="20"/>
      <c r="W180" s="130"/>
      <c r="X180" s="19"/>
      <c r="Y180" s="19"/>
      <c r="Z180" s="19"/>
      <c r="AA180" s="19"/>
    </row>
    <row r="181" spans="2:27" s="17" customFormat="1">
      <c r="B181" s="24"/>
      <c r="C181" s="20"/>
      <c r="D181" s="20"/>
      <c r="H181" s="22"/>
      <c r="I181" s="22"/>
      <c r="J181" s="22"/>
      <c r="K181" s="22"/>
      <c r="L181" s="19"/>
      <c r="M181" s="22"/>
      <c r="N181" s="22"/>
      <c r="O181" s="22"/>
      <c r="P181" s="19"/>
      <c r="R181" s="20"/>
      <c r="S181" s="20"/>
      <c r="T181" s="19"/>
      <c r="U181" s="19"/>
      <c r="V181" s="20"/>
      <c r="W181" s="130"/>
      <c r="X181" s="19"/>
      <c r="Y181" s="19"/>
      <c r="Z181" s="19"/>
      <c r="AA181" s="19"/>
    </row>
    <row r="182" spans="2:27" s="17" customFormat="1">
      <c r="B182" s="24"/>
      <c r="C182" s="20"/>
      <c r="D182" s="20"/>
      <c r="H182" s="22"/>
      <c r="I182" s="22"/>
      <c r="J182" s="22"/>
      <c r="K182" s="22"/>
      <c r="L182" s="19"/>
      <c r="M182" s="22"/>
      <c r="N182" s="22"/>
      <c r="O182" s="22"/>
      <c r="P182" s="19"/>
      <c r="R182" s="20"/>
      <c r="S182" s="20"/>
      <c r="T182" s="19"/>
      <c r="U182" s="19"/>
      <c r="V182" s="20"/>
      <c r="W182" s="130"/>
      <c r="X182" s="19"/>
      <c r="Y182" s="19"/>
      <c r="Z182" s="19"/>
      <c r="AA182" s="19"/>
    </row>
    <row r="183" spans="2:27" s="17" customFormat="1">
      <c r="B183" s="24"/>
      <c r="C183" s="20"/>
      <c r="D183" s="20"/>
      <c r="H183" s="22"/>
      <c r="I183" s="22"/>
      <c r="J183" s="22"/>
      <c r="K183" s="22"/>
      <c r="L183" s="19"/>
      <c r="M183" s="22"/>
      <c r="N183" s="22"/>
      <c r="O183" s="22"/>
      <c r="P183" s="19"/>
      <c r="R183" s="20"/>
      <c r="S183" s="20"/>
      <c r="T183" s="19"/>
      <c r="U183" s="19"/>
      <c r="V183" s="20"/>
      <c r="W183" s="130"/>
      <c r="X183" s="19"/>
      <c r="Y183" s="19"/>
      <c r="Z183" s="19"/>
      <c r="AA183" s="19"/>
    </row>
    <row r="184" spans="2:27" s="17" customFormat="1">
      <c r="B184" s="24"/>
      <c r="C184" s="20"/>
      <c r="D184" s="20"/>
      <c r="H184" s="22"/>
      <c r="I184" s="22"/>
      <c r="J184" s="22"/>
      <c r="K184" s="22"/>
      <c r="L184" s="19"/>
      <c r="M184" s="22"/>
      <c r="N184" s="22"/>
      <c r="O184" s="22"/>
      <c r="P184" s="19"/>
      <c r="R184" s="20"/>
      <c r="S184" s="20"/>
      <c r="T184" s="19"/>
      <c r="U184" s="19"/>
      <c r="V184" s="20"/>
      <c r="W184" s="130"/>
      <c r="X184" s="19"/>
      <c r="Y184" s="19"/>
      <c r="Z184" s="19"/>
      <c r="AA184" s="19"/>
    </row>
    <row r="185" spans="2:27" s="17" customFormat="1">
      <c r="B185" s="24"/>
      <c r="C185" s="20"/>
      <c r="D185" s="20"/>
      <c r="H185" s="22"/>
      <c r="I185" s="22"/>
      <c r="J185" s="22"/>
      <c r="K185" s="22"/>
      <c r="L185" s="19"/>
      <c r="M185" s="22"/>
      <c r="N185" s="22"/>
      <c r="O185" s="22"/>
      <c r="P185" s="19"/>
      <c r="R185" s="20"/>
      <c r="S185" s="20"/>
      <c r="T185" s="19"/>
      <c r="U185" s="19"/>
      <c r="V185" s="20"/>
      <c r="W185" s="130"/>
      <c r="X185" s="19"/>
      <c r="Y185" s="19"/>
      <c r="Z185" s="19"/>
      <c r="AA185" s="19"/>
    </row>
    <row r="186" spans="2:27" s="17" customFormat="1">
      <c r="B186" s="24"/>
      <c r="C186" s="20"/>
      <c r="D186" s="20"/>
      <c r="H186" s="22"/>
      <c r="I186" s="22"/>
      <c r="J186" s="22"/>
      <c r="K186" s="22"/>
      <c r="L186" s="19"/>
      <c r="M186" s="22"/>
      <c r="N186" s="22"/>
      <c r="O186" s="22"/>
      <c r="P186" s="19"/>
      <c r="R186" s="20"/>
      <c r="S186" s="20"/>
      <c r="T186" s="19"/>
      <c r="U186" s="19"/>
      <c r="V186" s="20"/>
      <c r="W186" s="130"/>
      <c r="X186" s="19"/>
      <c r="Y186" s="19"/>
      <c r="Z186" s="19"/>
      <c r="AA186" s="19"/>
    </row>
    <row r="187" spans="2:27" s="17" customFormat="1">
      <c r="B187" s="24"/>
      <c r="C187" s="20"/>
      <c r="D187" s="20"/>
      <c r="H187" s="22"/>
      <c r="I187" s="22"/>
      <c r="J187" s="22"/>
      <c r="K187" s="22"/>
      <c r="L187" s="19"/>
      <c r="M187" s="22"/>
      <c r="N187" s="22"/>
      <c r="O187" s="22"/>
      <c r="P187" s="19"/>
      <c r="R187" s="20"/>
      <c r="S187" s="20"/>
      <c r="T187" s="19"/>
      <c r="U187" s="19"/>
      <c r="V187" s="20"/>
      <c r="W187" s="130"/>
      <c r="X187" s="19"/>
      <c r="Y187" s="19"/>
      <c r="Z187" s="19"/>
      <c r="AA187" s="19"/>
    </row>
    <row r="188" spans="2:27" s="17" customFormat="1">
      <c r="B188" s="24"/>
      <c r="C188" s="20"/>
      <c r="D188" s="20"/>
      <c r="H188" s="22"/>
      <c r="I188" s="22"/>
      <c r="J188" s="22"/>
      <c r="K188" s="22"/>
      <c r="L188" s="19"/>
      <c r="M188" s="22"/>
      <c r="N188" s="22"/>
      <c r="O188" s="22"/>
      <c r="P188" s="19"/>
      <c r="R188" s="20"/>
      <c r="S188" s="20"/>
      <c r="T188" s="19"/>
      <c r="U188" s="19"/>
      <c r="V188" s="20"/>
      <c r="W188" s="130"/>
      <c r="X188" s="19"/>
      <c r="Y188" s="19"/>
      <c r="Z188" s="19"/>
      <c r="AA188" s="19"/>
    </row>
    <row r="189" spans="2:27" s="17" customFormat="1">
      <c r="B189" s="24"/>
      <c r="C189" s="20"/>
      <c r="D189" s="20"/>
      <c r="H189" s="22"/>
      <c r="I189" s="22"/>
      <c r="J189" s="22"/>
      <c r="K189" s="22"/>
      <c r="L189" s="19"/>
      <c r="M189" s="22"/>
      <c r="N189" s="22"/>
      <c r="O189" s="22"/>
      <c r="P189" s="19"/>
      <c r="R189" s="20"/>
      <c r="S189" s="20"/>
      <c r="T189" s="19"/>
      <c r="U189" s="19"/>
      <c r="V189" s="20"/>
      <c r="W189" s="130"/>
      <c r="X189" s="19"/>
      <c r="Y189" s="19"/>
      <c r="Z189" s="19"/>
      <c r="AA189" s="19"/>
    </row>
    <row r="190" spans="2:27" s="17" customFormat="1">
      <c r="B190" s="24"/>
      <c r="C190" s="20"/>
      <c r="D190" s="20"/>
      <c r="H190" s="22"/>
      <c r="I190" s="22"/>
      <c r="J190" s="22"/>
      <c r="K190" s="22"/>
      <c r="L190" s="19"/>
      <c r="M190" s="22"/>
      <c r="N190" s="22"/>
      <c r="O190" s="22"/>
      <c r="P190" s="19"/>
      <c r="R190" s="20"/>
      <c r="S190" s="20"/>
      <c r="T190" s="19"/>
      <c r="U190" s="19"/>
      <c r="V190" s="20"/>
      <c r="W190" s="130"/>
      <c r="X190" s="19"/>
      <c r="Y190" s="19"/>
      <c r="Z190" s="19"/>
      <c r="AA190" s="19"/>
    </row>
    <row r="191" spans="2:27" s="17" customFormat="1">
      <c r="B191" s="24"/>
      <c r="C191" s="20"/>
      <c r="D191" s="20"/>
      <c r="H191" s="22"/>
      <c r="I191" s="22"/>
      <c r="J191" s="22"/>
      <c r="K191" s="22"/>
      <c r="L191" s="19"/>
      <c r="M191" s="22"/>
      <c r="N191" s="22"/>
      <c r="O191" s="22"/>
      <c r="P191" s="19"/>
      <c r="R191" s="20"/>
      <c r="S191" s="20"/>
      <c r="T191" s="19"/>
      <c r="U191" s="19"/>
      <c r="V191" s="20"/>
      <c r="W191" s="130"/>
      <c r="X191" s="19"/>
      <c r="Y191" s="19"/>
      <c r="Z191" s="19"/>
      <c r="AA191" s="19"/>
    </row>
    <row r="192" spans="2:27" s="17" customFormat="1">
      <c r="B192" s="24"/>
      <c r="C192" s="20"/>
      <c r="D192" s="20"/>
      <c r="H192" s="22"/>
      <c r="I192" s="22"/>
      <c r="J192" s="22"/>
      <c r="K192" s="22"/>
      <c r="L192" s="19"/>
      <c r="M192" s="22"/>
      <c r="N192" s="22"/>
      <c r="O192" s="22"/>
      <c r="P192" s="19"/>
      <c r="R192" s="20"/>
      <c r="S192" s="20"/>
      <c r="T192" s="19"/>
      <c r="U192" s="19"/>
      <c r="V192" s="20"/>
      <c r="W192" s="130"/>
      <c r="X192" s="19"/>
      <c r="Y192" s="19"/>
      <c r="Z192" s="19"/>
      <c r="AA192" s="19"/>
    </row>
    <row r="193" spans="2:27" s="17" customFormat="1">
      <c r="B193" s="24"/>
      <c r="C193" s="20"/>
      <c r="D193" s="20"/>
      <c r="H193" s="22"/>
      <c r="I193" s="22"/>
      <c r="J193" s="22"/>
      <c r="K193" s="22"/>
      <c r="L193" s="19"/>
      <c r="M193" s="22"/>
      <c r="N193" s="22"/>
      <c r="O193" s="22"/>
      <c r="P193" s="19"/>
      <c r="R193" s="20"/>
      <c r="S193" s="20"/>
      <c r="T193" s="19"/>
      <c r="U193" s="19"/>
      <c r="V193" s="20"/>
      <c r="W193" s="130"/>
      <c r="X193" s="19"/>
      <c r="Y193" s="19"/>
      <c r="Z193" s="19"/>
      <c r="AA193" s="19"/>
    </row>
    <row r="194" spans="2:27" s="17" customFormat="1">
      <c r="B194" s="24"/>
      <c r="C194" s="20"/>
      <c r="D194" s="20"/>
      <c r="H194" s="22"/>
      <c r="I194" s="22"/>
      <c r="J194" s="22"/>
      <c r="K194" s="22"/>
      <c r="L194" s="19"/>
      <c r="M194" s="22"/>
      <c r="N194" s="22"/>
      <c r="O194" s="22"/>
      <c r="P194" s="19"/>
      <c r="R194" s="20"/>
      <c r="S194" s="20"/>
      <c r="T194" s="19"/>
      <c r="U194" s="19"/>
      <c r="V194" s="20"/>
      <c r="W194" s="130"/>
      <c r="X194" s="19"/>
      <c r="Y194" s="19"/>
      <c r="Z194" s="19"/>
      <c r="AA194" s="19"/>
    </row>
    <row r="195" spans="2:27" s="17" customFormat="1">
      <c r="B195" s="24"/>
      <c r="C195" s="20"/>
      <c r="D195" s="20"/>
      <c r="H195" s="22"/>
      <c r="I195" s="22"/>
      <c r="J195" s="22"/>
      <c r="K195" s="22"/>
      <c r="L195" s="19"/>
      <c r="M195" s="22"/>
      <c r="N195" s="22"/>
      <c r="O195" s="22"/>
      <c r="P195" s="19"/>
      <c r="R195" s="20"/>
      <c r="S195" s="20"/>
      <c r="T195" s="19"/>
      <c r="U195" s="19"/>
      <c r="V195" s="20"/>
      <c r="W195" s="130"/>
      <c r="X195" s="19"/>
      <c r="Y195" s="19"/>
      <c r="Z195" s="19"/>
      <c r="AA195" s="19"/>
    </row>
    <row r="196" spans="2:27" s="17" customFormat="1">
      <c r="B196" s="24"/>
      <c r="C196" s="20"/>
      <c r="D196" s="20"/>
      <c r="H196" s="22"/>
      <c r="I196" s="22"/>
      <c r="J196" s="22"/>
      <c r="K196" s="22"/>
      <c r="L196" s="19"/>
      <c r="M196" s="22"/>
      <c r="N196" s="22"/>
      <c r="O196" s="22"/>
      <c r="P196" s="19"/>
      <c r="R196" s="20"/>
      <c r="S196" s="20"/>
      <c r="T196" s="19"/>
      <c r="U196" s="19"/>
      <c r="V196" s="20"/>
      <c r="W196" s="130"/>
      <c r="X196" s="19"/>
      <c r="Y196" s="19"/>
      <c r="Z196" s="19"/>
      <c r="AA196" s="19"/>
    </row>
    <row r="197" spans="2:27" s="17" customFormat="1">
      <c r="B197" s="24"/>
      <c r="C197" s="20"/>
      <c r="D197" s="20"/>
      <c r="H197" s="22"/>
      <c r="I197" s="22"/>
      <c r="J197" s="22"/>
      <c r="K197" s="22"/>
      <c r="L197" s="19"/>
      <c r="M197" s="22"/>
      <c r="N197" s="22"/>
      <c r="O197" s="22"/>
      <c r="P197" s="19"/>
      <c r="R197" s="20"/>
      <c r="S197" s="20"/>
      <c r="T197" s="19"/>
      <c r="U197" s="19"/>
      <c r="V197" s="20"/>
      <c r="W197" s="130"/>
      <c r="X197" s="19"/>
      <c r="Y197" s="19"/>
      <c r="Z197" s="19"/>
      <c r="AA197" s="19"/>
    </row>
    <row r="198" spans="2:27" s="17" customFormat="1">
      <c r="B198" s="24"/>
      <c r="C198" s="20"/>
      <c r="D198" s="20"/>
      <c r="H198" s="22"/>
      <c r="I198" s="22"/>
      <c r="J198" s="22"/>
      <c r="K198" s="22"/>
      <c r="L198" s="19"/>
      <c r="M198" s="22"/>
      <c r="N198" s="22"/>
      <c r="O198" s="22"/>
      <c r="P198" s="19"/>
      <c r="R198" s="20"/>
      <c r="S198" s="20"/>
      <c r="T198" s="19"/>
      <c r="U198" s="19"/>
      <c r="V198" s="20"/>
      <c r="W198" s="130"/>
      <c r="X198" s="19"/>
      <c r="Y198" s="19"/>
      <c r="Z198" s="19"/>
      <c r="AA198" s="19"/>
    </row>
    <row r="199" spans="2:27" s="17" customFormat="1">
      <c r="B199" s="24"/>
      <c r="C199" s="20"/>
      <c r="D199" s="20"/>
      <c r="H199" s="22"/>
      <c r="I199" s="22"/>
      <c r="J199" s="22"/>
      <c r="K199" s="22"/>
      <c r="L199" s="19"/>
      <c r="M199" s="22"/>
      <c r="N199" s="22"/>
      <c r="O199" s="22"/>
      <c r="P199" s="19"/>
      <c r="R199" s="20"/>
      <c r="S199" s="20"/>
      <c r="T199" s="19"/>
      <c r="U199" s="19"/>
      <c r="V199" s="20"/>
      <c r="W199" s="130"/>
      <c r="X199" s="19"/>
      <c r="Y199" s="19"/>
      <c r="Z199" s="19"/>
      <c r="AA199" s="19"/>
    </row>
    <row r="200" spans="2:27" s="17" customFormat="1">
      <c r="B200" s="24"/>
      <c r="C200" s="20"/>
      <c r="D200" s="20"/>
      <c r="H200" s="22"/>
      <c r="I200" s="22"/>
      <c r="J200" s="22"/>
      <c r="K200" s="22"/>
      <c r="L200" s="19"/>
      <c r="M200" s="22"/>
      <c r="N200" s="22"/>
      <c r="O200" s="22"/>
      <c r="P200" s="19"/>
      <c r="R200" s="20"/>
      <c r="S200" s="20"/>
      <c r="T200" s="19"/>
      <c r="U200" s="19"/>
      <c r="V200" s="20"/>
      <c r="W200" s="130"/>
      <c r="X200" s="19"/>
      <c r="Y200" s="19"/>
      <c r="Z200" s="19"/>
      <c r="AA200" s="19"/>
    </row>
    <row r="201" spans="2:27" s="17" customFormat="1">
      <c r="B201" s="24"/>
      <c r="C201" s="20"/>
      <c r="D201" s="20"/>
      <c r="H201" s="22"/>
      <c r="I201" s="22"/>
      <c r="J201" s="22"/>
      <c r="K201" s="22"/>
      <c r="L201" s="19"/>
      <c r="M201" s="22"/>
      <c r="N201" s="22"/>
      <c r="O201" s="22"/>
      <c r="P201" s="19"/>
      <c r="R201" s="20"/>
      <c r="S201" s="20"/>
      <c r="T201" s="19"/>
      <c r="U201" s="19"/>
      <c r="V201" s="20"/>
      <c r="W201" s="130"/>
      <c r="X201" s="19"/>
      <c r="Y201" s="19"/>
      <c r="Z201" s="19"/>
      <c r="AA201" s="19"/>
    </row>
    <row r="202" spans="2:27" s="17" customFormat="1">
      <c r="B202" s="24"/>
      <c r="C202" s="20"/>
      <c r="D202" s="20"/>
      <c r="H202" s="22"/>
      <c r="I202" s="22"/>
      <c r="J202" s="22"/>
      <c r="K202" s="22"/>
      <c r="L202" s="19"/>
      <c r="M202" s="22"/>
      <c r="N202" s="22"/>
      <c r="O202" s="22"/>
      <c r="P202" s="19"/>
      <c r="R202" s="20"/>
      <c r="S202" s="20"/>
      <c r="T202" s="19"/>
      <c r="U202" s="19"/>
      <c r="V202" s="20"/>
      <c r="W202" s="130"/>
      <c r="X202" s="19"/>
      <c r="Y202" s="19"/>
      <c r="Z202" s="19"/>
      <c r="AA202" s="19"/>
    </row>
    <row r="203" spans="2:27" s="17" customFormat="1">
      <c r="B203" s="24"/>
      <c r="C203" s="20"/>
      <c r="D203" s="20"/>
      <c r="H203" s="22"/>
      <c r="I203" s="22"/>
      <c r="J203" s="22"/>
      <c r="K203" s="22"/>
      <c r="L203" s="19"/>
      <c r="M203" s="22"/>
      <c r="N203" s="22"/>
      <c r="O203" s="22"/>
      <c r="P203" s="19"/>
      <c r="R203" s="20"/>
      <c r="S203" s="20"/>
      <c r="T203" s="19"/>
      <c r="U203" s="19"/>
      <c r="V203" s="20"/>
      <c r="W203" s="130"/>
      <c r="X203" s="19"/>
      <c r="Y203" s="19"/>
      <c r="Z203" s="19"/>
      <c r="AA203" s="19"/>
    </row>
    <row r="204" spans="2:27" s="17" customFormat="1">
      <c r="B204" s="24"/>
      <c r="C204" s="20"/>
      <c r="D204" s="20"/>
      <c r="H204" s="22"/>
      <c r="I204" s="22"/>
      <c r="J204" s="22"/>
      <c r="K204" s="22"/>
      <c r="L204" s="19"/>
      <c r="M204" s="22"/>
      <c r="N204" s="22"/>
      <c r="O204" s="22"/>
      <c r="P204" s="19"/>
      <c r="R204" s="20"/>
      <c r="S204" s="20"/>
      <c r="T204" s="19"/>
      <c r="U204" s="19"/>
      <c r="V204" s="20"/>
      <c r="W204" s="130"/>
      <c r="X204" s="19"/>
      <c r="Y204" s="19"/>
      <c r="Z204" s="19"/>
      <c r="AA204" s="19"/>
    </row>
    <row r="205" spans="2:27" s="17" customFormat="1">
      <c r="B205" s="24"/>
      <c r="C205" s="20"/>
      <c r="D205" s="20"/>
      <c r="H205" s="22"/>
      <c r="I205" s="22"/>
      <c r="J205" s="22"/>
      <c r="K205" s="22"/>
      <c r="L205" s="19"/>
      <c r="M205" s="22"/>
      <c r="N205" s="22"/>
      <c r="O205" s="22"/>
      <c r="P205" s="19"/>
      <c r="R205" s="20"/>
      <c r="S205" s="20"/>
      <c r="T205" s="19"/>
      <c r="U205" s="19"/>
      <c r="V205" s="20"/>
      <c r="W205" s="130"/>
      <c r="X205" s="19"/>
      <c r="Y205" s="19"/>
      <c r="Z205" s="19"/>
      <c r="AA205" s="19"/>
    </row>
    <row r="206" spans="2:27" s="17" customFormat="1">
      <c r="B206" s="24"/>
      <c r="C206" s="20"/>
      <c r="D206" s="20"/>
      <c r="H206" s="22"/>
      <c r="I206" s="22"/>
      <c r="J206" s="22"/>
      <c r="K206" s="22"/>
      <c r="L206" s="19"/>
      <c r="M206" s="22"/>
      <c r="N206" s="22"/>
      <c r="O206" s="22"/>
      <c r="P206" s="19"/>
      <c r="R206" s="20"/>
      <c r="S206" s="20"/>
      <c r="T206" s="19"/>
      <c r="U206" s="19"/>
      <c r="V206" s="20"/>
      <c r="W206" s="130"/>
      <c r="X206" s="19"/>
      <c r="Y206" s="19"/>
      <c r="Z206" s="19"/>
      <c r="AA206" s="19"/>
    </row>
    <row r="207" spans="2:27" s="17" customFormat="1">
      <c r="B207" s="24"/>
      <c r="C207" s="20"/>
      <c r="D207" s="20"/>
      <c r="H207" s="22"/>
      <c r="I207" s="22"/>
      <c r="J207" s="22"/>
      <c r="K207" s="22"/>
      <c r="L207" s="19"/>
      <c r="M207" s="22"/>
      <c r="N207" s="22"/>
      <c r="O207" s="22"/>
      <c r="P207" s="19"/>
      <c r="R207" s="20"/>
      <c r="S207" s="20"/>
      <c r="T207" s="19"/>
      <c r="U207" s="19"/>
      <c r="V207" s="20"/>
      <c r="W207" s="130"/>
      <c r="X207" s="19"/>
      <c r="Y207" s="19"/>
      <c r="Z207" s="19"/>
      <c r="AA207" s="19"/>
    </row>
    <row r="208" spans="2:27" s="17" customFormat="1">
      <c r="B208" s="24"/>
      <c r="C208" s="20"/>
      <c r="D208" s="20"/>
      <c r="H208" s="22"/>
      <c r="I208" s="22"/>
      <c r="J208" s="22"/>
      <c r="K208" s="22"/>
      <c r="L208" s="19"/>
      <c r="M208" s="22"/>
      <c r="N208" s="22"/>
      <c r="O208" s="22"/>
      <c r="P208" s="19"/>
      <c r="R208" s="20"/>
      <c r="S208" s="20"/>
      <c r="T208" s="19"/>
      <c r="U208" s="19"/>
      <c r="V208" s="20"/>
      <c r="W208" s="130"/>
      <c r="X208" s="19"/>
      <c r="Y208" s="19"/>
      <c r="Z208" s="19"/>
      <c r="AA208" s="19"/>
    </row>
    <row r="209" spans="2:27" s="17" customFormat="1">
      <c r="B209" s="24"/>
      <c r="C209" s="20"/>
      <c r="D209" s="20"/>
      <c r="H209" s="22"/>
      <c r="I209" s="22"/>
      <c r="J209" s="22"/>
      <c r="K209" s="22"/>
      <c r="L209" s="19"/>
      <c r="M209" s="22"/>
      <c r="N209" s="22"/>
      <c r="O209" s="22"/>
      <c r="P209" s="19"/>
      <c r="R209" s="20"/>
      <c r="S209" s="20"/>
      <c r="T209" s="19"/>
      <c r="U209" s="19"/>
      <c r="V209" s="20"/>
      <c r="W209" s="130"/>
      <c r="X209" s="19"/>
      <c r="Y209" s="19"/>
      <c r="Z209" s="19"/>
      <c r="AA209" s="19"/>
    </row>
    <row r="210" spans="2:27" s="17" customFormat="1">
      <c r="B210" s="24"/>
      <c r="C210" s="20"/>
      <c r="D210" s="20"/>
      <c r="H210" s="22"/>
      <c r="I210" s="22"/>
      <c r="J210" s="22"/>
      <c r="K210" s="22"/>
      <c r="L210" s="19"/>
      <c r="M210" s="22"/>
      <c r="N210" s="22"/>
      <c r="O210" s="22"/>
      <c r="P210" s="19"/>
      <c r="R210" s="20"/>
      <c r="S210" s="20"/>
      <c r="T210" s="19"/>
      <c r="U210" s="19"/>
      <c r="V210" s="20"/>
      <c r="W210" s="130"/>
      <c r="X210" s="19"/>
      <c r="Y210" s="19"/>
      <c r="Z210" s="19"/>
      <c r="AA210" s="19"/>
    </row>
    <row r="211" spans="2:27" s="17" customFormat="1">
      <c r="B211" s="24"/>
      <c r="C211" s="20"/>
      <c r="D211" s="20"/>
      <c r="H211" s="22"/>
      <c r="I211" s="22"/>
      <c r="J211" s="22"/>
      <c r="K211" s="22"/>
      <c r="L211" s="19"/>
      <c r="M211" s="22"/>
      <c r="N211" s="22"/>
      <c r="O211" s="22"/>
      <c r="P211" s="19"/>
      <c r="R211" s="20"/>
      <c r="S211" s="20"/>
      <c r="T211" s="19"/>
      <c r="U211" s="19"/>
      <c r="V211" s="20"/>
      <c r="W211" s="130"/>
      <c r="X211" s="19"/>
      <c r="Y211" s="19"/>
      <c r="Z211" s="19"/>
      <c r="AA211" s="19"/>
    </row>
    <row r="212" spans="2:27" s="17" customFormat="1">
      <c r="B212" s="24"/>
      <c r="C212" s="20"/>
      <c r="D212" s="20"/>
      <c r="H212" s="22"/>
      <c r="I212" s="22"/>
      <c r="J212" s="22"/>
      <c r="K212" s="22"/>
      <c r="L212" s="19"/>
      <c r="M212" s="22"/>
      <c r="N212" s="22"/>
      <c r="O212" s="22"/>
      <c r="P212" s="19"/>
      <c r="R212" s="20"/>
      <c r="S212" s="20"/>
      <c r="T212" s="19"/>
      <c r="U212" s="19"/>
      <c r="V212" s="20"/>
      <c r="W212" s="130"/>
      <c r="X212" s="19"/>
      <c r="Y212" s="19"/>
      <c r="Z212" s="19"/>
      <c r="AA212" s="19"/>
    </row>
    <row r="213" spans="2:27" s="17" customFormat="1">
      <c r="B213" s="24"/>
      <c r="C213" s="20"/>
      <c r="D213" s="20"/>
      <c r="H213" s="22"/>
      <c r="I213" s="22"/>
      <c r="J213" s="22"/>
      <c r="K213" s="22"/>
      <c r="L213" s="19"/>
      <c r="M213" s="22"/>
      <c r="N213" s="22"/>
      <c r="O213" s="22"/>
      <c r="P213" s="19"/>
      <c r="R213" s="20"/>
      <c r="S213" s="20"/>
      <c r="T213" s="19"/>
      <c r="U213" s="19"/>
      <c r="V213" s="20"/>
      <c r="W213" s="130"/>
      <c r="X213" s="19"/>
      <c r="Y213" s="19"/>
      <c r="Z213" s="19"/>
      <c r="AA213" s="19"/>
    </row>
    <row r="214" spans="2:27" s="17" customFormat="1">
      <c r="B214" s="24"/>
      <c r="C214" s="20"/>
      <c r="D214" s="20"/>
      <c r="H214" s="22"/>
      <c r="I214" s="22"/>
      <c r="J214" s="22"/>
      <c r="K214" s="22"/>
      <c r="L214" s="19"/>
      <c r="M214" s="22"/>
      <c r="N214" s="22"/>
      <c r="O214" s="22"/>
      <c r="P214" s="19"/>
      <c r="R214" s="20"/>
      <c r="S214" s="20"/>
      <c r="T214" s="19"/>
      <c r="U214" s="19"/>
      <c r="V214" s="20"/>
      <c r="W214" s="130"/>
      <c r="X214" s="19"/>
      <c r="Y214" s="19"/>
      <c r="Z214" s="19"/>
      <c r="AA214" s="1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B4EB-198E-4D0A-9221-7C62FB71173F}">
  <dimension ref="A1:AJ67"/>
  <sheetViews>
    <sheetView zoomScaleNormal="100" workbookViewId="0">
      <pane xSplit="1" ySplit="3" topLeftCell="M4" activePane="bottomRight" state="frozen"/>
      <selection pane="topRight" activeCell="B1" sqref="B1"/>
      <selection pane="bottomLeft" activeCell="A4" sqref="A4"/>
      <selection pane="bottomRight" sqref="A1:XFD3"/>
    </sheetView>
  </sheetViews>
  <sheetFormatPr defaultColWidth="11.42578125" defaultRowHeight="12.75"/>
  <cols>
    <col min="1" max="1" width="13.28515625" style="1" customWidth="1"/>
    <col min="2" max="2" width="13.28515625" style="8" customWidth="1"/>
    <col min="3" max="4" width="11.42578125" style="5"/>
    <col min="5" max="5" width="11.42578125" style="2"/>
    <col min="6" max="6" width="11.42578125" style="1"/>
    <col min="7" max="7" width="11.42578125" style="2"/>
    <col min="8" max="11" width="11.42578125" style="7"/>
    <col min="12" max="12" width="11.42578125" style="3"/>
    <col min="13" max="15" width="11.42578125" style="7"/>
    <col min="16" max="16" width="11.42578125" style="3"/>
    <col min="17" max="17" width="12" style="6" bestFit="1" customWidth="1"/>
    <col min="18" max="19" width="11.42578125" style="5"/>
    <col min="20" max="20" width="11.42578125" style="4"/>
    <col min="21" max="21" width="11.42578125" style="3"/>
    <col min="22" max="22" width="11.42578125" style="5"/>
    <col min="23" max="25" width="11.42578125" style="4"/>
    <col min="26" max="26" width="11.42578125" style="3"/>
    <col min="27" max="28" width="11.42578125" style="1"/>
    <col min="29" max="29" width="11.42578125" style="2"/>
    <col min="30" max="30" width="11.42578125" style="1"/>
    <col min="31" max="31" width="11.42578125" style="2"/>
    <col min="32" max="16384" width="11.42578125" style="1"/>
  </cols>
  <sheetData>
    <row r="1" spans="1:33">
      <c r="A1" s="99" t="s">
        <v>37</v>
      </c>
      <c r="B1" s="40" t="s">
        <v>36</v>
      </c>
      <c r="C1" s="91" t="s">
        <v>35</v>
      </c>
      <c r="D1" s="91" t="s">
        <v>34</v>
      </c>
      <c r="E1" s="94" t="s">
        <v>33</v>
      </c>
      <c r="F1" s="98" t="s">
        <v>32</v>
      </c>
      <c r="G1" s="97" t="s">
        <v>31</v>
      </c>
      <c r="H1" s="93" t="s">
        <v>30</v>
      </c>
      <c r="I1" s="93" t="s">
        <v>29</v>
      </c>
      <c r="J1" s="93" t="s">
        <v>28</v>
      </c>
      <c r="K1" s="93" t="s">
        <v>27</v>
      </c>
      <c r="L1" s="89" t="s">
        <v>26</v>
      </c>
      <c r="M1" s="93" t="s">
        <v>25</v>
      </c>
      <c r="N1" s="93" t="s">
        <v>24</v>
      </c>
      <c r="O1" s="93" t="s">
        <v>23</v>
      </c>
      <c r="P1" s="89" t="s">
        <v>22</v>
      </c>
      <c r="Q1" s="92" t="s">
        <v>21</v>
      </c>
      <c r="R1" s="91" t="s">
        <v>20</v>
      </c>
      <c r="S1" s="91" t="s">
        <v>19</v>
      </c>
      <c r="T1" s="90" t="s">
        <v>18</v>
      </c>
      <c r="U1" s="89" t="s">
        <v>17</v>
      </c>
      <c r="V1" s="91" t="s">
        <v>16</v>
      </c>
      <c r="W1" s="90" t="s">
        <v>15</v>
      </c>
      <c r="X1" s="90" t="s">
        <v>14</v>
      </c>
      <c r="Y1" s="90" t="s">
        <v>13</v>
      </c>
      <c r="Z1" s="89" t="s">
        <v>12</v>
      </c>
      <c r="AA1" s="88" t="s">
        <v>11</v>
      </c>
      <c r="AB1" s="88" t="s">
        <v>10</v>
      </c>
      <c r="AC1" s="87" t="s">
        <v>9</v>
      </c>
      <c r="AD1" s="86" t="s">
        <v>8</v>
      </c>
      <c r="AE1" s="85" t="s">
        <v>7</v>
      </c>
      <c r="AG1" s="96"/>
    </row>
    <row r="2" spans="1:33">
      <c r="A2" s="95"/>
      <c r="B2" s="40" t="s">
        <v>6</v>
      </c>
      <c r="C2" s="91" t="s">
        <v>5</v>
      </c>
      <c r="D2" s="91" t="s">
        <v>5</v>
      </c>
      <c r="E2" s="94" t="s">
        <v>5</v>
      </c>
      <c r="F2" s="66"/>
      <c r="G2" s="65"/>
      <c r="H2" s="93" t="s">
        <v>3</v>
      </c>
      <c r="I2" s="93" t="s">
        <v>4</v>
      </c>
      <c r="J2" s="93" t="s">
        <v>4</v>
      </c>
      <c r="K2" s="93" t="s">
        <v>4</v>
      </c>
      <c r="L2" s="89" t="s">
        <v>2</v>
      </c>
      <c r="M2" s="93" t="s">
        <v>3</v>
      </c>
      <c r="N2" s="93" t="s">
        <v>4</v>
      </c>
      <c r="O2" s="93" t="s">
        <v>4</v>
      </c>
      <c r="P2" s="89" t="s">
        <v>2</v>
      </c>
      <c r="Q2" s="92" t="s">
        <v>3</v>
      </c>
      <c r="R2" s="91" t="s">
        <v>2</v>
      </c>
      <c r="S2" s="91" t="s">
        <v>2</v>
      </c>
      <c r="T2" s="90" t="s">
        <v>2</v>
      </c>
      <c r="U2" s="89" t="s">
        <v>2</v>
      </c>
      <c r="V2" s="91" t="s">
        <v>2</v>
      </c>
      <c r="W2" s="90" t="s">
        <v>2</v>
      </c>
      <c r="X2" s="90" t="s">
        <v>2</v>
      </c>
      <c r="Y2" s="90" t="s">
        <v>2</v>
      </c>
      <c r="Z2" s="89" t="s">
        <v>2</v>
      </c>
      <c r="AA2" s="88" t="s">
        <v>2</v>
      </c>
      <c r="AB2" s="88" t="s">
        <v>2</v>
      </c>
      <c r="AC2" s="87" t="s">
        <v>2</v>
      </c>
      <c r="AD2" s="86" t="s">
        <v>1</v>
      </c>
      <c r="AE2" s="85" t="s">
        <v>0</v>
      </c>
    </row>
    <row r="3" spans="1:33" s="80" customFormat="1">
      <c r="A3" s="82">
        <v>1</v>
      </c>
      <c r="B3" s="84">
        <v>2</v>
      </c>
      <c r="C3" s="82">
        <v>3</v>
      </c>
      <c r="D3" s="82">
        <v>4</v>
      </c>
      <c r="E3" s="81">
        <v>5</v>
      </c>
      <c r="F3" s="82">
        <v>6</v>
      </c>
      <c r="G3" s="81">
        <v>7</v>
      </c>
      <c r="H3" s="82">
        <v>8</v>
      </c>
      <c r="I3" s="82">
        <v>9</v>
      </c>
      <c r="J3" s="82">
        <v>10</v>
      </c>
      <c r="K3" s="82">
        <v>11</v>
      </c>
      <c r="L3" s="81">
        <v>12</v>
      </c>
      <c r="M3" s="82">
        <v>13</v>
      </c>
      <c r="N3" s="82">
        <v>14</v>
      </c>
      <c r="O3" s="82">
        <v>15</v>
      </c>
      <c r="P3" s="81">
        <v>16</v>
      </c>
      <c r="Q3" s="83">
        <v>17</v>
      </c>
      <c r="R3" s="82">
        <v>18</v>
      </c>
      <c r="S3" s="82">
        <v>19</v>
      </c>
      <c r="T3" s="82">
        <v>20</v>
      </c>
      <c r="U3" s="81">
        <v>21</v>
      </c>
      <c r="V3" s="82">
        <v>22</v>
      </c>
      <c r="W3" s="82">
        <v>23</v>
      </c>
      <c r="X3" s="82">
        <v>24</v>
      </c>
      <c r="Y3" s="82">
        <v>25</v>
      </c>
      <c r="Z3" s="81">
        <v>26</v>
      </c>
      <c r="AA3" s="82">
        <v>27</v>
      </c>
      <c r="AB3" s="82">
        <v>28</v>
      </c>
      <c r="AC3" s="81">
        <v>29</v>
      </c>
      <c r="AD3" s="82">
        <v>30</v>
      </c>
      <c r="AE3" s="81">
        <v>31</v>
      </c>
    </row>
    <row r="4" spans="1:33" s="80" customFormat="1">
      <c r="A4" s="188"/>
      <c r="B4" s="192"/>
      <c r="C4" s="188"/>
      <c r="D4" s="188"/>
      <c r="E4" s="187"/>
      <c r="F4" s="188"/>
      <c r="G4" s="187"/>
      <c r="H4" s="188"/>
      <c r="I4" s="188"/>
      <c r="J4" s="188"/>
      <c r="K4" s="188"/>
      <c r="L4" s="187"/>
      <c r="M4" s="188"/>
      <c r="N4" s="188"/>
      <c r="O4" s="188"/>
      <c r="P4" s="187"/>
      <c r="Q4" s="191"/>
      <c r="R4" s="188"/>
      <c r="S4" s="188"/>
      <c r="T4" s="188"/>
      <c r="U4" s="187"/>
      <c r="V4" s="188"/>
      <c r="W4" s="188"/>
      <c r="X4" s="188"/>
      <c r="Y4" s="188"/>
      <c r="Z4" s="187"/>
      <c r="AA4" s="188"/>
      <c r="AB4" s="188"/>
      <c r="AC4" s="187"/>
      <c r="AD4" s="188"/>
      <c r="AE4" s="187"/>
    </row>
    <row r="5" spans="1:33" s="80" customFormat="1">
      <c r="A5" s="188" t="s">
        <v>163</v>
      </c>
      <c r="B5" s="192"/>
      <c r="C5" s="188"/>
      <c r="D5" s="188"/>
      <c r="E5" s="187"/>
      <c r="F5" s="188"/>
      <c r="G5" s="187"/>
      <c r="H5" s="188"/>
      <c r="I5" s="188"/>
      <c r="J5" s="188"/>
      <c r="K5" s="188"/>
      <c r="L5" s="187"/>
      <c r="M5" s="188"/>
      <c r="N5" s="188"/>
      <c r="O5" s="188"/>
      <c r="P5" s="187"/>
      <c r="Q5" s="191"/>
      <c r="R5" s="189">
        <v>50</v>
      </c>
      <c r="S5" s="189">
        <v>50</v>
      </c>
      <c r="T5" s="189">
        <v>6</v>
      </c>
      <c r="U5" s="190">
        <v>6</v>
      </c>
      <c r="V5" s="189">
        <v>6</v>
      </c>
      <c r="W5" s="189">
        <f t="shared" ref="W5:W11" si="0">R5-U5-V5</f>
        <v>38</v>
      </c>
      <c r="X5" s="188"/>
      <c r="Y5" s="189">
        <f t="shared" ref="Y5:Y48" si="1">(S5-T5)/2</f>
        <v>22</v>
      </c>
      <c r="Z5" s="187"/>
      <c r="AA5" s="188"/>
      <c r="AB5" s="188"/>
      <c r="AC5" s="187"/>
      <c r="AD5" s="188"/>
      <c r="AE5" s="187"/>
    </row>
    <row r="6" spans="1:33" s="80" customFormat="1">
      <c r="A6" s="188" t="s">
        <v>162</v>
      </c>
      <c r="B6" s="192"/>
      <c r="C6" s="188"/>
      <c r="D6" s="188"/>
      <c r="E6" s="187"/>
      <c r="F6" s="188"/>
      <c r="G6" s="187"/>
      <c r="H6" s="188"/>
      <c r="I6" s="188"/>
      <c r="J6" s="188"/>
      <c r="K6" s="188"/>
      <c r="L6" s="187"/>
      <c r="M6" s="188"/>
      <c r="N6" s="188"/>
      <c r="O6" s="188"/>
      <c r="P6" s="187"/>
      <c r="Q6" s="191"/>
      <c r="R6" s="189">
        <v>60</v>
      </c>
      <c r="S6" s="189">
        <v>60</v>
      </c>
      <c r="T6" s="189">
        <v>7</v>
      </c>
      <c r="U6" s="190">
        <v>7</v>
      </c>
      <c r="V6" s="189">
        <v>7</v>
      </c>
      <c r="W6" s="189">
        <f t="shared" si="0"/>
        <v>46</v>
      </c>
      <c r="X6" s="188"/>
      <c r="Y6" s="189">
        <f t="shared" si="1"/>
        <v>26.5</v>
      </c>
      <c r="Z6" s="187"/>
      <c r="AA6" s="188"/>
      <c r="AB6" s="188"/>
      <c r="AC6" s="187"/>
      <c r="AD6" s="188"/>
      <c r="AE6" s="187"/>
    </row>
    <row r="7" spans="1:33" s="80" customFormat="1">
      <c r="A7" s="188" t="s">
        <v>161</v>
      </c>
      <c r="B7" s="192"/>
      <c r="C7" s="188"/>
      <c r="D7" s="188"/>
      <c r="E7" s="187"/>
      <c r="F7" s="188"/>
      <c r="G7" s="187"/>
      <c r="H7" s="188"/>
      <c r="I7" s="188"/>
      <c r="J7" s="188"/>
      <c r="K7" s="188"/>
      <c r="L7" s="187"/>
      <c r="M7" s="188"/>
      <c r="N7" s="188"/>
      <c r="O7" s="188"/>
      <c r="P7" s="187"/>
      <c r="Q7" s="191"/>
      <c r="R7" s="189">
        <v>70</v>
      </c>
      <c r="S7" s="189">
        <v>70</v>
      </c>
      <c r="T7" s="189">
        <v>8</v>
      </c>
      <c r="U7" s="190">
        <v>8</v>
      </c>
      <c r="V7" s="189">
        <v>8</v>
      </c>
      <c r="W7" s="189">
        <f t="shared" si="0"/>
        <v>54</v>
      </c>
      <c r="X7" s="188"/>
      <c r="Y7" s="189">
        <f t="shared" si="1"/>
        <v>31</v>
      </c>
      <c r="Z7" s="187"/>
      <c r="AA7" s="188"/>
      <c r="AB7" s="188"/>
      <c r="AC7" s="187"/>
      <c r="AD7" s="188"/>
      <c r="AE7" s="187"/>
    </row>
    <row r="8" spans="1:33" s="80" customFormat="1">
      <c r="A8" s="188" t="s">
        <v>160</v>
      </c>
      <c r="B8" s="192"/>
      <c r="C8" s="188"/>
      <c r="D8" s="188"/>
      <c r="E8" s="187"/>
      <c r="F8" s="188"/>
      <c r="G8" s="187"/>
      <c r="H8" s="188"/>
      <c r="I8" s="188"/>
      <c r="J8" s="188"/>
      <c r="K8" s="188"/>
      <c r="L8" s="187"/>
      <c r="M8" s="188"/>
      <c r="N8" s="188"/>
      <c r="O8" s="188"/>
      <c r="P8" s="187"/>
      <c r="Q8" s="191"/>
      <c r="R8" s="189">
        <v>80</v>
      </c>
      <c r="S8" s="189">
        <v>80</v>
      </c>
      <c r="T8" s="189">
        <v>9</v>
      </c>
      <c r="U8" s="190">
        <v>9</v>
      </c>
      <c r="V8" s="189">
        <v>9</v>
      </c>
      <c r="W8" s="189">
        <f t="shared" si="0"/>
        <v>62</v>
      </c>
      <c r="X8" s="188"/>
      <c r="Y8" s="189">
        <f t="shared" si="1"/>
        <v>35.5</v>
      </c>
      <c r="Z8" s="187"/>
      <c r="AA8" s="188"/>
      <c r="AB8" s="188"/>
      <c r="AC8" s="187"/>
      <c r="AD8" s="188"/>
      <c r="AE8" s="187"/>
    </row>
    <row r="9" spans="1:33" s="80" customFormat="1">
      <c r="A9" s="188" t="s">
        <v>159</v>
      </c>
      <c r="B9" s="192"/>
      <c r="C9" s="188"/>
      <c r="D9" s="188"/>
      <c r="E9" s="187"/>
      <c r="F9" s="188"/>
      <c r="G9" s="187"/>
      <c r="H9" s="188"/>
      <c r="I9" s="188"/>
      <c r="J9" s="188"/>
      <c r="K9" s="188"/>
      <c r="L9" s="187"/>
      <c r="M9" s="188"/>
      <c r="N9" s="188"/>
      <c r="O9" s="188"/>
      <c r="P9" s="187"/>
      <c r="Q9" s="191"/>
      <c r="R9" s="189">
        <v>100</v>
      </c>
      <c r="S9" s="189">
        <v>100</v>
      </c>
      <c r="T9" s="189">
        <v>11</v>
      </c>
      <c r="U9" s="190">
        <v>11</v>
      </c>
      <c r="V9" s="189">
        <v>11</v>
      </c>
      <c r="W9" s="189">
        <f t="shared" si="0"/>
        <v>78</v>
      </c>
      <c r="X9" s="188"/>
      <c r="Y9" s="189">
        <f t="shared" si="1"/>
        <v>44.5</v>
      </c>
      <c r="Z9" s="187"/>
      <c r="AA9" s="188"/>
      <c r="AB9" s="188"/>
      <c r="AC9" s="187"/>
      <c r="AD9" s="188"/>
      <c r="AE9" s="187"/>
    </row>
    <row r="10" spans="1:33" s="80" customFormat="1">
      <c r="A10" s="188" t="s">
        <v>158</v>
      </c>
      <c r="B10" s="192"/>
      <c r="C10" s="188"/>
      <c r="D10" s="188"/>
      <c r="E10" s="187"/>
      <c r="F10" s="188"/>
      <c r="G10" s="187"/>
      <c r="H10" s="188"/>
      <c r="I10" s="188"/>
      <c r="J10" s="188"/>
      <c r="K10" s="188"/>
      <c r="L10" s="187"/>
      <c r="M10" s="188"/>
      <c r="N10" s="188"/>
      <c r="O10" s="188"/>
      <c r="P10" s="187"/>
      <c r="Q10" s="191"/>
      <c r="R10" s="189">
        <v>120</v>
      </c>
      <c r="S10" s="189">
        <v>120</v>
      </c>
      <c r="T10" s="189">
        <v>13</v>
      </c>
      <c r="U10" s="190">
        <v>13</v>
      </c>
      <c r="V10" s="189">
        <v>13</v>
      </c>
      <c r="W10" s="189">
        <f t="shared" si="0"/>
        <v>94</v>
      </c>
      <c r="X10" s="188"/>
      <c r="Y10" s="189">
        <f t="shared" si="1"/>
        <v>53.5</v>
      </c>
      <c r="Z10" s="187"/>
      <c r="AA10" s="188"/>
      <c r="AB10" s="188"/>
      <c r="AC10" s="187"/>
      <c r="AD10" s="188"/>
      <c r="AE10" s="187"/>
    </row>
    <row r="11" spans="1:33" s="183" customFormat="1">
      <c r="A11" s="82" t="s">
        <v>157</v>
      </c>
      <c r="B11" s="186"/>
      <c r="C11" s="82"/>
      <c r="D11" s="82"/>
      <c r="E11" s="81"/>
      <c r="F11" s="82"/>
      <c r="G11" s="81"/>
      <c r="H11" s="82"/>
      <c r="I11" s="82"/>
      <c r="J11" s="82"/>
      <c r="K11" s="82"/>
      <c r="L11" s="81"/>
      <c r="M11" s="82"/>
      <c r="N11" s="82"/>
      <c r="O11" s="82"/>
      <c r="P11" s="81"/>
      <c r="Q11" s="83"/>
      <c r="R11" s="184">
        <v>140</v>
      </c>
      <c r="S11" s="184">
        <v>140</v>
      </c>
      <c r="T11" s="184">
        <v>15</v>
      </c>
      <c r="U11" s="185">
        <v>15</v>
      </c>
      <c r="V11" s="184">
        <v>15</v>
      </c>
      <c r="W11" s="184">
        <f t="shared" si="0"/>
        <v>110</v>
      </c>
      <c r="X11" s="82"/>
      <c r="Y11" s="184">
        <f t="shared" si="1"/>
        <v>62.5</v>
      </c>
      <c r="Z11" s="81"/>
      <c r="AA11" s="82"/>
      <c r="AB11" s="82"/>
      <c r="AC11" s="81"/>
      <c r="AD11" s="82"/>
      <c r="AE11" s="81"/>
    </row>
    <row r="12" spans="1:33">
      <c r="A12" s="66" t="s">
        <v>156</v>
      </c>
      <c r="B12" s="182">
        <v>6</v>
      </c>
      <c r="C12" s="181">
        <v>760</v>
      </c>
      <c r="D12" s="181">
        <v>358</v>
      </c>
      <c r="E12" s="144">
        <f t="shared" ref="E12:E43" si="2">(R12-U12)*T12</f>
        <v>132.23999999999998</v>
      </c>
      <c r="F12" s="60"/>
      <c r="G12" s="73"/>
      <c r="H12" s="180">
        <v>801000</v>
      </c>
      <c r="I12" s="180">
        <v>20000</v>
      </c>
      <c r="J12" s="180"/>
      <c r="K12" s="180">
        <v>23200</v>
      </c>
      <c r="L12" s="176">
        <v>32.400000000000006</v>
      </c>
      <c r="M12" s="177">
        <v>84900</v>
      </c>
      <c r="N12" s="177">
        <v>3690</v>
      </c>
      <c r="O12" s="177">
        <v>5800</v>
      </c>
      <c r="P12" s="176">
        <v>10.5</v>
      </c>
      <c r="Q12" s="59"/>
      <c r="R12" s="175">
        <v>40</v>
      </c>
      <c r="S12" s="175">
        <v>46</v>
      </c>
      <c r="T12" s="174">
        <v>3.8</v>
      </c>
      <c r="U12" s="172">
        <v>5.2</v>
      </c>
      <c r="V12" s="173">
        <v>5</v>
      </c>
      <c r="W12" s="170">
        <v>29.8</v>
      </c>
      <c r="X12" s="68"/>
      <c r="Y12" s="170">
        <f t="shared" si="1"/>
        <v>21.1</v>
      </c>
      <c r="Z12" s="172">
        <v>34.799999999999997</v>
      </c>
      <c r="AA12" s="66"/>
      <c r="AB12" s="66"/>
      <c r="AC12" s="65"/>
      <c r="AD12" s="66"/>
      <c r="AE12" s="65"/>
    </row>
    <row r="13" spans="1:33">
      <c r="A13" s="66" t="s">
        <v>155</v>
      </c>
      <c r="B13" s="182">
        <v>8.1</v>
      </c>
      <c r="C13" s="181">
        <v>1030</v>
      </c>
      <c r="D13" s="181">
        <v>508</v>
      </c>
      <c r="E13" s="144">
        <f t="shared" si="2"/>
        <v>181.62999999999997</v>
      </c>
      <c r="F13" s="60"/>
      <c r="G13" s="73"/>
      <c r="H13" s="180">
        <v>1710000</v>
      </c>
      <c r="I13" s="180">
        <v>34200</v>
      </c>
      <c r="J13" s="180"/>
      <c r="K13" s="180">
        <v>39400</v>
      </c>
      <c r="L13" s="176">
        <v>40.700000000000003</v>
      </c>
      <c r="M13" s="177">
        <v>159000</v>
      </c>
      <c r="N13" s="177">
        <v>5790</v>
      </c>
      <c r="O13" s="177">
        <v>9200</v>
      </c>
      <c r="P13" s="176">
        <v>12.4</v>
      </c>
      <c r="Q13" s="59"/>
      <c r="R13" s="175">
        <v>50</v>
      </c>
      <c r="S13" s="175">
        <v>55</v>
      </c>
      <c r="T13" s="174">
        <v>4.0999999999999996</v>
      </c>
      <c r="U13" s="172">
        <v>5.7</v>
      </c>
      <c r="V13" s="173">
        <v>7</v>
      </c>
      <c r="W13" s="170">
        <v>37.299999999999997</v>
      </c>
      <c r="X13" s="68"/>
      <c r="Y13" s="170">
        <f t="shared" si="1"/>
        <v>25.45</v>
      </c>
      <c r="Z13" s="172">
        <v>44.3</v>
      </c>
      <c r="AA13" s="66"/>
      <c r="AB13" s="66"/>
      <c r="AC13" s="65"/>
      <c r="AD13" s="66"/>
      <c r="AE13" s="65"/>
    </row>
    <row r="14" spans="1:33">
      <c r="A14" s="74" t="s">
        <v>154</v>
      </c>
      <c r="B14" s="179">
        <v>10.4</v>
      </c>
      <c r="C14" s="178">
        <v>1320</v>
      </c>
      <c r="D14" s="178">
        <v>631</v>
      </c>
      <c r="E14" s="144">
        <f t="shared" si="2"/>
        <v>236.28000000000003</v>
      </c>
      <c r="F14" s="60"/>
      <c r="G14" s="73"/>
      <c r="H14" s="177">
        <v>3180000</v>
      </c>
      <c r="I14" s="177">
        <v>53000</v>
      </c>
      <c r="J14" s="177"/>
      <c r="K14" s="177">
        <v>60700</v>
      </c>
      <c r="L14" s="176">
        <v>49</v>
      </c>
      <c r="M14" s="177">
        <v>277000</v>
      </c>
      <c r="N14" s="177">
        <v>8650</v>
      </c>
      <c r="O14" s="177">
        <v>13600</v>
      </c>
      <c r="P14" s="176">
        <v>14.5</v>
      </c>
      <c r="Q14" s="59"/>
      <c r="R14" s="175">
        <v>60</v>
      </c>
      <c r="S14" s="175">
        <v>64</v>
      </c>
      <c r="T14" s="174">
        <v>4.4000000000000004</v>
      </c>
      <c r="U14" s="172">
        <v>6.3</v>
      </c>
      <c r="V14" s="173">
        <v>7</v>
      </c>
      <c r="W14" s="170">
        <v>46.7</v>
      </c>
      <c r="X14" s="68"/>
      <c r="Y14" s="170">
        <f t="shared" si="1"/>
        <v>29.8</v>
      </c>
      <c r="Z14" s="172">
        <v>53.7</v>
      </c>
      <c r="AA14" s="66"/>
      <c r="AB14" s="66"/>
      <c r="AC14" s="65"/>
      <c r="AD14" s="66"/>
      <c r="AE14" s="65"/>
    </row>
    <row r="15" spans="1:33">
      <c r="A15" s="74" t="s">
        <v>153</v>
      </c>
      <c r="B15" s="179">
        <v>12.9</v>
      </c>
      <c r="C15" s="178">
        <v>1639.9999999999998</v>
      </c>
      <c r="D15" s="178">
        <v>764</v>
      </c>
      <c r="E15" s="144">
        <f t="shared" si="2"/>
        <v>296.57</v>
      </c>
      <c r="F15" s="60"/>
      <c r="G15" s="73"/>
      <c r="H15" s="177">
        <v>5410000</v>
      </c>
      <c r="I15" s="177">
        <v>77300</v>
      </c>
      <c r="J15" s="177"/>
      <c r="K15" s="177">
        <v>88300</v>
      </c>
      <c r="L15" s="176">
        <v>57.400000000000006</v>
      </c>
      <c r="M15" s="177">
        <v>449000</v>
      </c>
      <c r="N15" s="177">
        <v>12300</v>
      </c>
      <c r="O15" s="177">
        <v>19300</v>
      </c>
      <c r="P15" s="176">
        <v>16.5</v>
      </c>
      <c r="Q15" s="59"/>
      <c r="R15" s="175">
        <v>70</v>
      </c>
      <c r="S15" s="175">
        <v>73</v>
      </c>
      <c r="T15" s="174">
        <v>4.7</v>
      </c>
      <c r="U15" s="172">
        <v>6.9</v>
      </c>
      <c r="V15" s="173">
        <v>7</v>
      </c>
      <c r="W15" s="170">
        <v>56.1</v>
      </c>
      <c r="X15" s="68"/>
      <c r="Y15" s="170">
        <f t="shared" si="1"/>
        <v>34.15</v>
      </c>
      <c r="Z15" s="172">
        <v>63.1</v>
      </c>
      <c r="AA15" s="66"/>
      <c r="AB15" s="66"/>
      <c r="AC15" s="65"/>
      <c r="AD15" s="66"/>
      <c r="AE15" s="65"/>
    </row>
    <row r="16" spans="1:33">
      <c r="A16" s="41" t="s">
        <v>152</v>
      </c>
      <c r="B16" s="159">
        <v>15.8</v>
      </c>
      <c r="C16" s="158">
        <v>2010.0000000000002</v>
      </c>
      <c r="D16" s="158">
        <v>966</v>
      </c>
      <c r="E16" s="144">
        <f t="shared" si="2"/>
        <v>363</v>
      </c>
      <c r="F16" s="60"/>
      <c r="G16" s="42"/>
      <c r="H16" s="157">
        <v>8690000</v>
      </c>
      <c r="I16" s="157">
        <v>109000</v>
      </c>
      <c r="J16" s="157"/>
      <c r="K16" s="157">
        <v>124000</v>
      </c>
      <c r="L16" s="156">
        <v>65.8</v>
      </c>
      <c r="M16" s="157">
        <v>683000</v>
      </c>
      <c r="N16" s="157">
        <v>16700</v>
      </c>
      <c r="O16" s="157">
        <v>26100</v>
      </c>
      <c r="P16" s="156">
        <v>18.400000000000002</v>
      </c>
      <c r="Q16" s="59"/>
      <c r="R16" s="175">
        <v>80</v>
      </c>
      <c r="S16" s="175">
        <v>82</v>
      </c>
      <c r="T16" s="174">
        <v>5</v>
      </c>
      <c r="U16" s="172">
        <v>7.4</v>
      </c>
      <c r="V16" s="173">
        <v>9</v>
      </c>
      <c r="W16" s="170">
        <v>63.6</v>
      </c>
      <c r="X16" s="68"/>
      <c r="Y16" s="170">
        <f t="shared" si="1"/>
        <v>38.5</v>
      </c>
      <c r="Z16" s="172">
        <v>72.599999999999994</v>
      </c>
      <c r="AA16" s="66"/>
      <c r="AB16" s="66"/>
      <c r="AC16" s="65"/>
      <c r="AD16" s="66"/>
      <c r="AE16" s="65"/>
    </row>
    <row r="17" spans="1:36">
      <c r="A17" s="41" t="s">
        <v>151</v>
      </c>
      <c r="B17" s="159">
        <v>18.8</v>
      </c>
      <c r="C17" s="158">
        <v>2390</v>
      </c>
      <c r="D17" s="158">
        <v>1130</v>
      </c>
      <c r="E17" s="144">
        <f t="shared" si="2"/>
        <v>434.59999999999997</v>
      </c>
      <c r="F17" s="60"/>
      <c r="G17" s="42"/>
      <c r="H17" s="157">
        <v>13170000</v>
      </c>
      <c r="I17" s="157">
        <v>146000</v>
      </c>
      <c r="J17" s="157"/>
      <c r="K17" s="157">
        <v>166000</v>
      </c>
      <c r="L17" s="156">
        <v>74.2</v>
      </c>
      <c r="M17" s="157">
        <v>1010000</v>
      </c>
      <c r="N17" s="157">
        <v>22200</v>
      </c>
      <c r="O17" s="157">
        <v>34600</v>
      </c>
      <c r="P17" s="156">
        <v>20.5</v>
      </c>
      <c r="Q17" s="59"/>
      <c r="R17" s="175">
        <v>90</v>
      </c>
      <c r="S17" s="175">
        <v>91</v>
      </c>
      <c r="T17" s="174">
        <v>5.3</v>
      </c>
      <c r="U17" s="172">
        <v>8</v>
      </c>
      <c r="V17" s="173">
        <v>9</v>
      </c>
      <c r="W17" s="170">
        <v>73</v>
      </c>
      <c r="X17" s="68"/>
      <c r="Y17" s="170">
        <f t="shared" si="1"/>
        <v>42.85</v>
      </c>
      <c r="Z17" s="172">
        <v>82</v>
      </c>
      <c r="AA17" s="66"/>
      <c r="AB17" s="66"/>
      <c r="AC17" s="65"/>
      <c r="AD17" s="66"/>
      <c r="AE17" s="65"/>
    </row>
    <row r="18" spans="1:36">
      <c r="A18" s="41" t="s">
        <v>150</v>
      </c>
      <c r="B18" s="159">
        <v>22.4</v>
      </c>
      <c r="C18" s="158">
        <v>2850</v>
      </c>
      <c r="D18" s="158">
        <v>1400</v>
      </c>
      <c r="E18" s="144">
        <f t="shared" si="2"/>
        <v>512.4</v>
      </c>
      <c r="F18" s="60"/>
      <c r="G18" s="42"/>
      <c r="H18" s="157">
        <v>19430000</v>
      </c>
      <c r="I18" s="157">
        <v>194000</v>
      </c>
      <c r="J18" s="157"/>
      <c r="K18" s="157">
        <v>221000</v>
      </c>
      <c r="L18" s="156">
        <v>82.6</v>
      </c>
      <c r="M18" s="157">
        <v>1420000</v>
      </c>
      <c r="N18" s="157">
        <v>28500</v>
      </c>
      <c r="O18" s="157">
        <v>44600</v>
      </c>
      <c r="P18" s="156">
        <v>22.400000000000002</v>
      </c>
      <c r="Q18" s="59"/>
      <c r="R18" s="175">
        <v>100</v>
      </c>
      <c r="S18" s="175">
        <v>100</v>
      </c>
      <c r="T18" s="174">
        <v>5.6</v>
      </c>
      <c r="U18" s="172">
        <v>8.5</v>
      </c>
      <c r="V18" s="173">
        <v>12</v>
      </c>
      <c r="W18" s="170">
        <v>79.5</v>
      </c>
      <c r="X18" s="68"/>
      <c r="Y18" s="170">
        <f t="shared" si="1"/>
        <v>47.2</v>
      </c>
      <c r="Z18" s="172">
        <v>91.5</v>
      </c>
      <c r="AA18" s="66"/>
      <c r="AB18" s="66"/>
      <c r="AC18" s="65"/>
      <c r="AD18" s="66"/>
      <c r="AE18" s="65"/>
    </row>
    <row r="19" spans="1:36">
      <c r="A19" s="43" t="s">
        <v>149</v>
      </c>
      <c r="B19" s="159">
        <v>26.2</v>
      </c>
      <c r="C19" s="158">
        <v>3340</v>
      </c>
      <c r="D19" s="158">
        <v>1590</v>
      </c>
      <c r="E19" s="144">
        <f t="shared" si="2"/>
        <v>594.72</v>
      </c>
      <c r="F19" s="60"/>
      <c r="G19" s="42"/>
      <c r="H19" s="157">
        <v>27720000</v>
      </c>
      <c r="I19" s="157">
        <v>252000</v>
      </c>
      <c r="J19" s="157"/>
      <c r="K19" s="157">
        <v>285000</v>
      </c>
      <c r="L19" s="156">
        <v>91.1</v>
      </c>
      <c r="M19" s="157">
        <v>2050000</v>
      </c>
      <c r="N19" s="157">
        <v>37300</v>
      </c>
      <c r="O19" s="157">
        <v>58100</v>
      </c>
      <c r="P19" s="156">
        <v>24.8</v>
      </c>
      <c r="Q19" s="171">
        <f t="shared" ref="Q19:Q29" si="3">2/3*(S19-0.63*U19)*U19^3+1/3*(R19-2*U19)*T19^3+2*(T19/U19)*(0.145+0.1*V19/U19)*(((V19+T19/2)^2+(V19+U19)^2-V19^2)/(2*V19+U19))^4</f>
        <v>83127.006463298705</v>
      </c>
      <c r="R19" s="155">
        <v>110</v>
      </c>
      <c r="S19" s="155">
        <v>110</v>
      </c>
      <c r="T19" s="148">
        <v>5.9</v>
      </c>
      <c r="U19" s="154">
        <v>9.1999999999999993</v>
      </c>
      <c r="V19" s="155">
        <v>12</v>
      </c>
      <c r="W19" s="148">
        <v>88.8</v>
      </c>
      <c r="X19" s="18"/>
      <c r="Y19" s="170">
        <f t="shared" si="1"/>
        <v>52.05</v>
      </c>
      <c r="Z19" s="154">
        <v>100.8</v>
      </c>
      <c r="AA19" s="66"/>
      <c r="AB19" s="66"/>
      <c r="AC19" s="33"/>
      <c r="AD19" s="32"/>
      <c r="AE19" s="31"/>
      <c r="AF19" s="61"/>
      <c r="AG19" s="62"/>
      <c r="AH19" s="61"/>
      <c r="AI19" s="61"/>
      <c r="AJ19" s="61"/>
    </row>
    <row r="20" spans="1:36">
      <c r="A20" s="43" t="s">
        <v>148</v>
      </c>
      <c r="B20" s="159">
        <v>30.7</v>
      </c>
      <c r="C20" s="158">
        <v>3910</v>
      </c>
      <c r="D20" s="158">
        <v>1910.0000000000002</v>
      </c>
      <c r="E20" s="144">
        <f t="shared" si="2"/>
        <v>683.24</v>
      </c>
      <c r="F20" s="60"/>
      <c r="G20" s="42"/>
      <c r="H20" s="157">
        <v>38920000</v>
      </c>
      <c r="I20" s="157">
        <v>324000</v>
      </c>
      <c r="J20" s="157"/>
      <c r="K20" s="157">
        <v>367000</v>
      </c>
      <c r="L20" s="156">
        <v>99.7</v>
      </c>
      <c r="M20" s="157">
        <v>2840000</v>
      </c>
      <c r="N20" s="157">
        <v>47300</v>
      </c>
      <c r="O20" s="157">
        <v>73900</v>
      </c>
      <c r="P20" s="156">
        <v>26.9</v>
      </c>
      <c r="Q20" s="171">
        <f t="shared" si="3"/>
        <v>119265.00852961643</v>
      </c>
      <c r="R20" s="155">
        <v>120</v>
      </c>
      <c r="S20" s="155">
        <v>120</v>
      </c>
      <c r="T20" s="148">
        <v>6.2</v>
      </c>
      <c r="U20" s="154">
        <v>9.8000000000000007</v>
      </c>
      <c r="V20" s="155">
        <v>15</v>
      </c>
      <c r="W20" s="148">
        <v>95.2</v>
      </c>
      <c r="X20" s="18"/>
      <c r="Y20" s="170">
        <f t="shared" si="1"/>
        <v>56.9</v>
      </c>
      <c r="Z20" s="154">
        <v>110.2</v>
      </c>
      <c r="AA20" s="66"/>
      <c r="AB20" s="66"/>
      <c r="AC20" s="33"/>
      <c r="AD20" s="32"/>
      <c r="AE20" s="31"/>
      <c r="AF20" s="61"/>
      <c r="AG20" s="62"/>
      <c r="AH20" s="61"/>
      <c r="AI20" s="61"/>
      <c r="AJ20" s="61"/>
    </row>
    <row r="21" spans="1:36">
      <c r="A21" s="43" t="s">
        <v>147</v>
      </c>
      <c r="B21" s="159">
        <v>36.1</v>
      </c>
      <c r="C21" s="158">
        <v>4590</v>
      </c>
      <c r="D21" s="158">
        <v>2210</v>
      </c>
      <c r="E21" s="144">
        <f t="shared" si="2"/>
        <v>823.68</v>
      </c>
      <c r="F21" s="60"/>
      <c r="G21" s="42"/>
      <c r="H21" s="157">
        <v>57900000</v>
      </c>
      <c r="I21" s="157">
        <v>429000</v>
      </c>
      <c r="J21" s="157"/>
      <c r="K21" s="157">
        <v>484000</v>
      </c>
      <c r="L21" s="156">
        <v>112</v>
      </c>
      <c r="M21" s="157">
        <v>4200000</v>
      </c>
      <c r="N21" s="157">
        <v>62200</v>
      </c>
      <c r="O21" s="157">
        <v>97000</v>
      </c>
      <c r="P21" s="156">
        <v>30.2</v>
      </c>
      <c r="Q21" s="171">
        <f t="shared" si="3"/>
        <v>146510.65522382752</v>
      </c>
      <c r="R21" s="155">
        <v>135</v>
      </c>
      <c r="S21" s="155">
        <v>135</v>
      </c>
      <c r="T21" s="148">
        <v>6.6</v>
      </c>
      <c r="U21" s="154">
        <v>10.199999999999999</v>
      </c>
      <c r="V21" s="155">
        <v>15</v>
      </c>
      <c r="W21" s="148">
        <v>109.8</v>
      </c>
      <c r="X21" s="18"/>
      <c r="Y21" s="170">
        <f t="shared" si="1"/>
        <v>64.2</v>
      </c>
      <c r="Z21" s="154">
        <v>124.8</v>
      </c>
      <c r="AA21" s="66"/>
      <c r="AB21" s="66"/>
      <c r="AC21" s="33"/>
      <c r="AD21" s="32"/>
      <c r="AE21" s="31"/>
      <c r="AF21" s="61"/>
      <c r="AG21" s="62"/>
      <c r="AH21" s="61"/>
      <c r="AI21" s="61"/>
      <c r="AJ21" s="61"/>
    </row>
    <row r="22" spans="1:36">
      <c r="A22" s="43" t="s">
        <v>146</v>
      </c>
      <c r="B22" s="159">
        <v>42.2</v>
      </c>
      <c r="C22" s="158">
        <v>5380</v>
      </c>
      <c r="D22" s="158">
        <v>2570</v>
      </c>
      <c r="E22" s="144">
        <f t="shared" si="2"/>
        <v>989.03000000000009</v>
      </c>
      <c r="F22" s="60"/>
      <c r="G22" s="42"/>
      <c r="H22" s="157">
        <v>83560000</v>
      </c>
      <c r="I22" s="157">
        <v>557000</v>
      </c>
      <c r="J22" s="157"/>
      <c r="K22" s="157">
        <v>628000</v>
      </c>
      <c r="L22" s="156">
        <v>125</v>
      </c>
      <c r="M22" s="157">
        <v>6040000</v>
      </c>
      <c r="N22" s="157">
        <v>80500</v>
      </c>
      <c r="O22" s="157">
        <v>125000</v>
      </c>
      <c r="P22" s="156">
        <v>33.5</v>
      </c>
      <c r="Q22" s="171">
        <f t="shared" si="3"/>
        <v>183289.40779439325</v>
      </c>
      <c r="R22" s="155">
        <v>150</v>
      </c>
      <c r="S22" s="155">
        <v>150</v>
      </c>
      <c r="T22" s="148">
        <v>7.1</v>
      </c>
      <c r="U22" s="154">
        <v>10.7</v>
      </c>
      <c r="V22" s="155">
        <v>15</v>
      </c>
      <c r="W22" s="148">
        <v>124.3</v>
      </c>
      <c r="X22" s="18"/>
      <c r="Y22" s="170">
        <f t="shared" si="1"/>
        <v>71.45</v>
      </c>
      <c r="Z22" s="154">
        <v>139.30000000000001</v>
      </c>
      <c r="AA22" s="66"/>
      <c r="AB22" s="66"/>
      <c r="AC22" s="33"/>
      <c r="AD22" s="32"/>
      <c r="AE22" s="31"/>
      <c r="AF22" s="61"/>
      <c r="AG22" s="62"/>
      <c r="AH22" s="61"/>
      <c r="AI22" s="61"/>
      <c r="AJ22" s="61"/>
    </row>
    <row r="23" spans="1:36">
      <c r="A23" s="43" t="s">
        <v>145</v>
      </c>
      <c r="B23" s="159">
        <v>49.1</v>
      </c>
      <c r="C23" s="158">
        <v>6260</v>
      </c>
      <c r="D23" s="158">
        <v>3080</v>
      </c>
      <c r="E23" s="144">
        <f t="shared" si="2"/>
        <v>1151.25</v>
      </c>
      <c r="F23" s="60"/>
      <c r="G23" s="42"/>
      <c r="H23" s="157">
        <v>117700000</v>
      </c>
      <c r="I23" s="157">
        <v>713000</v>
      </c>
      <c r="J23" s="157"/>
      <c r="K23" s="157">
        <v>804000</v>
      </c>
      <c r="L23" s="156">
        <v>137</v>
      </c>
      <c r="M23" s="157">
        <v>7880000</v>
      </c>
      <c r="N23" s="157">
        <v>98500</v>
      </c>
      <c r="O23" s="157">
        <v>154000</v>
      </c>
      <c r="P23" s="156">
        <v>35.5</v>
      </c>
      <c r="Q23" s="171">
        <f t="shared" si="3"/>
        <v>258249.77462495017</v>
      </c>
      <c r="R23" s="155">
        <v>165</v>
      </c>
      <c r="S23" s="155">
        <v>160</v>
      </c>
      <c r="T23" s="148">
        <v>7.5</v>
      </c>
      <c r="U23" s="154">
        <v>11.5</v>
      </c>
      <c r="V23" s="155">
        <v>18</v>
      </c>
      <c r="W23" s="148">
        <v>135.5</v>
      </c>
      <c r="X23" s="18"/>
      <c r="Y23" s="170">
        <f t="shared" si="1"/>
        <v>76.25</v>
      </c>
      <c r="Z23" s="154">
        <v>153.5</v>
      </c>
      <c r="AA23" s="66"/>
      <c r="AB23" s="66"/>
      <c r="AC23" s="33"/>
      <c r="AD23" s="32"/>
      <c r="AE23" s="31"/>
      <c r="AF23" s="61"/>
      <c r="AG23" s="62"/>
      <c r="AH23" s="61"/>
      <c r="AI23" s="61"/>
      <c r="AJ23" s="61"/>
    </row>
    <row r="24" spans="1:36">
      <c r="A24" s="43" t="s">
        <v>144</v>
      </c>
      <c r="B24" s="159">
        <v>57.1</v>
      </c>
      <c r="C24" s="158">
        <v>7270</v>
      </c>
      <c r="D24" s="158">
        <v>3510</v>
      </c>
      <c r="E24" s="144">
        <f t="shared" si="2"/>
        <v>1338.4</v>
      </c>
      <c r="F24" s="60"/>
      <c r="G24" s="42"/>
      <c r="H24" s="157">
        <v>162700000</v>
      </c>
      <c r="I24" s="157">
        <v>904000</v>
      </c>
      <c r="J24" s="157"/>
      <c r="K24" s="157">
        <v>1019000</v>
      </c>
      <c r="L24" s="156">
        <v>150</v>
      </c>
      <c r="M24" s="157">
        <v>10430000</v>
      </c>
      <c r="N24" s="157">
        <v>123000</v>
      </c>
      <c r="O24" s="157">
        <v>191000</v>
      </c>
      <c r="P24" s="156">
        <v>37.9</v>
      </c>
      <c r="Q24" s="171">
        <f t="shared" si="3"/>
        <v>342489.27697764192</v>
      </c>
      <c r="R24" s="155">
        <v>180</v>
      </c>
      <c r="S24" s="155">
        <v>170</v>
      </c>
      <c r="T24" s="148">
        <v>8</v>
      </c>
      <c r="U24" s="154">
        <v>12.7</v>
      </c>
      <c r="V24" s="155">
        <v>18</v>
      </c>
      <c r="W24" s="148">
        <v>149.30000000000001</v>
      </c>
      <c r="X24" s="18"/>
      <c r="Y24" s="170">
        <f t="shared" si="1"/>
        <v>81</v>
      </c>
      <c r="Z24" s="154">
        <v>167.3</v>
      </c>
      <c r="AA24" s="66"/>
      <c r="AB24" s="66"/>
      <c r="AC24" s="33"/>
      <c r="AD24" s="32"/>
      <c r="AE24" s="31"/>
      <c r="AF24" s="61"/>
      <c r="AG24" s="62"/>
      <c r="AH24" s="61"/>
      <c r="AI24" s="61"/>
      <c r="AJ24" s="61"/>
    </row>
    <row r="25" spans="1:36">
      <c r="A25" s="43" t="s">
        <v>143</v>
      </c>
      <c r="B25" s="159">
        <v>66.3</v>
      </c>
      <c r="C25" s="158">
        <v>8450</v>
      </c>
      <c r="D25" s="158">
        <v>4270</v>
      </c>
      <c r="E25" s="144">
        <f t="shared" si="2"/>
        <v>1603.8999999999999</v>
      </c>
      <c r="F25" s="60"/>
      <c r="G25" s="42"/>
      <c r="H25" s="157">
        <v>231300000</v>
      </c>
      <c r="I25" s="157">
        <v>1160000</v>
      </c>
      <c r="J25" s="157"/>
      <c r="K25" s="157">
        <v>1307000</v>
      </c>
      <c r="L25" s="156">
        <v>166</v>
      </c>
      <c r="M25" s="157">
        <v>13180000</v>
      </c>
      <c r="N25" s="157">
        <v>146000</v>
      </c>
      <c r="O25" s="157">
        <v>229000</v>
      </c>
      <c r="P25" s="156">
        <v>39.5</v>
      </c>
      <c r="Q25" s="171">
        <f t="shared" si="3"/>
        <v>468350.98878746899</v>
      </c>
      <c r="R25" s="155">
        <v>200</v>
      </c>
      <c r="S25" s="155">
        <v>180</v>
      </c>
      <c r="T25" s="148">
        <v>8.6</v>
      </c>
      <c r="U25" s="154">
        <v>13.5</v>
      </c>
      <c r="V25" s="155">
        <v>21</v>
      </c>
      <c r="W25" s="148">
        <v>165.5</v>
      </c>
      <c r="X25" s="18"/>
      <c r="Y25" s="170">
        <f t="shared" si="1"/>
        <v>85.7</v>
      </c>
      <c r="Z25" s="154">
        <v>186.5</v>
      </c>
      <c r="AA25" s="66"/>
      <c r="AB25" s="66"/>
      <c r="AC25" s="33"/>
      <c r="AD25" s="32"/>
      <c r="AE25" s="31"/>
      <c r="AF25" s="61"/>
      <c r="AG25" s="62"/>
      <c r="AH25" s="61"/>
      <c r="AI25" s="61"/>
      <c r="AJ25" s="61"/>
    </row>
    <row r="26" spans="1:36">
      <c r="A26" s="43" t="s">
        <v>142</v>
      </c>
      <c r="B26" s="159">
        <v>77.599999999999994</v>
      </c>
      <c r="C26" s="158">
        <v>9880</v>
      </c>
      <c r="D26" s="158">
        <v>5090</v>
      </c>
      <c r="E26" s="144">
        <f t="shared" si="2"/>
        <v>1977.7600000000002</v>
      </c>
      <c r="F26" s="60"/>
      <c r="G26" s="42"/>
      <c r="H26" s="157">
        <v>337400000</v>
      </c>
      <c r="I26" s="157">
        <v>1500000</v>
      </c>
      <c r="J26" s="157"/>
      <c r="K26" s="157">
        <v>1702000</v>
      </c>
      <c r="L26" s="156">
        <v>185</v>
      </c>
      <c r="M26" s="157">
        <v>16760000</v>
      </c>
      <c r="N26" s="157">
        <v>176000</v>
      </c>
      <c r="O26" s="157">
        <v>276000</v>
      </c>
      <c r="P26" s="156">
        <v>41.2</v>
      </c>
      <c r="Q26" s="171">
        <f t="shared" si="3"/>
        <v>606446.06995226711</v>
      </c>
      <c r="R26" s="155">
        <v>225</v>
      </c>
      <c r="S26" s="155">
        <v>190</v>
      </c>
      <c r="T26" s="148">
        <v>9.4</v>
      </c>
      <c r="U26" s="154">
        <v>14.6</v>
      </c>
      <c r="V26" s="155">
        <v>21</v>
      </c>
      <c r="W26" s="148">
        <v>189.4</v>
      </c>
      <c r="X26" s="18"/>
      <c r="Y26" s="170">
        <f t="shared" si="1"/>
        <v>90.3</v>
      </c>
      <c r="Z26" s="154">
        <v>210.4</v>
      </c>
      <c r="AA26" s="66"/>
      <c r="AB26" s="66"/>
      <c r="AC26" s="33"/>
      <c r="AD26" s="32"/>
      <c r="AE26" s="31"/>
      <c r="AF26" s="61"/>
      <c r="AG26" s="62"/>
      <c r="AH26" s="61"/>
      <c r="AI26" s="61"/>
      <c r="AJ26" s="61"/>
    </row>
    <row r="27" spans="1:36">
      <c r="A27" s="43" t="s">
        <v>141</v>
      </c>
      <c r="B27" s="159">
        <v>90.7</v>
      </c>
      <c r="C27" s="158">
        <v>11550</v>
      </c>
      <c r="D27" s="158">
        <v>5990</v>
      </c>
      <c r="E27" s="144">
        <f t="shared" si="2"/>
        <v>2386.7999999999997</v>
      </c>
      <c r="F27" s="60"/>
      <c r="G27" s="42"/>
      <c r="H27" s="157">
        <v>482000000</v>
      </c>
      <c r="I27" s="157">
        <v>1930000</v>
      </c>
      <c r="J27" s="157"/>
      <c r="K27" s="157">
        <v>2194000</v>
      </c>
      <c r="L27" s="156">
        <v>204</v>
      </c>
      <c r="M27" s="157">
        <v>21420000</v>
      </c>
      <c r="N27" s="157">
        <v>214000</v>
      </c>
      <c r="O27" s="157">
        <v>336000</v>
      </c>
      <c r="P27" s="156">
        <v>43.099999999999994</v>
      </c>
      <c r="Q27" s="171">
        <f t="shared" si="3"/>
        <v>804436.56841815566</v>
      </c>
      <c r="R27" s="155">
        <v>250</v>
      </c>
      <c r="S27" s="155">
        <v>200</v>
      </c>
      <c r="T27" s="148">
        <v>10.199999999999999</v>
      </c>
      <c r="U27" s="154">
        <v>16</v>
      </c>
      <c r="V27" s="155">
        <v>21</v>
      </c>
      <c r="W27" s="148">
        <v>213</v>
      </c>
      <c r="X27" s="18"/>
      <c r="Y27" s="170">
        <f t="shared" si="1"/>
        <v>94.9</v>
      </c>
      <c r="Z27" s="154">
        <v>234</v>
      </c>
      <c r="AA27" s="66"/>
      <c r="AB27" s="66"/>
      <c r="AC27" s="39"/>
      <c r="AD27" s="32"/>
      <c r="AE27" s="31"/>
      <c r="AF27" s="61"/>
      <c r="AG27" s="62"/>
      <c r="AH27" s="61"/>
      <c r="AI27" s="61"/>
      <c r="AJ27" s="61"/>
    </row>
    <row r="28" spans="1:36">
      <c r="A28" s="43" t="s">
        <v>140</v>
      </c>
      <c r="B28" s="159">
        <v>106</v>
      </c>
      <c r="C28" s="158">
        <v>13440</v>
      </c>
      <c r="D28" s="158">
        <v>7230</v>
      </c>
      <c r="E28" s="144">
        <f t="shared" si="2"/>
        <v>2861.58</v>
      </c>
      <c r="F28" s="60"/>
      <c r="G28" s="42"/>
      <c r="H28" s="157">
        <v>671200000</v>
      </c>
      <c r="I28" s="157">
        <v>2440000</v>
      </c>
      <c r="J28" s="157"/>
      <c r="K28" s="157">
        <v>2787000</v>
      </c>
      <c r="L28" s="156">
        <v>224</v>
      </c>
      <c r="M28" s="157">
        <v>26680000</v>
      </c>
      <c r="N28" s="157">
        <v>254000</v>
      </c>
      <c r="O28" s="157">
        <v>401000</v>
      </c>
      <c r="P28" s="156">
        <v>44.5</v>
      </c>
      <c r="Q28" s="171">
        <f t="shared" si="3"/>
        <v>1106992.1302215809</v>
      </c>
      <c r="R28" s="155">
        <v>275</v>
      </c>
      <c r="S28" s="155">
        <v>210</v>
      </c>
      <c r="T28" s="148">
        <v>11.1</v>
      </c>
      <c r="U28" s="154">
        <v>17.2</v>
      </c>
      <c r="V28" s="155">
        <v>24</v>
      </c>
      <c r="W28" s="148">
        <v>233.8</v>
      </c>
      <c r="X28" s="18"/>
      <c r="Y28" s="170">
        <f t="shared" si="1"/>
        <v>99.45</v>
      </c>
      <c r="Z28" s="154">
        <v>257.8</v>
      </c>
      <c r="AA28" s="66"/>
      <c r="AB28" s="66"/>
      <c r="AC28" s="33"/>
      <c r="AD28" s="32"/>
      <c r="AE28" s="31"/>
      <c r="AF28" s="61"/>
      <c r="AG28" s="62"/>
      <c r="AH28" s="61"/>
      <c r="AI28" s="61"/>
      <c r="AJ28" s="61"/>
    </row>
    <row r="29" spans="1:36" s="9" customFormat="1">
      <c r="A29" s="57" t="s">
        <v>139</v>
      </c>
      <c r="B29" s="169">
        <v>122</v>
      </c>
      <c r="C29" s="168">
        <v>15600</v>
      </c>
      <c r="D29" s="168">
        <v>8380</v>
      </c>
      <c r="E29" s="136">
        <f t="shared" si="2"/>
        <v>3372</v>
      </c>
      <c r="F29" s="167"/>
      <c r="G29" s="54"/>
      <c r="H29" s="166">
        <v>920800000</v>
      </c>
      <c r="I29" s="166">
        <v>3070000</v>
      </c>
      <c r="J29" s="166"/>
      <c r="K29" s="166">
        <v>3512000</v>
      </c>
      <c r="L29" s="165">
        <v>243</v>
      </c>
      <c r="M29" s="166">
        <v>33870000</v>
      </c>
      <c r="N29" s="166">
        <v>308000</v>
      </c>
      <c r="O29" s="166">
        <v>486000</v>
      </c>
      <c r="P29" s="165">
        <v>46.6</v>
      </c>
      <c r="Q29" s="164">
        <f t="shared" si="3"/>
        <v>1481367.4049379735</v>
      </c>
      <c r="R29" s="163">
        <v>300</v>
      </c>
      <c r="S29" s="163">
        <v>220</v>
      </c>
      <c r="T29" s="147">
        <v>12</v>
      </c>
      <c r="U29" s="161">
        <v>19</v>
      </c>
      <c r="V29" s="163">
        <v>24</v>
      </c>
      <c r="W29" s="147">
        <v>257</v>
      </c>
      <c r="X29" s="14"/>
      <c r="Y29" s="162">
        <f t="shared" si="1"/>
        <v>104</v>
      </c>
      <c r="Z29" s="161">
        <v>281</v>
      </c>
      <c r="AA29" s="160"/>
      <c r="AB29" s="66"/>
      <c r="AC29" s="48"/>
      <c r="AD29" s="47"/>
      <c r="AE29" s="46"/>
      <c r="AF29" s="44"/>
      <c r="AG29" s="45"/>
      <c r="AH29" s="44"/>
      <c r="AI29" s="44"/>
      <c r="AJ29" s="44"/>
    </row>
    <row r="30" spans="1:36" s="17" customFormat="1">
      <c r="A30" s="43" t="s">
        <v>138</v>
      </c>
      <c r="B30" s="159">
        <v>16.7</v>
      </c>
      <c r="C30" s="158">
        <v>2120</v>
      </c>
      <c r="D30" s="158">
        <v>756</v>
      </c>
      <c r="E30" s="144">
        <f t="shared" si="2"/>
        <v>200</v>
      </c>
      <c r="F30" s="23"/>
      <c r="G30" s="42"/>
      <c r="H30" s="157">
        <v>3492000</v>
      </c>
      <c r="I30" s="157">
        <v>72760</v>
      </c>
      <c r="J30" s="157"/>
      <c r="K30" s="157">
        <v>83010</v>
      </c>
      <c r="L30" s="156">
        <v>40.599999999999994</v>
      </c>
      <c r="M30" s="157">
        <v>1338000</v>
      </c>
      <c r="N30" s="157">
        <v>26760</v>
      </c>
      <c r="O30" s="157">
        <v>41140</v>
      </c>
      <c r="P30" s="156">
        <v>25.099999999999998</v>
      </c>
      <c r="Q30" s="21"/>
      <c r="R30" s="155">
        <v>48</v>
      </c>
      <c r="S30" s="155">
        <v>100</v>
      </c>
      <c r="T30" s="148">
        <v>5</v>
      </c>
      <c r="U30" s="154">
        <v>8</v>
      </c>
      <c r="V30" s="155">
        <v>12</v>
      </c>
      <c r="W30" s="148">
        <v>28</v>
      </c>
      <c r="X30" s="18"/>
      <c r="Y30" s="148">
        <f t="shared" si="1"/>
        <v>47.5</v>
      </c>
      <c r="Z30" s="154">
        <v>40</v>
      </c>
      <c r="AA30" s="35"/>
      <c r="AB30" s="66"/>
      <c r="AC30" s="33"/>
      <c r="AD30" s="32"/>
      <c r="AE30" s="31"/>
      <c r="AF30" s="25"/>
      <c r="AG30" s="30"/>
      <c r="AH30" s="25"/>
      <c r="AI30" s="25"/>
      <c r="AJ30" s="25"/>
    </row>
    <row r="31" spans="1:36" s="17" customFormat="1">
      <c r="A31" s="41" t="s">
        <v>137</v>
      </c>
      <c r="B31" s="159">
        <v>19.899999999999999</v>
      </c>
      <c r="C31" s="158">
        <v>2530</v>
      </c>
      <c r="D31" s="158">
        <v>846.00000000000011</v>
      </c>
      <c r="E31" s="144">
        <f t="shared" si="2"/>
        <v>245</v>
      </c>
      <c r="F31" s="23"/>
      <c r="G31" s="42"/>
      <c r="H31" s="157">
        <v>6062000</v>
      </c>
      <c r="I31" s="157">
        <v>106300</v>
      </c>
      <c r="J31" s="157"/>
      <c r="K31" s="157">
        <v>119500</v>
      </c>
      <c r="L31" s="156">
        <v>48.9</v>
      </c>
      <c r="M31" s="157">
        <v>2309000</v>
      </c>
      <c r="N31" s="157">
        <v>38480</v>
      </c>
      <c r="O31" s="157">
        <v>58850</v>
      </c>
      <c r="P31" s="156">
        <v>30.2</v>
      </c>
      <c r="Q31" s="21"/>
      <c r="R31" s="155">
        <v>57</v>
      </c>
      <c r="S31" s="155">
        <v>120</v>
      </c>
      <c r="T31" s="148">
        <v>5</v>
      </c>
      <c r="U31" s="154">
        <v>8</v>
      </c>
      <c r="V31" s="155">
        <v>12</v>
      </c>
      <c r="W31" s="148">
        <v>37</v>
      </c>
      <c r="X31" s="18"/>
      <c r="Y31" s="148">
        <f t="shared" si="1"/>
        <v>57.5</v>
      </c>
      <c r="Z31" s="154">
        <v>49</v>
      </c>
      <c r="AA31" s="35"/>
      <c r="AB31" s="66"/>
      <c r="AC31" s="33"/>
      <c r="AD31" s="32"/>
      <c r="AE31" s="31"/>
      <c r="AF31" s="25"/>
      <c r="AG31" s="30"/>
      <c r="AH31" s="25"/>
      <c r="AI31" s="25"/>
      <c r="AJ31" s="25"/>
    </row>
    <row r="32" spans="1:36" s="17" customFormat="1">
      <c r="A32" s="41" t="s">
        <v>136</v>
      </c>
      <c r="B32" s="159">
        <v>24.7</v>
      </c>
      <c r="C32" s="158">
        <v>3140</v>
      </c>
      <c r="D32" s="158">
        <v>1011.9999999999999</v>
      </c>
      <c r="E32" s="144">
        <f t="shared" si="2"/>
        <v>319</v>
      </c>
      <c r="F32" s="23"/>
      <c r="G32" s="42"/>
      <c r="H32" s="157">
        <v>10330000</v>
      </c>
      <c r="I32" s="157">
        <v>155400</v>
      </c>
      <c r="J32" s="157"/>
      <c r="K32" s="157">
        <v>173500</v>
      </c>
      <c r="L32" s="156">
        <v>57.300000000000004</v>
      </c>
      <c r="M32" s="157">
        <v>3893000</v>
      </c>
      <c r="N32" s="157">
        <v>55620</v>
      </c>
      <c r="O32" s="157">
        <v>84850</v>
      </c>
      <c r="P32" s="156">
        <v>35.200000000000003</v>
      </c>
      <c r="Q32" s="21"/>
      <c r="R32" s="155">
        <v>66.5</v>
      </c>
      <c r="S32" s="155">
        <v>140</v>
      </c>
      <c r="T32" s="148">
        <v>5.5</v>
      </c>
      <c r="U32" s="154">
        <v>8.5</v>
      </c>
      <c r="V32" s="155">
        <v>12</v>
      </c>
      <c r="W32" s="148">
        <v>46</v>
      </c>
      <c r="X32" s="18"/>
      <c r="Y32" s="148">
        <f t="shared" si="1"/>
        <v>67.25</v>
      </c>
      <c r="Z32" s="154">
        <v>58</v>
      </c>
      <c r="AA32" s="35"/>
      <c r="AB32" s="66"/>
      <c r="AC32" s="33"/>
      <c r="AD32" s="32"/>
      <c r="AE32" s="31"/>
      <c r="AF32" s="25"/>
      <c r="AG32" s="30"/>
      <c r="AH32" s="25"/>
      <c r="AI32" s="25"/>
      <c r="AJ32" s="25"/>
    </row>
    <row r="33" spans="1:36" s="17" customFormat="1">
      <c r="A33" s="41" t="s">
        <v>135</v>
      </c>
      <c r="B33" s="159">
        <v>30.4</v>
      </c>
      <c r="C33" s="158">
        <v>3879.9999999999995</v>
      </c>
      <c r="D33" s="158">
        <v>1321</v>
      </c>
      <c r="E33" s="144">
        <f t="shared" si="2"/>
        <v>402</v>
      </c>
      <c r="F33" s="23"/>
      <c r="G33" s="42"/>
      <c r="H33" s="157">
        <v>16730000</v>
      </c>
      <c r="I33" s="157">
        <v>220100</v>
      </c>
      <c r="J33" s="157"/>
      <c r="K33" s="157">
        <v>245100</v>
      </c>
      <c r="L33" s="156">
        <v>65.7</v>
      </c>
      <c r="M33" s="157">
        <v>6156000</v>
      </c>
      <c r="N33" s="157">
        <v>76950</v>
      </c>
      <c r="O33" s="157">
        <v>117600</v>
      </c>
      <c r="P33" s="156">
        <v>39.799999999999997</v>
      </c>
      <c r="Q33" s="21"/>
      <c r="R33" s="155">
        <v>76</v>
      </c>
      <c r="S33" s="155">
        <v>160</v>
      </c>
      <c r="T33" s="148">
        <v>6</v>
      </c>
      <c r="U33" s="154">
        <v>9</v>
      </c>
      <c r="V33" s="155">
        <v>15</v>
      </c>
      <c r="W33" s="148">
        <v>52</v>
      </c>
      <c r="X33" s="18"/>
      <c r="Y33" s="148">
        <f t="shared" si="1"/>
        <v>77</v>
      </c>
      <c r="Z33" s="154">
        <v>67</v>
      </c>
      <c r="AA33" s="35"/>
      <c r="AB33" s="66"/>
      <c r="AC33" s="33"/>
      <c r="AD33" s="32"/>
      <c r="AE33" s="31"/>
      <c r="AF33" s="25"/>
      <c r="AG33" s="30"/>
      <c r="AH33" s="25"/>
      <c r="AI33" s="25"/>
      <c r="AJ33" s="25"/>
    </row>
    <row r="34" spans="1:36" s="17" customFormat="1">
      <c r="A34" s="41" t="s">
        <v>134</v>
      </c>
      <c r="B34" s="159">
        <v>35.5</v>
      </c>
      <c r="C34" s="158">
        <v>4530</v>
      </c>
      <c r="D34" s="158">
        <v>1447</v>
      </c>
      <c r="E34" s="144">
        <f t="shared" si="2"/>
        <v>456</v>
      </c>
      <c r="F34" s="23"/>
      <c r="G34" s="39"/>
      <c r="H34" s="157">
        <v>25100000</v>
      </c>
      <c r="I34" s="157">
        <v>293600</v>
      </c>
      <c r="J34" s="157"/>
      <c r="K34" s="157">
        <v>324900</v>
      </c>
      <c r="L34" s="156">
        <v>74.5</v>
      </c>
      <c r="M34" s="157">
        <v>9246000</v>
      </c>
      <c r="N34" s="157">
        <v>102700</v>
      </c>
      <c r="O34" s="157">
        <v>156500</v>
      </c>
      <c r="P34" s="156">
        <v>45.199999999999996</v>
      </c>
      <c r="Q34" s="21"/>
      <c r="R34" s="155">
        <v>85.5</v>
      </c>
      <c r="S34" s="155">
        <v>180</v>
      </c>
      <c r="T34" s="148">
        <v>6</v>
      </c>
      <c r="U34" s="154">
        <v>9.5</v>
      </c>
      <c r="V34" s="155">
        <v>15</v>
      </c>
      <c r="W34" s="148">
        <v>61</v>
      </c>
      <c r="X34" s="18"/>
      <c r="Y34" s="148">
        <f t="shared" si="1"/>
        <v>87</v>
      </c>
      <c r="Z34" s="154">
        <v>76</v>
      </c>
      <c r="AA34" s="35"/>
      <c r="AB34" s="66"/>
      <c r="AC34" s="33"/>
      <c r="AD34" s="32"/>
      <c r="AE34" s="31"/>
      <c r="AF34" s="25"/>
      <c r="AG34" s="30"/>
      <c r="AH34" s="25"/>
      <c r="AI34" s="25"/>
      <c r="AJ34" s="25"/>
    </row>
    <row r="35" spans="1:36" s="17" customFormat="1">
      <c r="A35" s="41" t="s">
        <v>133</v>
      </c>
      <c r="B35" s="159">
        <v>42.3</v>
      </c>
      <c r="C35" s="158">
        <v>5380</v>
      </c>
      <c r="D35" s="158">
        <v>1807.9999999999998</v>
      </c>
      <c r="E35" s="144">
        <f t="shared" si="2"/>
        <v>552.5</v>
      </c>
      <c r="F35" s="23"/>
      <c r="G35" s="39"/>
      <c r="H35" s="157">
        <v>36920000</v>
      </c>
      <c r="I35" s="157">
        <v>388600</v>
      </c>
      <c r="J35" s="157"/>
      <c r="K35" s="157">
        <v>429500</v>
      </c>
      <c r="L35" s="156">
        <v>82.8</v>
      </c>
      <c r="M35" s="157">
        <v>13360000</v>
      </c>
      <c r="N35" s="157">
        <v>133600</v>
      </c>
      <c r="O35" s="157">
        <v>203800</v>
      </c>
      <c r="P35" s="156">
        <v>49.800000000000004</v>
      </c>
      <c r="Q35" s="21"/>
      <c r="R35" s="155">
        <v>95</v>
      </c>
      <c r="S35" s="155">
        <v>200</v>
      </c>
      <c r="T35" s="148">
        <v>6.5</v>
      </c>
      <c r="U35" s="154">
        <v>10</v>
      </c>
      <c r="V35" s="155">
        <v>18</v>
      </c>
      <c r="W35" s="148">
        <v>67</v>
      </c>
      <c r="X35" s="18"/>
      <c r="Y35" s="148">
        <f t="shared" si="1"/>
        <v>96.75</v>
      </c>
      <c r="Z35" s="154">
        <v>85</v>
      </c>
      <c r="AA35" s="35"/>
      <c r="AB35" s="66"/>
      <c r="AC35" s="33"/>
      <c r="AD35" s="32"/>
      <c r="AE35" s="31"/>
      <c r="AF35" s="25"/>
      <c r="AG35" s="30"/>
      <c r="AH35" s="25"/>
      <c r="AI35" s="25"/>
      <c r="AJ35" s="25"/>
    </row>
    <row r="36" spans="1:36" s="17" customFormat="1">
      <c r="A36" s="41" t="s">
        <v>132</v>
      </c>
      <c r="B36" s="159">
        <v>50.5</v>
      </c>
      <c r="C36" s="158">
        <v>6430</v>
      </c>
      <c r="D36" s="158">
        <v>2067</v>
      </c>
      <c r="E36" s="144">
        <f t="shared" si="2"/>
        <v>658</v>
      </c>
      <c r="F36" s="23"/>
      <c r="G36" s="39"/>
      <c r="H36" s="157">
        <v>54100000</v>
      </c>
      <c r="I36" s="157">
        <v>515200.00000000006</v>
      </c>
      <c r="J36" s="157"/>
      <c r="K36" s="157">
        <v>568500</v>
      </c>
      <c r="L36" s="156">
        <v>91.7</v>
      </c>
      <c r="M36" s="157">
        <v>19550000</v>
      </c>
      <c r="N36" s="157">
        <v>177700</v>
      </c>
      <c r="O36" s="157">
        <v>270600</v>
      </c>
      <c r="P36" s="156">
        <v>55.099999999999994</v>
      </c>
      <c r="Q36" s="21"/>
      <c r="R36" s="155">
        <v>105</v>
      </c>
      <c r="S36" s="155">
        <v>220</v>
      </c>
      <c r="T36" s="148">
        <v>7</v>
      </c>
      <c r="U36" s="154">
        <v>11</v>
      </c>
      <c r="V36" s="155">
        <v>18</v>
      </c>
      <c r="W36" s="148">
        <v>76</v>
      </c>
      <c r="X36" s="18"/>
      <c r="Y36" s="148">
        <f t="shared" si="1"/>
        <v>106.5</v>
      </c>
      <c r="Z36" s="154">
        <v>94</v>
      </c>
      <c r="AA36" s="35"/>
      <c r="AB36" s="66"/>
      <c r="AC36" s="33"/>
      <c r="AD36" s="32"/>
      <c r="AE36" s="31"/>
      <c r="AF36" s="25"/>
      <c r="AG36" s="30"/>
      <c r="AH36" s="25"/>
      <c r="AI36" s="25"/>
      <c r="AJ36" s="25"/>
    </row>
    <row r="37" spans="1:36" s="17" customFormat="1">
      <c r="A37" s="17" t="s">
        <v>131</v>
      </c>
      <c r="B37" s="153">
        <v>60.3</v>
      </c>
      <c r="C37" s="152">
        <v>7680</v>
      </c>
      <c r="D37" s="152">
        <v>2518</v>
      </c>
      <c r="E37" s="144">
        <f t="shared" si="2"/>
        <v>772.5</v>
      </c>
      <c r="F37" s="23"/>
      <c r="G37" s="26"/>
      <c r="H37" s="151">
        <v>77630000</v>
      </c>
      <c r="I37" s="151">
        <v>675100</v>
      </c>
      <c r="J37" s="151"/>
      <c r="K37" s="151">
        <v>744600</v>
      </c>
      <c r="L37" s="142">
        <v>100.5</v>
      </c>
      <c r="M37" s="151">
        <v>27690000</v>
      </c>
      <c r="N37" s="151">
        <v>230700</v>
      </c>
      <c r="O37" s="151">
        <v>351700</v>
      </c>
      <c r="P37" s="142">
        <v>60</v>
      </c>
      <c r="Q37" s="21"/>
      <c r="R37" s="150">
        <v>115</v>
      </c>
      <c r="S37" s="150">
        <v>240</v>
      </c>
      <c r="T37" s="149">
        <v>7.5</v>
      </c>
      <c r="U37" s="139">
        <v>12</v>
      </c>
      <c r="V37" s="150">
        <v>21</v>
      </c>
      <c r="W37" s="149">
        <v>82</v>
      </c>
      <c r="X37" s="24"/>
      <c r="Y37" s="148">
        <f t="shared" si="1"/>
        <v>116.25</v>
      </c>
      <c r="Z37" s="139">
        <v>103</v>
      </c>
      <c r="AA37" s="35"/>
      <c r="AB37" s="66"/>
      <c r="AC37" s="26"/>
      <c r="AD37" s="25"/>
      <c r="AE37" s="26"/>
      <c r="AF37" s="25"/>
      <c r="AG37" s="25"/>
      <c r="AH37" s="25"/>
      <c r="AI37" s="25"/>
      <c r="AJ37" s="25"/>
    </row>
    <row r="38" spans="1:36" s="17" customFormat="1">
      <c r="A38" s="17" t="s">
        <v>130</v>
      </c>
      <c r="B38" s="153">
        <v>68.2</v>
      </c>
      <c r="C38" s="152">
        <v>8680</v>
      </c>
      <c r="D38" s="152">
        <v>2876</v>
      </c>
      <c r="E38" s="144">
        <f t="shared" si="2"/>
        <v>843.75</v>
      </c>
      <c r="F38" s="23"/>
      <c r="G38" s="2"/>
      <c r="H38" s="151">
        <v>104500000</v>
      </c>
      <c r="I38" s="151">
        <v>836400</v>
      </c>
      <c r="J38" s="151"/>
      <c r="K38" s="151">
        <v>919800</v>
      </c>
      <c r="L38" s="142">
        <v>109.7</v>
      </c>
      <c r="M38" s="151">
        <v>36680000</v>
      </c>
      <c r="N38" s="151">
        <v>282100</v>
      </c>
      <c r="O38" s="151">
        <v>430200</v>
      </c>
      <c r="P38" s="142">
        <v>65</v>
      </c>
      <c r="Q38" s="21"/>
      <c r="R38" s="150">
        <v>125</v>
      </c>
      <c r="S38" s="150">
        <v>260</v>
      </c>
      <c r="T38" s="149">
        <v>7.5</v>
      </c>
      <c r="U38" s="139">
        <v>12.5</v>
      </c>
      <c r="V38" s="150">
        <v>24</v>
      </c>
      <c r="W38" s="149">
        <v>88.5</v>
      </c>
      <c r="X38" s="19"/>
      <c r="Y38" s="148">
        <f t="shared" si="1"/>
        <v>126.25</v>
      </c>
      <c r="Z38" s="139">
        <v>112.5</v>
      </c>
      <c r="AA38" s="35"/>
      <c r="AB38" s="66"/>
      <c r="AC38" s="2"/>
      <c r="AE38" s="2"/>
    </row>
    <row r="39" spans="1:36" s="17" customFormat="1">
      <c r="A39" s="17" t="s">
        <v>129</v>
      </c>
      <c r="B39" s="153">
        <v>76.400000000000006</v>
      </c>
      <c r="C39" s="152">
        <v>9730</v>
      </c>
      <c r="D39" s="152">
        <v>3174</v>
      </c>
      <c r="E39" s="144">
        <f t="shared" si="2"/>
        <v>976</v>
      </c>
      <c r="F39" s="23"/>
      <c r="G39" s="2"/>
      <c r="H39" s="151">
        <v>136700000</v>
      </c>
      <c r="I39" s="151">
        <v>1013000</v>
      </c>
      <c r="J39" s="151"/>
      <c r="K39" s="151">
        <v>1112000</v>
      </c>
      <c r="L39" s="142">
        <v>118.6</v>
      </c>
      <c r="M39" s="151">
        <v>47630000</v>
      </c>
      <c r="N39" s="151">
        <v>340200</v>
      </c>
      <c r="O39" s="151">
        <v>518100</v>
      </c>
      <c r="P39" s="142">
        <v>70</v>
      </c>
      <c r="Q39" s="21"/>
      <c r="R39" s="150">
        <v>135</v>
      </c>
      <c r="S39" s="150">
        <v>280</v>
      </c>
      <c r="T39" s="149">
        <v>8</v>
      </c>
      <c r="U39" s="139">
        <v>13</v>
      </c>
      <c r="V39" s="150">
        <v>24</v>
      </c>
      <c r="W39" s="149">
        <v>98</v>
      </c>
      <c r="X39" s="19"/>
      <c r="Y39" s="148">
        <f t="shared" si="1"/>
        <v>136</v>
      </c>
      <c r="Z39" s="139">
        <v>122</v>
      </c>
      <c r="AA39" s="35"/>
      <c r="AB39" s="66"/>
      <c r="AC39" s="2"/>
      <c r="AE39" s="2"/>
    </row>
    <row r="40" spans="1:36" s="17" customFormat="1">
      <c r="A40" s="17" t="s">
        <v>128</v>
      </c>
      <c r="B40" s="153">
        <v>88.3</v>
      </c>
      <c r="C40" s="152">
        <v>11250</v>
      </c>
      <c r="D40" s="152">
        <v>3728</v>
      </c>
      <c r="E40" s="144">
        <f t="shared" si="2"/>
        <v>1113.5</v>
      </c>
      <c r="F40" s="23"/>
      <c r="G40" s="2"/>
      <c r="H40" s="151">
        <v>182600000</v>
      </c>
      <c r="I40" s="151">
        <v>1260000</v>
      </c>
      <c r="J40" s="151"/>
      <c r="K40" s="151">
        <v>1383000</v>
      </c>
      <c r="L40" s="142">
        <v>127.4</v>
      </c>
      <c r="M40" s="151">
        <v>63100000</v>
      </c>
      <c r="N40" s="151">
        <v>420600</v>
      </c>
      <c r="O40" s="151">
        <v>641200</v>
      </c>
      <c r="P40" s="142">
        <v>74.900000000000006</v>
      </c>
      <c r="Q40" s="21"/>
      <c r="R40" s="150">
        <v>145</v>
      </c>
      <c r="S40" s="150">
        <v>300</v>
      </c>
      <c r="T40" s="149">
        <v>8.5</v>
      </c>
      <c r="U40" s="139">
        <v>14</v>
      </c>
      <c r="V40" s="150">
        <v>27</v>
      </c>
      <c r="W40" s="149">
        <v>104</v>
      </c>
      <c r="X40" s="19"/>
      <c r="Y40" s="148">
        <f t="shared" si="1"/>
        <v>145.75</v>
      </c>
      <c r="Z40" s="139">
        <v>131</v>
      </c>
      <c r="AA40" s="35"/>
      <c r="AB40" s="66"/>
      <c r="AC40" s="2"/>
      <c r="AE40" s="2"/>
    </row>
    <row r="41" spans="1:36" s="17" customFormat="1">
      <c r="A41" s="17" t="s">
        <v>127</v>
      </c>
      <c r="B41" s="153">
        <v>97.6</v>
      </c>
      <c r="C41" s="152">
        <v>12440</v>
      </c>
      <c r="D41" s="152">
        <v>4113</v>
      </c>
      <c r="E41" s="144">
        <f t="shared" si="2"/>
        <v>1255.5</v>
      </c>
      <c r="F41" s="23"/>
      <c r="G41" s="2"/>
      <c r="H41" s="151">
        <v>229300000</v>
      </c>
      <c r="I41" s="151">
        <v>1479000</v>
      </c>
      <c r="J41" s="151"/>
      <c r="K41" s="151">
        <v>1628000</v>
      </c>
      <c r="L41" s="142">
        <v>135.80000000000001</v>
      </c>
      <c r="M41" s="151">
        <v>69850000</v>
      </c>
      <c r="N41" s="151">
        <v>465700</v>
      </c>
      <c r="O41" s="151">
        <v>709700</v>
      </c>
      <c r="P41" s="142">
        <v>74.900000000000006</v>
      </c>
      <c r="Q41" s="21"/>
      <c r="R41" s="150">
        <v>155</v>
      </c>
      <c r="S41" s="150">
        <v>300</v>
      </c>
      <c r="T41" s="149">
        <v>9</v>
      </c>
      <c r="U41" s="139">
        <v>15.5</v>
      </c>
      <c r="V41" s="150">
        <v>27</v>
      </c>
      <c r="W41" s="149">
        <v>112.5</v>
      </c>
      <c r="X41" s="19"/>
      <c r="Y41" s="148">
        <f t="shared" si="1"/>
        <v>145.5</v>
      </c>
      <c r="Z41" s="139">
        <v>139.5</v>
      </c>
      <c r="AA41" s="35"/>
      <c r="AB41" s="66"/>
      <c r="AC41" s="2"/>
      <c r="AE41" s="2"/>
    </row>
    <row r="42" spans="1:36" s="17" customFormat="1">
      <c r="A42" s="17" t="s">
        <v>126</v>
      </c>
      <c r="B42" s="153">
        <v>105</v>
      </c>
      <c r="C42" s="152">
        <v>13350</v>
      </c>
      <c r="D42" s="152">
        <v>4495</v>
      </c>
      <c r="E42" s="144">
        <f t="shared" si="2"/>
        <v>1410.75</v>
      </c>
      <c r="F42" s="23"/>
      <c r="G42" s="2"/>
      <c r="H42" s="151">
        <v>276900000</v>
      </c>
      <c r="I42" s="151">
        <v>1678000</v>
      </c>
      <c r="J42" s="151"/>
      <c r="K42" s="151">
        <v>1850000</v>
      </c>
      <c r="L42" s="142">
        <v>144</v>
      </c>
      <c r="M42" s="151">
        <v>74360000</v>
      </c>
      <c r="N42" s="151">
        <v>495700</v>
      </c>
      <c r="O42" s="151">
        <v>755900</v>
      </c>
      <c r="P42" s="142">
        <v>74.599999999999994</v>
      </c>
      <c r="Q42" s="21"/>
      <c r="R42" s="150">
        <v>165</v>
      </c>
      <c r="S42" s="150">
        <v>300</v>
      </c>
      <c r="T42" s="149">
        <v>9.5</v>
      </c>
      <c r="U42" s="139">
        <v>16.5</v>
      </c>
      <c r="V42" s="150">
        <v>27</v>
      </c>
      <c r="W42" s="149">
        <v>121.5</v>
      </c>
      <c r="X42" s="19"/>
      <c r="Y42" s="148">
        <f t="shared" si="1"/>
        <v>145.25</v>
      </c>
      <c r="Z42" s="139">
        <v>148.5</v>
      </c>
      <c r="AA42" s="35"/>
      <c r="AB42" s="66"/>
      <c r="AC42" s="2"/>
      <c r="AE42" s="2"/>
    </row>
    <row r="43" spans="1:36" s="17" customFormat="1">
      <c r="A43" s="17" t="s">
        <v>125</v>
      </c>
      <c r="B43" s="153">
        <v>112</v>
      </c>
      <c r="C43" s="152">
        <v>14280.000000000002</v>
      </c>
      <c r="D43" s="152">
        <v>4896</v>
      </c>
      <c r="E43" s="144">
        <f t="shared" si="2"/>
        <v>1575</v>
      </c>
      <c r="F43" s="23"/>
      <c r="G43" s="2"/>
      <c r="H43" s="151">
        <v>330900000</v>
      </c>
      <c r="I43" s="151">
        <v>1891000</v>
      </c>
      <c r="J43" s="151"/>
      <c r="K43" s="151">
        <v>2088000</v>
      </c>
      <c r="L43" s="142">
        <v>152.20000000000002</v>
      </c>
      <c r="M43" s="151">
        <v>78870000</v>
      </c>
      <c r="N43" s="151">
        <v>525800</v>
      </c>
      <c r="O43" s="151">
        <v>802300</v>
      </c>
      <c r="P43" s="142">
        <v>74.3</v>
      </c>
      <c r="Q43" s="21"/>
      <c r="R43" s="150">
        <v>175</v>
      </c>
      <c r="S43" s="150">
        <v>300</v>
      </c>
      <c r="T43" s="149">
        <v>10</v>
      </c>
      <c r="U43" s="139">
        <v>17.5</v>
      </c>
      <c r="V43" s="150">
        <v>27</v>
      </c>
      <c r="W43" s="149">
        <v>130.5</v>
      </c>
      <c r="X43" s="19"/>
      <c r="Y43" s="148">
        <f t="shared" si="1"/>
        <v>145</v>
      </c>
      <c r="Z43" s="139">
        <v>157.5</v>
      </c>
      <c r="AA43" s="35"/>
      <c r="AB43" s="66"/>
      <c r="AC43" s="2"/>
      <c r="AE43" s="2"/>
    </row>
    <row r="44" spans="1:36" s="17" customFormat="1">
      <c r="A44" s="17" t="s">
        <v>124</v>
      </c>
      <c r="B44" s="153">
        <v>125</v>
      </c>
      <c r="C44" s="152">
        <v>15900</v>
      </c>
      <c r="D44" s="152">
        <v>5733</v>
      </c>
      <c r="E44" s="144">
        <f t="shared" ref="E44:E67" si="4">(R44-U44)*T44</f>
        <v>1936</v>
      </c>
      <c r="F44" s="23"/>
      <c r="G44" s="2"/>
      <c r="H44" s="151">
        <v>450700000</v>
      </c>
      <c r="I44" s="151">
        <v>2311000</v>
      </c>
      <c r="J44" s="151"/>
      <c r="K44" s="151">
        <v>2562000</v>
      </c>
      <c r="L44" s="142">
        <v>168.4</v>
      </c>
      <c r="M44" s="151">
        <v>85640000</v>
      </c>
      <c r="N44" s="151">
        <v>570900</v>
      </c>
      <c r="O44" s="151">
        <v>872900</v>
      </c>
      <c r="P44" s="142">
        <v>73.400000000000006</v>
      </c>
      <c r="Q44" s="21"/>
      <c r="R44" s="150">
        <v>195</v>
      </c>
      <c r="S44" s="150">
        <v>300</v>
      </c>
      <c r="T44" s="149">
        <v>11</v>
      </c>
      <c r="U44" s="139">
        <v>19</v>
      </c>
      <c r="V44" s="150">
        <v>27</v>
      </c>
      <c r="W44" s="149">
        <v>149</v>
      </c>
      <c r="X44" s="19"/>
      <c r="Y44" s="148">
        <f t="shared" si="1"/>
        <v>144.5</v>
      </c>
      <c r="Z44" s="139">
        <v>176</v>
      </c>
      <c r="AA44" s="35"/>
      <c r="AB44" s="66"/>
      <c r="AC44" s="2"/>
      <c r="AE44" s="2"/>
    </row>
    <row r="45" spans="1:36" s="17" customFormat="1">
      <c r="A45" s="17" t="s">
        <v>123</v>
      </c>
      <c r="B45" s="153">
        <v>140</v>
      </c>
      <c r="C45" s="152">
        <v>17800</v>
      </c>
      <c r="D45" s="152">
        <v>6578</v>
      </c>
      <c r="E45" s="144">
        <f t="shared" si="4"/>
        <v>2288.5</v>
      </c>
      <c r="F45" s="23"/>
      <c r="G45" s="2"/>
      <c r="H45" s="151">
        <v>637200000</v>
      </c>
      <c r="I45" s="151">
        <v>2896000</v>
      </c>
      <c r="J45" s="151"/>
      <c r="K45" s="151">
        <v>3216000</v>
      </c>
      <c r="L45" s="142">
        <v>189.20000000000002</v>
      </c>
      <c r="M45" s="151">
        <v>94650000</v>
      </c>
      <c r="N45" s="151">
        <v>631000</v>
      </c>
      <c r="O45" s="151">
        <v>965500</v>
      </c>
      <c r="P45" s="142">
        <v>72.900000000000006</v>
      </c>
      <c r="Q45" s="21"/>
      <c r="R45" s="150">
        <v>220</v>
      </c>
      <c r="S45" s="150">
        <v>300</v>
      </c>
      <c r="T45" s="149">
        <v>11.5</v>
      </c>
      <c r="U45" s="139">
        <v>21</v>
      </c>
      <c r="V45" s="150">
        <v>27</v>
      </c>
      <c r="W45" s="149">
        <v>172</v>
      </c>
      <c r="X45" s="19"/>
      <c r="Y45" s="148">
        <f t="shared" si="1"/>
        <v>144.25</v>
      </c>
      <c r="Z45" s="139">
        <v>199</v>
      </c>
      <c r="AA45" s="35"/>
      <c r="AB45" s="66"/>
      <c r="AC45" s="2"/>
      <c r="AE45" s="2"/>
    </row>
    <row r="46" spans="1:36" s="17" customFormat="1">
      <c r="A46" s="17" t="s">
        <v>122</v>
      </c>
      <c r="B46" s="153">
        <v>155</v>
      </c>
      <c r="C46" s="152">
        <v>19750</v>
      </c>
      <c r="D46" s="152">
        <v>7472</v>
      </c>
      <c r="E46" s="144">
        <f t="shared" si="4"/>
        <v>2664</v>
      </c>
      <c r="F46" s="23"/>
      <c r="G46" s="2"/>
      <c r="H46" s="151">
        <v>869700000</v>
      </c>
      <c r="I46" s="151">
        <v>3550000</v>
      </c>
      <c r="J46" s="151"/>
      <c r="K46" s="151">
        <v>3949000</v>
      </c>
      <c r="L46" s="142">
        <v>209.8</v>
      </c>
      <c r="M46" s="151">
        <v>103700000</v>
      </c>
      <c r="N46" s="151">
        <v>691100</v>
      </c>
      <c r="O46" s="151">
        <v>1059000</v>
      </c>
      <c r="P46" s="142">
        <v>72.400000000000006</v>
      </c>
      <c r="Q46" s="21"/>
      <c r="R46" s="150">
        <v>245</v>
      </c>
      <c r="S46" s="150">
        <v>300</v>
      </c>
      <c r="T46" s="149">
        <v>12</v>
      </c>
      <c r="U46" s="139">
        <v>23</v>
      </c>
      <c r="V46" s="150">
        <v>27</v>
      </c>
      <c r="W46" s="149">
        <v>195</v>
      </c>
      <c r="X46" s="19"/>
      <c r="Y46" s="148">
        <f t="shared" si="1"/>
        <v>144</v>
      </c>
      <c r="Z46" s="139">
        <v>222</v>
      </c>
      <c r="AA46" s="35"/>
      <c r="AB46" s="66"/>
      <c r="AC46" s="2"/>
      <c r="AE46" s="2"/>
    </row>
    <row r="47" spans="1:36" s="17" customFormat="1">
      <c r="A47" s="17" t="s">
        <v>121</v>
      </c>
      <c r="B47" s="153">
        <v>166</v>
      </c>
      <c r="C47" s="152">
        <v>21180</v>
      </c>
      <c r="D47" s="152">
        <v>8372</v>
      </c>
      <c r="E47" s="144">
        <f t="shared" si="4"/>
        <v>3075</v>
      </c>
      <c r="F47" s="23"/>
      <c r="G47" s="2"/>
      <c r="H47" s="151">
        <v>1119000000</v>
      </c>
      <c r="I47" s="151">
        <v>4146000</v>
      </c>
      <c r="J47" s="151"/>
      <c r="K47" s="151">
        <v>4622000</v>
      </c>
      <c r="L47" s="142">
        <v>229.89999999999998</v>
      </c>
      <c r="M47" s="151">
        <v>108200000</v>
      </c>
      <c r="N47" s="151">
        <v>721300</v>
      </c>
      <c r="O47" s="151">
        <v>1107000</v>
      </c>
      <c r="P47" s="142">
        <v>71.5</v>
      </c>
      <c r="Q47" s="21"/>
      <c r="R47" s="150">
        <v>270</v>
      </c>
      <c r="S47" s="150">
        <v>300</v>
      </c>
      <c r="T47" s="149">
        <v>12.5</v>
      </c>
      <c r="U47" s="139">
        <v>24</v>
      </c>
      <c r="V47" s="150">
        <v>27</v>
      </c>
      <c r="W47" s="149">
        <v>219</v>
      </c>
      <c r="X47" s="19"/>
      <c r="Y47" s="148">
        <f t="shared" si="1"/>
        <v>143.75</v>
      </c>
      <c r="Z47" s="139">
        <v>246</v>
      </c>
      <c r="AA47" s="35"/>
      <c r="AB47" s="66"/>
      <c r="AC47" s="2"/>
      <c r="AE47" s="2"/>
    </row>
    <row r="48" spans="1:36" s="9" customFormat="1">
      <c r="A48" s="9" t="s">
        <v>120</v>
      </c>
      <c r="B48" s="138">
        <v>178</v>
      </c>
      <c r="C48" s="137">
        <v>22650</v>
      </c>
      <c r="D48" s="137">
        <v>9321</v>
      </c>
      <c r="E48" s="136">
        <f t="shared" si="4"/>
        <v>3510</v>
      </c>
      <c r="F48" s="16"/>
      <c r="G48" s="10"/>
      <c r="H48" s="135">
        <v>1412000000</v>
      </c>
      <c r="I48" s="135">
        <v>4787000</v>
      </c>
      <c r="J48" s="135"/>
      <c r="K48" s="135">
        <v>5350000</v>
      </c>
      <c r="L48" s="134">
        <v>249.7</v>
      </c>
      <c r="M48" s="135">
        <v>112700000</v>
      </c>
      <c r="N48" s="135">
        <v>751400</v>
      </c>
      <c r="O48" s="135">
        <v>1156000</v>
      </c>
      <c r="P48" s="134">
        <v>70.5</v>
      </c>
      <c r="Q48" s="15"/>
      <c r="R48" s="133">
        <v>295</v>
      </c>
      <c r="S48" s="133">
        <v>300</v>
      </c>
      <c r="T48" s="132">
        <v>13</v>
      </c>
      <c r="U48" s="131">
        <v>25</v>
      </c>
      <c r="V48" s="133">
        <v>27</v>
      </c>
      <c r="W48" s="132">
        <v>243</v>
      </c>
      <c r="X48" s="11"/>
      <c r="Y48" s="147">
        <f t="shared" si="1"/>
        <v>143.5</v>
      </c>
      <c r="Z48" s="131">
        <v>270</v>
      </c>
      <c r="AA48" s="35"/>
      <c r="AB48" s="66"/>
      <c r="AC48" s="10"/>
      <c r="AE48" s="10"/>
    </row>
    <row r="49" spans="1:30" s="2" customFormat="1">
      <c r="A49" s="1" t="s">
        <v>119</v>
      </c>
      <c r="B49" s="146">
        <v>20.399999999999999</v>
      </c>
      <c r="C49" s="145">
        <v>2600</v>
      </c>
      <c r="D49" s="145">
        <v>903.99999999999989</v>
      </c>
      <c r="E49" s="144">
        <f t="shared" si="4"/>
        <v>240</v>
      </c>
      <c r="F49" s="1"/>
      <c r="H49" s="143">
        <v>4495000</v>
      </c>
      <c r="I49" s="143">
        <v>89910</v>
      </c>
      <c r="J49" s="143"/>
      <c r="K49" s="143">
        <v>104200</v>
      </c>
      <c r="L49" s="142">
        <v>41.6</v>
      </c>
      <c r="M49" s="143">
        <v>1673000</v>
      </c>
      <c r="N49" s="143">
        <v>33450</v>
      </c>
      <c r="O49" s="143">
        <v>51420</v>
      </c>
      <c r="P49" s="142">
        <v>25.299999999999997</v>
      </c>
      <c r="Q49" s="6"/>
      <c r="R49" s="141">
        <v>50</v>
      </c>
      <c r="S49" s="141">
        <v>100</v>
      </c>
      <c r="T49" s="140">
        <v>6</v>
      </c>
      <c r="U49" s="139">
        <v>10</v>
      </c>
      <c r="V49" s="141">
        <v>12</v>
      </c>
      <c r="W49" s="140">
        <v>28</v>
      </c>
      <c r="X49" s="4"/>
      <c r="Y49" s="140">
        <v>47</v>
      </c>
      <c r="Z49" s="139">
        <v>40</v>
      </c>
      <c r="AA49" s="35"/>
      <c r="AB49" s="66"/>
      <c r="AD49" s="1"/>
    </row>
    <row r="50" spans="1:30" s="2" customFormat="1">
      <c r="A50" s="1" t="s">
        <v>118</v>
      </c>
      <c r="B50" s="146">
        <v>26.7</v>
      </c>
      <c r="C50" s="145">
        <v>3400</v>
      </c>
      <c r="D50" s="145">
        <v>1096</v>
      </c>
      <c r="E50" s="144">
        <f t="shared" si="4"/>
        <v>318.5</v>
      </c>
      <c r="F50" s="1"/>
      <c r="H50" s="143">
        <v>8644000</v>
      </c>
      <c r="I50" s="143">
        <v>144100</v>
      </c>
      <c r="J50" s="143"/>
      <c r="K50" s="143">
        <v>165200</v>
      </c>
      <c r="L50" s="142">
        <v>50.4</v>
      </c>
      <c r="M50" s="143">
        <v>3175000</v>
      </c>
      <c r="N50" s="143">
        <v>52920</v>
      </c>
      <c r="O50" s="143">
        <v>80970</v>
      </c>
      <c r="P50" s="142">
        <v>30.6</v>
      </c>
      <c r="Q50" s="6"/>
      <c r="R50" s="141">
        <v>60</v>
      </c>
      <c r="S50" s="141">
        <v>120</v>
      </c>
      <c r="T50" s="140">
        <v>6.5</v>
      </c>
      <c r="U50" s="139">
        <v>11</v>
      </c>
      <c r="V50" s="141">
        <v>12</v>
      </c>
      <c r="W50" s="140">
        <v>37</v>
      </c>
      <c r="X50" s="4"/>
      <c r="Y50" s="140">
        <v>56.75</v>
      </c>
      <c r="Z50" s="139">
        <v>49</v>
      </c>
      <c r="AA50" s="35"/>
      <c r="AB50" s="66"/>
      <c r="AD50" s="1"/>
    </row>
    <row r="51" spans="1:30" s="2" customFormat="1">
      <c r="A51" s="1" t="s">
        <v>117</v>
      </c>
      <c r="B51" s="146">
        <v>33.700000000000003</v>
      </c>
      <c r="C51" s="145">
        <v>4300</v>
      </c>
      <c r="D51" s="145">
        <v>1308</v>
      </c>
      <c r="E51" s="144">
        <f t="shared" si="4"/>
        <v>406</v>
      </c>
      <c r="F51" s="1"/>
      <c r="H51" s="143">
        <v>15090000</v>
      </c>
      <c r="I51" s="143">
        <v>215600</v>
      </c>
      <c r="J51" s="143"/>
      <c r="K51" s="143">
        <v>245400</v>
      </c>
      <c r="L51" s="142">
        <v>59.3</v>
      </c>
      <c r="M51" s="143">
        <v>5497000</v>
      </c>
      <c r="N51" s="143">
        <v>78520</v>
      </c>
      <c r="O51" s="143">
        <v>119800</v>
      </c>
      <c r="P51" s="142">
        <v>35.799999999999997</v>
      </c>
      <c r="Q51" s="6"/>
      <c r="R51" s="141">
        <v>70</v>
      </c>
      <c r="S51" s="141">
        <v>140</v>
      </c>
      <c r="T51" s="140">
        <v>7</v>
      </c>
      <c r="U51" s="139">
        <v>12</v>
      </c>
      <c r="V51" s="141">
        <v>12</v>
      </c>
      <c r="W51" s="140">
        <v>46</v>
      </c>
      <c r="X51" s="4"/>
      <c r="Y51" s="140">
        <v>66.5</v>
      </c>
      <c r="Z51" s="139">
        <v>58</v>
      </c>
      <c r="AA51" s="35"/>
      <c r="AB51" s="66"/>
      <c r="AD51" s="1"/>
    </row>
    <row r="52" spans="1:30" s="2" customFormat="1">
      <c r="A52" s="1" t="s">
        <v>116</v>
      </c>
      <c r="B52" s="146">
        <v>42.6</v>
      </c>
      <c r="C52" s="145">
        <v>5430</v>
      </c>
      <c r="D52" s="145">
        <v>1759</v>
      </c>
      <c r="E52" s="144">
        <f t="shared" si="4"/>
        <v>536</v>
      </c>
      <c r="F52" s="1"/>
      <c r="H52" s="143">
        <v>24920000</v>
      </c>
      <c r="I52" s="143">
        <v>311500</v>
      </c>
      <c r="J52" s="143"/>
      <c r="K52" s="143">
        <v>354000</v>
      </c>
      <c r="L52" s="142">
        <v>67.8</v>
      </c>
      <c r="M52" s="143">
        <v>8892000</v>
      </c>
      <c r="N52" s="143">
        <v>111200</v>
      </c>
      <c r="O52" s="143">
        <v>170000</v>
      </c>
      <c r="P52" s="142">
        <v>40.5</v>
      </c>
      <c r="Q52" s="6"/>
      <c r="R52" s="141">
        <v>80</v>
      </c>
      <c r="S52" s="141">
        <v>160</v>
      </c>
      <c r="T52" s="140">
        <v>8</v>
      </c>
      <c r="U52" s="139">
        <v>13</v>
      </c>
      <c r="V52" s="141">
        <v>15</v>
      </c>
      <c r="W52" s="140">
        <v>52</v>
      </c>
      <c r="X52" s="4"/>
      <c r="Y52" s="140">
        <v>76</v>
      </c>
      <c r="Z52" s="139">
        <v>67</v>
      </c>
      <c r="AA52" s="35"/>
      <c r="AB52" s="66"/>
      <c r="AD52" s="1"/>
    </row>
    <row r="53" spans="1:30" s="2" customFormat="1">
      <c r="A53" s="1" t="s">
        <v>115</v>
      </c>
      <c r="B53" s="146">
        <v>51.2</v>
      </c>
      <c r="C53" s="145">
        <v>6530</v>
      </c>
      <c r="D53" s="145">
        <v>2023.9999999999998</v>
      </c>
      <c r="E53" s="144">
        <f t="shared" si="4"/>
        <v>646</v>
      </c>
      <c r="F53" s="1"/>
      <c r="H53" s="143">
        <v>38310000</v>
      </c>
      <c r="I53" s="143">
        <v>425700</v>
      </c>
      <c r="J53" s="143"/>
      <c r="K53" s="143">
        <v>481400</v>
      </c>
      <c r="L53" s="142">
        <v>76.599999999999994</v>
      </c>
      <c r="M53" s="143">
        <v>13630000</v>
      </c>
      <c r="N53" s="143">
        <v>151400</v>
      </c>
      <c r="O53" s="143">
        <v>231000</v>
      </c>
      <c r="P53" s="142">
        <v>45.7</v>
      </c>
      <c r="Q53" s="6"/>
      <c r="R53" s="141">
        <v>90</v>
      </c>
      <c r="S53" s="141">
        <v>180</v>
      </c>
      <c r="T53" s="140">
        <v>8.5</v>
      </c>
      <c r="U53" s="139">
        <v>14</v>
      </c>
      <c r="V53" s="141">
        <v>15</v>
      </c>
      <c r="W53" s="140">
        <v>61</v>
      </c>
      <c r="X53" s="4"/>
      <c r="Y53" s="140">
        <v>85.75</v>
      </c>
      <c r="Z53" s="139">
        <v>76</v>
      </c>
      <c r="AA53" s="35"/>
      <c r="AB53" s="66"/>
      <c r="AD53" s="1"/>
    </row>
    <row r="54" spans="1:30" s="2" customFormat="1">
      <c r="A54" s="1" t="s">
        <v>114</v>
      </c>
      <c r="B54" s="146">
        <v>61.3</v>
      </c>
      <c r="C54" s="145">
        <v>7809.9999999999991</v>
      </c>
      <c r="D54" s="145">
        <v>2483</v>
      </c>
      <c r="E54" s="144">
        <f t="shared" si="4"/>
        <v>765</v>
      </c>
      <c r="F54" s="1"/>
      <c r="H54" s="143">
        <v>56960000</v>
      </c>
      <c r="I54" s="143">
        <v>569600</v>
      </c>
      <c r="J54" s="143"/>
      <c r="K54" s="143">
        <v>642500</v>
      </c>
      <c r="L54" s="142">
        <v>85.399999999999991</v>
      </c>
      <c r="M54" s="143">
        <v>20030000</v>
      </c>
      <c r="N54" s="143">
        <v>200300</v>
      </c>
      <c r="O54" s="143">
        <v>305800</v>
      </c>
      <c r="P54" s="142">
        <v>50.7</v>
      </c>
      <c r="Q54" s="6"/>
      <c r="R54" s="141">
        <v>100</v>
      </c>
      <c r="S54" s="141">
        <v>200</v>
      </c>
      <c r="T54" s="140">
        <v>9</v>
      </c>
      <c r="U54" s="139">
        <v>15</v>
      </c>
      <c r="V54" s="141">
        <v>18</v>
      </c>
      <c r="W54" s="140">
        <v>67</v>
      </c>
      <c r="X54" s="4"/>
      <c r="Y54" s="140">
        <v>95.5</v>
      </c>
      <c r="Z54" s="139">
        <v>85</v>
      </c>
      <c r="AA54" s="35"/>
      <c r="AB54" s="66"/>
      <c r="AD54" s="1"/>
    </row>
    <row r="55" spans="1:30" s="2" customFormat="1">
      <c r="A55" s="1" t="s">
        <v>113</v>
      </c>
      <c r="B55" s="146">
        <v>71.5</v>
      </c>
      <c r="C55" s="145">
        <v>9100</v>
      </c>
      <c r="D55" s="145">
        <v>2792</v>
      </c>
      <c r="E55" s="144">
        <f t="shared" si="4"/>
        <v>893</v>
      </c>
      <c r="F55" s="1"/>
      <c r="H55" s="143">
        <v>80910000</v>
      </c>
      <c r="I55" s="143">
        <v>735500</v>
      </c>
      <c r="J55" s="143"/>
      <c r="K55" s="143">
        <v>827000</v>
      </c>
      <c r="L55" s="142">
        <v>94.3</v>
      </c>
      <c r="M55" s="143">
        <v>28430000</v>
      </c>
      <c r="N55" s="143">
        <v>258500</v>
      </c>
      <c r="O55" s="143">
        <v>393900</v>
      </c>
      <c r="P55" s="142">
        <v>55.9</v>
      </c>
      <c r="Q55" s="6"/>
      <c r="R55" s="141">
        <v>110</v>
      </c>
      <c r="S55" s="141">
        <v>220</v>
      </c>
      <c r="T55" s="140">
        <v>9.5</v>
      </c>
      <c r="U55" s="139">
        <v>16</v>
      </c>
      <c r="V55" s="141">
        <v>18</v>
      </c>
      <c r="W55" s="140">
        <v>76</v>
      </c>
      <c r="X55" s="4"/>
      <c r="Y55" s="140">
        <v>105.25</v>
      </c>
      <c r="Z55" s="139">
        <v>94</v>
      </c>
      <c r="AA55" s="35"/>
      <c r="AB55" s="66"/>
      <c r="AD55" s="1"/>
    </row>
    <row r="56" spans="1:30" s="2" customFormat="1">
      <c r="A56" s="1" t="s">
        <v>112</v>
      </c>
      <c r="B56" s="146">
        <v>83.2</v>
      </c>
      <c r="C56" s="145">
        <v>10600</v>
      </c>
      <c r="D56" s="145">
        <v>3322.9999999999995</v>
      </c>
      <c r="E56" s="144">
        <f t="shared" si="4"/>
        <v>1030</v>
      </c>
      <c r="F56" s="1"/>
      <c r="H56" s="143">
        <v>112600000</v>
      </c>
      <c r="I56" s="143">
        <v>938300</v>
      </c>
      <c r="J56" s="143"/>
      <c r="K56" s="143">
        <v>1053000</v>
      </c>
      <c r="L56" s="142">
        <v>103.10000000000001</v>
      </c>
      <c r="M56" s="143">
        <v>39230000</v>
      </c>
      <c r="N56" s="143">
        <v>326900</v>
      </c>
      <c r="O56" s="143">
        <v>498400</v>
      </c>
      <c r="P56" s="142">
        <v>60.8</v>
      </c>
      <c r="Q56" s="6"/>
      <c r="R56" s="141">
        <v>120</v>
      </c>
      <c r="S56" s="141">
        <v>240</v>
      </c>
      <c r="T56" s="140">
        <v>10</v>
      </c>
      <c r="U56" s="139">
        <v>17</v>
      </c>
      <c r="V56" s="141">
        <v>21</v>
      </c>
      <c r="W56" s="140">
        <v>82</v>
      </c>
      <c r="X56" s="4"/>
      <c r="Y56" s="140">
        <v>115</v>
      </c>
      <c r="Z56" s="139">
        <v>103</v>
      </c>
      <c r="AA56" s="35"/>
      <c r="AB56" s="66"/>
      <c r="AD56" s="1"/>
    </row>
    <row r="57" spans="1:30" s="2" customFormat="1">
      <c r="A57" s="1" t="s">
        <v>111</v>
      </c>
      <c r="B57" s="146">
        <v>93</v>
      </c>
      <c r="C57" s="145">
        <v>11840</v>
      </c>
      <c r="D57" s="145">
        <v>3759.0000000000005</v>
      </c>
      <c r="E57" s="144">
        <f t="shared" si="4"/>
        <v>1125</v>
      </c>
      <c r="F57" s="1"/>
      <c r="H57" s="143">
        <v>149200000</v>
      </c>
      <c r="I57" s="143">
        <v>1148000</v>
      </c>
      <c r="J57" s="143"/>
      <c r="K57" s="143">
        <v>1283000</v>
      </c>
      <c r="L57" s="142">
        <v>112.2</v>
      </c>
      <c r="M57" s="143">
        <v>51350000</v>
      </c>
      <c r="N57" s="143">
        <v>395000</v>
      </c>
      <c r="O57" s="143">
        <v>602200</v>
      </c>
      <c r="P57" s="142">
        <v>65.8</v>
      </c>
      <c r="Q57" s="6"/>
      <c r="R57" s="141">
        <v>130</v>
      </c>
      <c r="S57" s="141">
        <v>260</v>
      </c>
      <c r="T57" s="140">
        <v>10</v>
      </c>
      <c r="U57" s="139">
        <v>17.5</v>
      </c>
      <c r="V57" s="141">
        <v>24</v>
      </c>
      <c r="W57" s="140">
        <v>88.5</v>
      </c>
      <c r="X57" s="4"/>
      <c r="Y57" s="140">
        <v>125</v>
      </c>
      <c r="Z57" s="139">
        <v>112.5</v>
      </c>
      <c r="AA57" s="35"/>
      <c r="AB57" s="66"/>
      <c r="AD57" s="1"/>
    </row>
    <row r="58" spans="1:30" s="2" customFormat="1">
      <c r="A58" s="1" t="s">
        <v>110</v>
      </c>
      <c r="B58" s="146">
        <v>103</v>
      </c>
      <c r="C58" s="145">
        <v>13140</v>
      </c>
      <c r="D58" s="145">
        <v>4109</v>
      </c>
      <c r="E58" s="144">
        <f t="shared" si="4"/>
        <v>1281</v>
      </c>
      <c r="F58" s="1"/>
      <c r="H58" s="143">
        <v>192700000</v>
      </c>
      <c r="I58" s="143">
        <v>1376000</v>
      </c>
      <c r="J58" s="143"/>
      <c r="K58" s="143">
        <v>1534000</v>
      </c>
      <c r="L58" s="142">
        <v>121.1</v>
      </c>
      <c r="M58" s="143">
        <v>65950000</v>
      </c>
      <c r="N58" s="143">
        <v>471000</v>
      </c>
      <c r="O58" s="143">
        <v>717600</v>
      </c>
      <c r="P58" s="142">
        <v>70.900000000000006</v>
      </c>
      <c r="Q58" s="6"/>
      <c r="R58" s="141">
        <v>140</v>
      </c>
      <c r="S58" s="141">
        <v>280</v>
      </c>
      <c r="T58" s="140">
        <v>10.5</v>
      </c>
      <c r="U58" s="139">
        <v>18</v>
      </c>
      <c r="V58" s="141">
        <v>24</v>
      </c>
      <c r="W58" s="140">
        <v>98</v>
      </c>
      <c r="X58" s="4"/>
      <c r="Y58" s="140">
        <v>134.75</v>
      </c>
      <c r="Z58" s="139">
        <v>122</v>
      </c>
      <c r="AA58" s="35"/>
      <c r="AB58" s="66"/>
      <c r="AD58" s="1"/>
    </row>
    <row r="59" spans="1:30" s="2" customFormat="1">
      <c r="A59" s="1" t="s">
        <v>109</v>
      </c>
      <c r="B59" s="146">
        <v>117</v>
      </c>
      <c r="C59" s="145">
        <v>14910</v>
      </c>
      <c r="D59" s="145">
        <v>4743</v>
      </c>
      <c r="E59" s="144">
        <f t="shared" si="4"/>
        <v>1441</v>
      </c>
      <c r="F59" s="1"/>
      <c r="H59" s="143">
        <v>251700000</v>
      </c>
      <c r="I59" s="143">
        <v>1678000</v>
      </c>
      <c r="J59" s="143"/>
      <c r="K59" s="143">
        <v>1869000</v>
      </c>
      <c r="L59" s="142">
        <v>129.9</v>
      </c>
      <c r="M59" s="143">
        <v>85630000</v>
      </c>
      <c r="N59" s="143">
        <v>570900</v>
      </c>
      <c r="O59" s="143">
        <v>870100</v>
      </c>
      <c r="P59" s="142">
        <v>75.8</v>
      </c>
      <c r="Q59" s="6"/>
      <c r="R59" s="141">
        <v>150</v>
      </c>
      <c r="S59" s="141">
        <v>300</v>
      </c>
      <c r="T59" s="140">
        <v>11</v>
      </c>
      <c r="U59" s="139">
        <v>19</v>
      </c>
      <c r="V59" s="141">
        <v>27</v>
      </c>
      <c r="W59" s="140">
        <v>104</v>
      </c>
      <c r="X59" s="4"/>
      <c r="Y59" s="140">
        <v>144.5</v>
      </c>
      <c r="Z59" s="139">
        <v>131</v>
      </c>
      <c r="AA59" s="35"/>
      <c r="AB59" s="66"/>
      <c r="AD59" s="1"/>
    </row>
    <row r="60" spans="1:30" s="2" customFormat="1">
      <c r="A60" s="1" t="s">
        <v>108</v>
      </c>
      <c r="B60" s="146">
        <v>127</v>
      </c>
      <c r="C60" s="145">
        <v>16130.000000000002</v>
      </c>
      <c r="D60" s="145">
        <v>5177</v>
      </c>
      <c r="E60" s="144">
        <f t="shared" si="4"/>
        <v>1604.25</v>
      </c>
      <c r="F60" s="1"/>
      <c r="H60" s="143">
        <v>308200000</v>
      </c>
      <c r="I60" s="143">
        <v>1926000</v>
      </c>
      <c r="J60" s="143"/>
      <c r="K60" s="143">
        <v>2149000</v>
      </c>
      <c r="L60" s="142">
        <v>138.19999999999999</v>
      </c>
      <c r="M60" s="143">
        <v>92390000</v>
      </c>
      <c r="N60" s="143">
        <v>615900</v>
      </c>
      <c r="O60" s="143">
        <v>939100</v>
      </c>
      <c r="P60" s="142">
        <v>75.7</v>
      </c>
      <c r="Q60" s="6"/>
      <c r="R60" s="141">
        <v>160</v>
      </c>
      <c r="S60" s="141">
        <v>300</v>
      </c>
      <c r="T60" s="140">
        <v>11.5</v>
      </c>
      <c r="U60" s="139">
        <v>20.5</v>
      </c>
      <c r="V60" s="141">
        <v>27</v>
      </c>
      <c r="W60" s="140">
        <v>112.5</v>
      </c>
      <c r="X60" s="4"/>
      <c r="Y60" s="140">
        <v>144.25</v>
      </c>
      <c r="Z60" s="139">
        <v>139.5</v>
      </c>
      <c r="AA60" s="35"/>
      <c r="AB60" s="66"/>
      <c r="AD60" s="1"/>
    </row>
    <row r="61" spans="1:30" s="2" customFormat="1">
      <c r="A61" s="1" t="s">
        <v>107</v>
      </c>
      <c r="B61" s="146">
        <v>134</v>
      </c>
      <c r="C61" s="145">
        <v>17090</v>
      </c>
      <c r="D61" s="145">
        <v>5609</v>
      </c>
      <c r="E61" s="144">
        <f t="shared" si="4"/>
        <v>1782</v>
      </c>
      <c r="F61" s="1"/>
      <c r="H61" s="143">
        <v>366600000</v>
      </c>
      <c r="I61" s="143">
        <v>2156000</v>
      </c>
      <c r="J61" s="143"/>
      <c r="K61" s="143">
        <v>2408000</v>
      </c>
      <c r="L61" s="142">
        <v>146.5</v>
      </c>
      <c r="M61" s="143">
        <v>96900000</v>
      </c>
      <c r="N61" s="143">
        <v>646000</v>
      </c>
      <c r="O61" s="143">
        <v>985700</v>
      </c>
      <c r="P61" s="142">
        <v>75.3</v>
      </c>
      <c r="Q61" s="6"/>
      <c r="R61" s="141">
        <v>170</v>
      </c>
      <c r="S61" s="141">
        <v>300</v>
      </c>
      <c r="T61" s="140">
        <v>12</v>
      </c>
      <c r="U61" s="139">
        <v>21.5</v>
      </c>
      <c r="V61" s="141">
        <v>27</v>
      </c>
      <c r="W61" s="140">
        <v>121.5</v>
      </c>
      <c r="X61" s="4"/>
      <c r="Y61" s="140">
        <v>144</v>
      </c>
      <c r="Z61" s="139">
        <v>148.5</v>
      </c>
      <c r="AA61" s="35"/>
      <c r="AB61" s="66"/>
      <c r="AD61" s="1"/>
    </row>
    <row r="62" spans="1:30" s="2" customFormat="1">
      <c r="A62" s="1" t="s">
        <v>106</v>
      </c>
      <c r="B62" s="146">
        <v>142</v>
      </c>
      <c r="C62" s="145">
        <v>18060</v>
      </c>
      <c r="D62" s="145">
        <v>6060</v>
      </c>
      <c r="E62" s="144">
        <f t="shared" si="4"/>
        <v>1968.75</v>
      </c>
      <c r="F62" s="1"/>
      <c r="H62" s="143">
        <v>431900000</v>
      </c>
      <c r="I62" s="143">
        <v>2400000</v>
      </c>
      <c r="J62" s="143"/>
      <c r="K62" s="143">
        <v>2683000</v>
      </c>
      <c r="L62" s="142">
        <v>154.60000000000002</v>
      </c>
      <c r="M62" s="143">
        <v>101400000</v>
      </c>
      <c r="N62" s="143">
        <v>676100</v>
      </c>
      <c r="O62" s="143">
        <v>1032000</v>
      </c>
      <c r="P62" s="142">
        <v>74.900000000000006</v>
      </c>
      <c r="Q62" s="6"/>
      <c r="R62" s="141">
        <v>180</v>
      </c>
      <c r="S62" s="141">
        <v>300</v>
      </c>
      <c r="T62" s="140">
        <v>12.5</v>
      </c>
      <c r="U62" s="139">
        <v>22.5</v>
      </c>
      <c r="V62" s="141">
        <v>27</v>
      </c>
      <c r="W62" s="140">
        <v>130.5</v>
      </c>
      <c r="X62" s="4"/>
      <c r="Y62" s="140">
        <v>143.75</v>
      </c>
      <c r="Z62" s="139">
        <v>157.5</v>
      </c>
      <c r="AA62" s="35"/>
      <c r="AB62" s="66"/>
      <c r="AD62" s="1"/>
    </row>
    <row r="63" spans="1:30" s="2" customFormat="1">
      <c r="A63" s="1" t="s">
        <v>105</v>
      </c>
      <c r="B63" s="146">
        <v>155</v>
      </c>
      <c r="C63" s="145">
        <v>19780</v>
      </c>
      <c r="D63" s="145">
        <v>6998</v>
      </c>
      <c r="E63" s="144">
        <f t="shared" si="4"/>
        <v>2376</v>
      </c>
      <c r="F63" s="1"/>
      <c r="H63" s="143">
        <v>576800000</v>
      </c>
      <c r="I63" s="143">
        <v>2884000</v>
      </c>
      <c r="J63" s="143"/>
      <c r="K63" s="143">
        <v>3232000</v>
      </c>
      <c r="L63" s="142">
        <v>170.79999999999998</v>
      </c>
      <c r="M63" s="143">
        <v>108200000</v>
      </c>
      <c r="N63" s="143">
        <v>721300</v>
      </c>
      <c r="O63" s="143">
        <v>1104000</v>
      </c>
      <c r="P63" s="142">
        <v>74</v>
      </c>
      <c r="Q63" s="6"/>
      <c r="R63" s="141">
        <v>200</v>
      </c>
      <c r="S63" s="141">
        <v>300</v>
      </c>
      <c r="T63" s="140">
        <v>13.5</v>
      </c>
      <c r="U63" s="139">
        <v>24</v>
      </c>
      <c r="V63" s="141">
        <v>27</v>
      </c>
      <c r="W63" s="140">
        <v>149</v>
      </c>
      <c r="X63" s="4"/>
      <c r="Y63" s="140">
        <v>143.25</v>
      </c>
      <c r="Z63" s="139">
        <v>176</v>
      </c>
      <c r="AA63" s="35"/>
      <c r="AB63" s="66"/>
      <c r="AD63" s="1"/>
    </row>
    <row r="64" spans="1:30" s="2" customFormat="1">
      <c r="A64" s="1" t="s">
        <v>104</v>
      </c>
      <c r="B64" s="146">
        <v>171</v>
      </c>
      <c r="C64" s="145">
        <v>21800</v>
      </c>
      <c r="D64" s="145">
        <v>7966</v>
      </c>
      <c r="E64" s="144">
        <f t="shared" si="4"/>
        <v>2786</v>
      </c>
      <c r="F64" s="1"/>
      <c r="H64" s="143">
        <v>798900000</v>
      </c>
      <c r="I64" s="143">
        <v>3551000</v>
      </c>
      <c r="J64" s="143"/>
      <c r="K64" s="143">
        <v>3982000</v>
      </c>
      <c r="L64" s="142">
        <v>191.4</v>
      </c>
      <c r="M64" s="143">
        <v>117200000</v>
      </c>
      <c r="N64" s="143">
        <v>781400</v>
      </c>
      <c r="O64" s="143">
        <v>1198000</v>
      </c>
      <c r="P64" s="142">
        <v>73.3</v>
      </c>
      <c r="Q64" s="6"/>
      <c r="R64" s="141">
        <v>225</v>
      </c>
      <c r="S64" s="141">
        <v>300</v>
      </c>
      <c r="T64" s="140">
        <v>14</v>
      </c>
      <c r="U64" s="139">
        <v>26</v>
      </c>
      <c r="V64" s="141">
        <v>27</v>
      </c>
      <c r="W64" s="140">
        <v>172</v>
      </c>
      <c r="X64" s="4"/>
      <c r="Y64" s="140">
        <v>143</v>
      </c>
      <c r="Z64" s="139">
        <v>199</v>
      </c>
      <c r="AA64" s="35"/>
      <c r="AB64" s="66"/>
      <c r="AD64" s="1"/>
    </row>
    <row r="65" spans="1:31">
      <c r="A65" s="1" t="s">
        <v>103</v>
      </c>
      <c r="B65" s="146">
        <v>187</v>
      </c>
      <c r="C65" s="145">
        <v>23860</v>
      </c>
      <c r="D65" s="145">
        <v>8982</v>
      </c>
      <c r="E65" s="144">
        <f t="shared" si="4"/>
        <v>3219</v>
      </c>
      <c r="H65" s="143">
        <v>1072000000</v>
      </c>
      <c r="I65" s="143">
        <v>4287000</v>
      </c>
      <c r="J65" s="143"/>
      <c r="K65" s="143">
        <v>4815000</v>
      </c>
      <c r="L65" s="142">
        <v>211.9</v>
      </c>
      <c r="M65" s="143">
        <v>126200000</v>
      </c>
      <c r="N65" s="143">
        <v>841600</v>
      </c>
      <c r="O65" s="143">
        <v>1292000</v>
      </c>
      <c r="P65" s="142">
        <v>72.699999999999989</v>
      </c>
      <c r="R65" s="141">
        <v>250</v>
      </c>
      <c r="S65" s="141">
        <v>300</v>
      </c>
      <c r="T65" s="140">
        <v>14.5</v>
      </c>
      <c r="U65" s="139">
        <v>28</v>
      </c>
      <c r="V65" s="141">
        <v>27</v>
      </c>
      <c r="W65" s="140">
        <v>195</v>
      </c>
      <c r="Y65" s="140">
        <v>142.75</v>
      </c>
      <c r="Z65" s="139">
        <v>222</v>
      </c>
      <c r="AA65" s="35"/>
      <c r="AB65" s="66"/>
    </row>
    <row r="66" spans="1:31">
      <c r="A66" s="1" t="s">
        <v>102</v>
      </c>
      <c r="B66" s="146">
        <v>199</v>
      </c>
      <c r="C66" s="145">
        <v>25410</v>
      </c>
      <c r="D66" s="145">
        <v>10010</v>
      </c>
      <c r="E66" s="144">
        <f t="shared" si="4"/>
        <v>3690</v>
      </c>
      <c r="H66" s="143">
        <v>1367000000</v>
      </c>
      <c r="I66" s="143">
        <v>4971000</v>
      </c>
      <c r="J66" s="143"/>
      <c r="K66" s="143">
        <v>5591000</v>
      </c>
      <c r="L66" s="142">
        <v>232</v>
      </c>
      <c r="M66" s="143">
        <v>130800000</v>
      </c>
      <c r="N66" s="143">
        <v>871800</v>
      </c>
      <c r="O66" s="143">
        <v>1341000</v>
      </c>
      <c r="P66" s="142">
        <v>71.7</v>
      </c>
      <c r="R66" s="141">
        <v>275</v>
      </c>
      <c r="S66" s="141">
        <v>300</v>
      </c>
      <c r="T66" s="140">
        <v>15</v>
      </c>
      <c r="U66" s="139">
        <v>29</v>
      </c>
      <c r="V66" s="141">
        <v>27</v>
      </c>
      <c r="W66" s="140">
        <v>219</v>
      </c>
      <c r="Y66" s="140">
        <v>142.5</v>
      </c>
      <c r="Z66" s="139">
        <v>246</v>
      </c>
      <c r="AA66" s="35"/>
      <c r="AB66" s="66"/>
    </row>
    <row r="67" spans="1:31" s="9" customFormat="1">
      <c r="A67" s="9" t="s">
        <v>101</v>
      </c>
      <c r="B67" s="138">
        <v>212</v>
      </c>
      <c r="C67" s="137">
        <v>27000</v>
      </c>
      <c r="D67" s="137">
        <v>11080</v>
      </c>
      <c r="E67" s="136">
        <f t="shared" si="4"/>
        <v>4185</v>
      </c>
      <c r="G67" s="10"/>
      <c r="H67" s="135">
        <v>1710000000</v>
      </c>
      <c r="I67" s="135">
        <v>5701000</v>
      </c>
      <c r="J67" s="135"/>
      <c r="K67" s="135">
        <v>6425000</v>
      </c>
      <c r="L67" s="134">
        <v>251.70000000000002</v>
      </c>
      <c r="M67" s="135">
        <v>135300000</v>
      </c>
      <c r="N67" s="135">
        <v>902000</v>
      </c>
      <c r="O67" s="135">
        <v>1391000</v>
      </c>
      <c r="P67" s="134">
        <v>70.8</v>
      </c>
      <c r="Q67" s="12"/>
      <c r="R67" s="133">
        <v>300</v>
      </c>
      <c r="S67" s="133">
        <v>300</v>
      </c>
      <c r="T67" s="132">
        <v>15.5</v>
      </c>
      <c r="U67" s="131">
        <v>30</v>
      </c>
      <c r="V67" s="133">
        <v>27</v>
      </c>
      <c r="W67" s="132">
        <v>243</v>
      </c>
      <c r="X67" s="11"/>
      <c r="Y67" s="132">
        <v>142.25</v>
      </c>
      <c r="Z67" s="131">
        <v>270</v>
      </c>
      <c r="AA67" s="35"/>
      <c r="AB67" s="66"/>
      <c r="AC67" s="10"/>
      <c r="AE67" s="10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5320-7DE0-4947-A195-C4C25135ACB0}">
  <dimension ref="A1:C217"/>
  <sheetViews>
    <sheetView topLeftCell="A37" zoomScaleNormal="100" workbookViewId="0">
      <selection activeCell="E9" sqref="E9"/>
    </sheetView>
  </sheetViews>
  <sheetFormatPr defaultColWidth="11.42578125" defaultRowHeight="15"/>
  <cols>
    <col min="1" max="1" width="11.42578125" style="250"/>
    <col min="2" max="2" width="11.42578125" style="251"/>
    <col min="3" max="3" width="11.42578125" style="252"/>
  </cols>
  <sheetData>
    <row r="1" spans="1:3" s="245" customFormat="1">
      <c r="B1" s="246" t="s">
        <v>267</v>
      </c>
      <c r="C1" s="245" t="s">
        <v>172</v>
      </c>
    </row>
    <row r="2" spans="1:3" s="249" customFormat="1">
      <c r="A2" s="245" t="str">
        <f>_xlfn.CONCAT(B2," x ",C2)</f>
        <v>21.3 x 2</v>
      </c>
      <c r="B2" s="247">
        <v>21.3</v>
      </c>
      <c r="C2" s="248">
        <v>2</v>
      </c>
    </row>
    <row r="3" spans="1:3">
      <c r="A3" s="250" t="str">
        <f t="shared" ref="A3:A66" si="0">_xlfn.CONCAT(B3," x ",C3)</f>
        <v>26.9 x 2.3</v>
      </c>
      <c r="B3" s="251">
        <v>26.9</v>
      </c>
      <c r="C3" s="252">
        <v>2.2999999999999998</v>
      </c>
    </row>
    <row r="4" spans="1:3">
      <c r="A4" s="250" t="str">
        <f t="shared" si="0"/>
        <v>26.9 x 2.6</v>
      </c>
      <c r="B4" s="251">
        <v>26.9</v>
      </c>
      <c r="C4" s="252">
        <v>2.6</v>
      </c>
    </row>
    <row r="5" spans="1:3" s="253" customFormat="1">
      <c r="A5" s="245" t="str">
        <f t="shared" si="0"/>
        <v>26.9 x 5</v>
      </c>
      <c r="B5" s="246">
        <v>26.9</v>
      </c>
      <c r="C5" s="245">
        <v>5</v>
      </c>
    </row>
    <row r="6" spans="1:3">
      <c r="A6" s="250" t="str">
        <f t="shared" si="0"/>
        <v>33.7 x 2.3</v>
      </c>
      <c r="B6" s="251">
        <v>33.700000000000003</v>
      </c>
      <c r="C6" s="252">
        <v>2.2999999999999998</v>
      </c>
    </row>
    <row r="7" spans="1:3">
      <c r="A7" s="250" t="str">
        <f t="shared" si="0"/>
        <v>33.7 x 2.6</v>
      </c>
      <c r="B7" s="251">
        <v>33.700000000000003</v>
      </c>
      <c r="C7" s="252">
        <v>2.6</v>
      </c>
    </row>
    <row r="8" spans="1:3">
      <c r="A8" s="250" t="str">
        <f t="shared" si="0"/>
        <v>33.7 x 2.9</v>
      </c>
      <c r="B8" s="251">
        <v>33.700000000000003</v>
      </c>
      <c r="C8" s="252">
        <v>2.9</v>
      </c>
    </row>
    <row r="9" spans="1:3" s="253" customFormat="1">
      <c r="A9" s="245" t="str">
        <f t="shared" si="0"/>
        <v>33.7 x 5</v>
      </c>
      <c r="B9" s="246">
        <v>33.700000000000003</v>
      </c>
      <c r="C9" s="245">
        <v>5</v>
      </c>
    </row>
    <row r="10" spans="1:3">
      <c r="A10" s="250" t="str">
        <f t="shared" si="0"/>
        <v>38 x 2.3</v>
      </c>
      <c r="B10" s="251">
        <v>38</v>
      </c>
      <c r="C10" s="252">
        <v>2.2999999999999998</v>
      </c>
    </row>
    <row r="11" spans="1:3">
      <c r="A11" s="250" t="str">
        <f t="shared" si="0"/>
        <v>38 x 2.6</v>
      </c>
      <c r="B11" s="251">
        <v>38</v>
      </c>
      <c r="C11" s="252">
        <v>2.6</v>
      </c>
    </row>
    <row r="12" spans="1:3">
      <c r="A12" s="250" t="str">
        <f t="shared" si="0"/>
        <v>38 x 2.9</v>
      </c>
      <c r="B12" s="251">
        <v>38</v>
      </c>
      <c r="C12" s="252">
        <v>2.9</v>
      </c>
    </row>
    <row r="13" spans="1:3">
      <c r="A13" s="250" t="str">
        <f t="shared" si="0"/>
        <v>38 x 5</v>
      </c>
      <c r="B13" s="251">
        <v>38</v>
      </c>
      <c r="C13" s="252">
        <v>5</v>
      </c>
    </row>
    <row r="14" spans="1:3" s="253" customFormat="1">
      <c r="A14" s="245" t="str">
        <f t="shared" si="0"/>
        <v>38 x 10</v>
      </c>
      <c r="B14" s="246">
        <v>38</v>
      </c>
      <c r="C14" s="245">
        <v>10</v>
      </c>
    </row>
    <row r="15" spans="1:3">
      <c r="A15" s="250" t="str">
        <f t="shared" si="0"/>
        <v>42.4 x 2.3</v>
      </c>
      <c r="B15" s="251">
        <v>42.4</v>
      </c>
      <c r="C15" s="252">
        <v>2.2999999999999998</v>
      </c>
    </row>
    <row r="16" spans="1:3">
      <c r="A16" s="250" t="str">
        <f t="shared" si="0"/>
        <v>42.4 x 2.6</v>
      </c>
      <c r="B16" s="251">
        <v>42.4</v>
      </c>
      <c r="C16" s="252">
        <v>2.6</v>
      </c>
    </row>
    <row r="17" spans="1:3">
      <c r="A17" s="250" t="str">
        <f t="shared" si="0"/>
        <v>42.4 x 2.9</v>
      </c>
      <c r="B17" s="251">
        <v>42.4</v>
      </c>
      <c r="C17" s="252">
        <v>2.9</v>
      </c>
    </row>
    <row r="18" spans="1:3">
      <c r="A18" s="250" t="str">
        <f t="shared" si="0"/>
        <v>42.4 x 5</v>
      </c>
      <c r="B18" s="251">
        <v>42.4</v>
      </c>
      <c r="C18" s="252">
        <v>5</v>
      </c>
    </row>
    <row r="19" spans="1:3" s="253" customFormat="1">
      <c r="A19" s="245" t="str">
        <f t="shared" si="0"/>
        <v>42.4 x 10</v>
      </c>
      <c r="B19" s="246">
        <v>42.4</v>
      </c>
      <c r="C19" s="245">
        <v>10</v>
      </c>
    </row>
    <row r="20" spans="1:3">
      <c r="A20" s="250" t="str">
        <f t="shared" si="0"/>
        <v>44.5 x 2.3</v>
      </c>
      <c r="B20" s="251">
        <v>44.5</v>
      </c>
      <c r="C20" s="252">
        <v>2.2999999999999998</v>
      </c>
    </row>
    <row r="21" spans="1:3">
      <c r="A21" s="250" t="str">
        <f t="shared" si="0"/>
        <v>44.5 x 2.6</v>
      </c>
      <c r="B21" s="251">
        <v>44.5</v>
      </c>
      <c r="C21" s="252">
        <v>2.6</v>
      </c>
    </row>
    <row r="22" spans="1:3">
      <c r="A22" s="250" t="str">
        <f t="shared" si="0"/>
        <v>44.5 x 2.9</v>
      </c>
      <c r="B22" s="251">
        <v>44.5</v>
      </c>
      <c r="C22" s="252">
        <v>2.9</v>
      </c>
    </row>
    <row r="23" spans="1:3">
      <c r="A23" s="250" t="str">
        <f t="shared" si="0"/>
        <v>44.5 x 5</v>
      </c>
      <c r="B23" s="251">
        <v>44.5</v>
      </c>
      <c r="C23" s="252">
        <v>5</v>
      </c>
    </row>
    <row r="24" spans="1:3" s="253" customFormat="1">
      <c r="A24" s="245" t="str">
        <f t="shared" si="0"/>
        <v>44.5 x 10</v>
      </c>
      <c r="B24" s="246">
        <v>44.5</v>
      </c>
      <c r="C24" s="245">
        <v>10</v>
      </c>
    </row>
    <row r="25" spans="1:3">
      <c r="A25" s="250" t="str">
        <f t="shared" si="0"/>
        <v>48.3 x 2.3</v>
      </c>
      <c r="B25" s="251">
        <v>48.3</v>
      </c>
      <c r="C25" s="252">
        <v>2.2999999999999998</v>
      </c>
    </row>
    <row r="26" spans="1:3">
      <c r="A26" s="250" t="str">
        <f t="shared" si="0"/>
        <v>48.3 x 2.6</v>
      </c>
      <c r="B26" s="251">
        <v>48.3</v>
      </c>
      <c r="C26" s="252">
        <v>2.6</v>
      </c>
    </row>
    <row r="27" spans="1:3">
      <c r="A27" s="250" t="str">
        <f t="shared" si="0"/>
        <v>48.3 x 2.9</v>
      </c>
      <c r="B27" s="251">
        <v>48.3</v>
      </c>
      <c r="C27" s="252">
        <v>2.9</v>
      </c>
    </row>
    <row r="28" spans="1:3">
      <c r="A28" s="250" t="str">
        <f t="shared" si="0"/>
        <v>48.3 x 5</v>
      </c>
      <c r="B28" s="251">
        <v>48.3</v>
      </c>
      <c r="C28" s="252">
        <v>5</v>
      </c>
    </row>
    <row r="29" spans="1:3" s="253" customFormat="1">
      <c r="A29" s="245" t="str">
        <f t="shared" si="0"/>
        <v>48.3 x 10</v>
      </c>
      <c r="B29" s="246">
        <v>48.3</v>
      </c>
      <c r="C29" s="245">
        <v>10</v>
      </c>
    </row>
    <row r="30" spans="1:3">
      <c r="A30" s="250" t="str">
        <f t="shared" si="0"/>
        <v>51 x 2.6</v>
      </c>
      <c r="B30" s="251">
        <v>51</v>
      </c>
      <c r="C30" s="252">
        <v>2.6</v>
      </c>
    </row>
    <row r="31" spans="1:3">
      <c r="A31" s="250" t="str">
        <f t="shared" si="0"/>
        <v>51 x 2.9</v>
      </c>
      <c r="B31" s="251">
        <v>51</v>
      </c>
      <c r="C31" s="252">
        <v>2.9</v>
      </c>
    </row>
    <row r="32" spans="1:3">
      <c r="A32" s="250" t="str">
        <f t="shared" si="0"/>
        <v>51 x 5</v>
      </c>
      <c r="B32" s="251">
        <v>51</v>
      </c>
      <c r="C32" s="252">
        <v>5</v>
      </c>
    </row>
    <row r="33" spans="1:3" s="253" customFormat="1">
      <c r="A33" s="245" t="str">
        <f t="shared" si="0"/>
        <v>51 x 10</v>
      </c>
      <c r="B33" s="246">
        <v>51</v>
      </c>
      <c r="C33" s="245">
        <v>10</v>
      </c>
    </row>
    <row r="34" spans="1:3">
      <c r="A34" s="250" t="str">
        <f t="shared" si="0"/>
        <v>54 x 2.6</v>
      </c>
      <c r="B34" s="251">
        <v>54</v>
      </c>
      <c r="C34" s="252">
        <v>2.6</v>
      </c>
    </row>
    <row r="35" spans="1:3">
      <c r="A35" s="250" t="str">
        <f t="shared" si="0"/>
        <v>54 x 2.9</v>
      </c>
      <c r="B35" s="251">
        <v>54</v>
      </c>
      <c r="C35" s="252">
        <v>2.9</v>
      </c>
    </row>
    <row r="36" spans="1:3">
      <c r="A36" s="250" t="str">
        <f t="shared" si="0"/>
        <v>54 x 5</v>
      </c>
      <c r="B36" s="251">
        <v>54</v>
      </c>
      <c r="C36" s="252">
        <v>5</v>
      </c>
    </row>
    <row r="37" spans="1:3" s="253" customFormat="1">
      <c r="A37" s="245" t="str">
        <f t="shared" si="0"/>
        <v>54 x 10</v>
      </c>
      <c r="B37" s="246">
        <v>54</v>
      </c>
      <c r="C37" s="245">
        <v>10</v>
      </c>
    </row>
    <row r="38" spans="1:3">
      <c r="A38" s="250" t="str">
        <f t="shared" si="0"/>
        <v>57 x 2.6</v>
      </c>
      <c r="B38" s="251">
        <v>57</v>
      </c>
      <c r="C38" s="252">
        <v>2.6</v>
      </c>
    </row>
    <row r="39" spans="1:3">
      <c r="A39" s="250" t="str">
        <f t="shared" si="0"/>
        <v>57 x 2.9</v>
      </c>
      <c r="B39" s="251">
        <v>57</v>
      </c>
      <c r="C39" s="252">
        <v>2.9</v>
      </c>
    </row>
    <row r="40" spans="1:3">
      <c r="A40" s="250" t="str">
        <f t="shared" si="0"/>
        <v>57 x 3.2</v>
      </c>
      <c r="B40" s="251">
        <v>57</v>
      </c>
      <c r="C40" s="252">
        <v>3.2</v>
      </c>
    </row>
    <row r="41" spans="1:3">
      <c r="A41" s="250" t="str">
        <f t="shared" si="0"/>
        <v>57 x 5</v>
      </c>
      <c r="B41" s="251">
        <v>57</v>
      </c>
      <c r="C41" s="252">
        <v>5</v>
      </c>
    </row>
    <row r="42" spans="1:3" s="253" customFormat="1">
      <c r="A42" s="245" t="str">
        <f t="shared" si="0"/>
        <v>57 x 10</v>
      </c>
      <c r="B42" s="246">
        <v>57</v>
      </c>
      <c r="C42" s="245">
        <v>10</v>
      </c>
    </row>
    <row r="43" spans="1:3">
      <c r="A43" s="250" t="str">
        <f t="shared" si="0"/>
        <v>60.3 x 2.9</v>
      </c>
      <c r="B43" s="251">
        <v>60.3</v>
      </c>
      <c r="C43" s="252">
        <v>2.9</v>
      </c>
    </row>
    <row r="44" spans="1:3">
      <c r="A44" s="250" t="str">
        <f t="shared" si="0"/>
        <v>60.3 x 3.2</v>
      </c>
      <c r="B44" s="251">
        <v>60.3</v>
      </c>
      <c r="C44" s="252">
        <v>3.2</v>
      </c>
    </row>
    <row r="45" spans="1:3">
      <c r="A45" s="250" t="str">
        <f t="shared" si="0"/>
        <v>60.3 x 5</v>
      </c>
      <c r="B45" s="251">
        <v>60.3</v>
      </c>
      <c r="C45" s="252">
        <v>5</v>
      </c>
    </row>
    <row r="46" spans="1:3" s="253" customFormat="1">
      <c r="A46" s="245" t="str">
        <f t="shared" si="0"/>
        <v>60.3 x 10</v>
      </c>
      <c r="B46" s="246">
        <v>60.3</v>
      </c>
      <c r="C46" s="245">
        <v>10</v>
      </c>
    </row>
    <row r="47" spans="1:3">
      <c r="A47" s="250" t="str">
        <f t="shared" si="0"/>
        <v>63.5 x 2.9</v>
      </c>
      <c r="B47" s="251">
        <v>63.5</v>
      </c>
      <c r="C47" s="252">
        <v>2.9</v>
      </c>
    </row>
    <row r="48" spans="1:3">
      <c r="A48" s="250" t="str">
        <f t="shared" si="0"/>
        <v>63.5 x 3.2</v>
      </c>
      <c r="B48" s="251">
        <v>63.5</v>
      </c>
      <c r="C48" s="252">
        <v>3.2</v>
      </c>
    </row>
    <row r="49" spans="1:3">
      <c r="A49" s="250" t="str">
        <f t="shared" si="0"/>
        <v>63.5 x 5</v>
      </c>
      <c r="B49" s="251">
        <v>63.5</v>
      </c>
      <c r="C49" s="252">
        <v>5</v>
      </c>
    </row>
    <row r="50" spans="1:3" s="253" customFormat="1">
      <c r="A50" s="245" t="str">
        <f t="shared" si="0"/>
        <v>63.5 x 10</v>
      </c>
      <c r="B50" s="246">
        <v>63.5</v>
      </c>
      <c r="C50" s="245">
        <v>10</v>
      </c>
    </row>
    <row r="51" spans="1:3">
      <c r="A51" s="250" t="str">
        <f t="shared" si="0"/>
        <v>70 x 2.9</v>
      </c>
      <c r="B51" s="251">
        <v>70</v>
      </c>
      <c r="C51" s="252">
        <v>2.9</v>
      </c>
    </row>
    <row r="52" spans="1:3">
      <c r="A52" s="250" t="str">
        <f t="shared" si="0"/>
        <v>70 x 3.2</v>
      </c>
      <c r="B52" s="251">
        <v>70</v>
      </c>
      <c r="C52" s="252">
        <v>3.2</v>
      </c>
    </row>
    <row r="53" spans="1:3">
      <c r="A53" s="250" t="str">
        <f t="shared" si="0"/>
        <v>70 x 5</v>
      </c>
      <c r="B53" s="251">
        <v>70</v>
      </c>
      <c r="C53" s="252">
        <v>5</v>
      </c>
    </row>
    <row r="54" spans="1:3" s="253" customFormat="1">
      <c r="A54" s="245" t="str">
        <f t="shared" si="0"/>
        <v>70 x 10</v>
      </c>
      <c r="B54" s="246">
        <v>70</v>
      </c>
      <c r="C54" s="245">
        <v>10</v>
      </c>
    </row>
    <row r="55" spans="1:3">
      <c r="A55" s="250" t="str">
        <f t="shared" si="0"/>
        <v>76.1 x 2.9</v>
      </c>
      <c r="B55" s="251">
        <v>76.099999999999994</v>
      </c>
      <c r="C55" s="252">
        <v>2.9</v>
      </c>
    </row>
    <row r="56" spans="1:3">
      <c r="A56" s="250" t="str">
        <f t="shared" si="0"/>
        <v>76.1 x 3.2</v>
      </c>
      <c r="B56" s="251">
        <v>76.099999999999994</v>
      </c>
      <c r="C56" s="252">
        <v>3.2</v>
      </c>
    </row>
    <row r="57" spans="1:3">
      <c r="A57" s="250" t="str">
        <f t="shared" si="0"/>
        <v>76.1 x 5</v>
      </c>
      <c r="B57" s="251">
        <v>76.099999999999994</v>
      </c>
      <c r="C57" s="252">
        <v>5</v>
      </c>
    </row>
    <row r="58" spans="1:3" s="253" customFormat="1">
      <c r="A58" s="245" t="str">
        <f t="shared" si="0"/>
        <v>76.1 x 10</v>
      </c>
      <c r="B58" s="246">
        <v>76.099999999999994</v>
      </c>
      <c r="C58" s="245">
        <v>10</v>
      </c>
    </row>
    <row r="59" spans="1:3">
      <c r="A59" s="250" t="str">
        <f t="shared" si="0"/>
        <v>82.5 x 3.2</v>
      </c>
      <c r="B59" s="251">
        <v>82.5</v>
      </c>
      <c r="C59" s="252">
        <v>3.2</v>
      </c>
    </row>
    <row r="60" spans="1:3">
      <c r="A60" s="250" t="str">
        <f t="shared" si="0"/>
        <v>82.5 x 3.6</v>
      </c>
      <c r="B60" s="251">
        <v>82.5</v>
      </c>
      <c r="C60" s="252">
        <v>3.6</v>
      </c>
    </row>
    <row r="61" spans="1:3">
      <c r="A61" s="250" t="str">
        <f t="shared" si="0"/>
        <v>82.5 x 5</v>
      </c>
      <c r="B61" s="251">
        <v>82.5</v>
      </c>
      <c r="C61" s="252">
        <v>5</v>
      </c>
    </row>
    <row r="62" spans="1:3" s="253" customFormat="1">
      <c r="A62" s="245" t="str">
        <f t="shared" si="0"/>
        <v>82.5 x 10</v>
      </c>
      <c r="B62" s="246">
        <v>82.5</v>
      </c>
      <c r="C62" s="245">
        <v>10</v>
      </c>
    </row>
    <row r="63" spans="1:3">
      <c r="A63" s="250" t="str">
        <f t="shared" si="0"/>
        <v>88.9 x 3.2</v>
      </c>
      <c r="B63" s="251">
        <v>88.9</v>
      </c>
      <c r="C63" s="252">
        <v>3.2</v>
      </c>
    </row>
    <row r="64" spans="1:3">
      <c r="A64" s="250" t="str">
        <f t="shared" si="0"/>
        <v>88.9 x 3.6</v>
      </c>
      <c r="B64" s="251">
        <v>88.9</v>
      </c>
      <c r="C64" s="252">
        <v>3.6</v>
      </c>
    </row>
    <row r="65" spans="1:3">
      <c r="A65" s="250" t="str">
        <f t="shared" si="0"/>
        <v>88.9 x 5</v>
      </c>
      <c r="B65" s="251">
        <v>88.9</v>
      </c>
      <c r="C65" s="252">
        <v>5</v>
      </c>
    </row>
    <row r="66" spans="1:3" s="253" customFormat="1">
      <c r="A66" s="245" t="str">
        <f t="shared" si="0"/>
        <v>88.9 x 10</v>
      </c>
      <c r="B66" s="246">
        <v>88.9</v>
      </c>
      <c r="C66" s="245">
        <v>10</v>
      </c>
    </row>
    <row r="67" spans="1:3">
      <c r="A67" s="250" t="str">
        <f t="shared" ref="A67:A130" si="1">_xlfn.CONCAT(B67," x ",C67)</f>
        <v>101.6 x 3.6</v>
      </c>
      <c r="B67" s="251">
        <v>101.6</v>
      </c>
      <c r="C67" s="252">
        <v>3.6</v>
      </c>
    </row>
    <row r="68" spans="1:3">
      <c r="A68" s="250" t="str">
        <f t="shared" si="1"/>
        <v>101.6 x 4</v>
      </c>
      <c r="B68" s="251">
        <v>101.6</v>
      </c>
      <c r="C68" s="252">
        <v>4</v>
      </c>
    </row>
    <row r="69" spans="1:3">
      <c r="A69" s="250" t="str">
        <f t="shared" si="1"/>
        <v>101.6 x 5</v>
      </c>
      <c r="B69" s="251">
        <v>101.6</v>
      </c>
      <c r="C69" s="252">
        <v>5</v>
      </c>
    </row>
    <row r="70" spans="1:3">
      <c r="A70" s="250" t="str">
        <f t="shared" si="1"/>
        <v>101.6 x 7.1</v>
      </c>
      <c r="B70" s="251">
        <v>101.6</v>
      </c>
      <c r="C70" s="252">
        <v>7.1</v>
      </c>
    </row>
    <row r="71" spans="1:3">
      <c r="A71" s="250" t="str">
        <f t="shared" si="1"/>
        <v>101.6 x 10</v>
      </c>
      <c r="B71" s="251">
        <v>101.6</v>
      </c>
      <c r="C71" s="252">
        <v>10</v>
      </c>
    </row>
    <row r="72" spans="1:3" s="253" customFormat="1">
      <c r="A72" s="245" t="str">
        <f t="shared" si="1"/>
        <v>101.6 x 12.5</v>
      </c>
      <c r="B72" s="246">
        <v>101.6</v>
      </c>
      <c r="C72" s="245">
        <v>12.5</v>
      </c>
    </row>
    <row r="73" spans="1:3">
      <c r="A73" s="250" t="str">
        <f t="shared" si="1"/>
        <v>108 x 3.6</v>
      </c>
      <c r="B73" s="251">
        <v>108</v>
      </c>
      <c r="C73" s="252">
        <v>3.6</v>
      </c>
    </row>
    <row r="74" spans="1:3">
      <c r="A74" s="250" t="str">
        <f t="shared" si="1"/>
        <v>108 x 4</v>
      </c>
      <c r="B74" s="251">
        <v>108</v>
      </c>
      <c r="C74" s="252">
        <v>4</v>
      </c>
    </row>
    <row r="75" spans="1:3">
      <c r="A75" s="250" t="str">
        <f t="shared" si="1"/>
        <v>108 x 5</v>
      </c>
      <c r="B75" s="251">
        <v>108</v>
      </c>
      <c r="C75" s="252">
        <v>5</v>
      </c>
    </row>
    <row r="76" spans="1:3">
      <c r="A76" s="250" t="str">
        <f t="shared" si="1"/>
        <v>108 x 7.1</v>
      </c>
      <c r="B76" s="251">
        <v>108</v>
      </c>
      <c r="C76" s="252">
        <v>7.1</v>
      </c>
    </row>
    <row r="77" spans="1:3">
      <c r="A77" s="250" t="str">
        <f t="shared" si="1"/>
        <v>108 x 10</v>
      </c>
      <c r="B77" s="251">
        <v>108</v>
      </c>
      <c r="C77" s="252">
        <v>10</v>
      </c>
    </row>
    <row r="78" spans="1:3" s="253" customFormat="1">
      <c r="A78" s="245" t="str">
        <f t="shared" si="1"/>
        <v>108 x 12.5</v>
      </c>
      <c r="B78" s="246">
        <v>108</v>
      </c>
      <c r="C78" s="245">
        <v>12.5</v>
      </c>
    </row>
    <row r="79" spans="1:3">
      <c r="A79" s="250" t="str">
        <f t="shared" si="1"/>
        <v>114.3 x 3.6</v>
      </c>
      <c r="B79" s="251">
        <v>114.3</v>
      </c>
      <c r="C79" s="252">
        <v>3.6</v>
      </c>
    </row>
    <row r="80" spans="1:3">
      <c r="A80" s="250" t="str">
        <f t="shared" si="1"/>
        <v>114.3 x 4</v>
      </c>
      <c r="B80" s="251">
        <v>114.3</v>
      </c>
      <c r="C80" s="252">
        <v>4</v>
      </c>
    </row>
    <row r="81" spans="1:3">
      <c r="A81" s="250" t="str">
        <f t="shared" si="1"/>
        <v>114.3 x 7.1</v>
      </c>
      <c r="B81" s="251">
        <v>114.3</v>
      </c>
      <c r="C81" s="252">
        <v>7.1</v>
      </c>
    </row>
    <row r="82" spans="1:3">
      <c r="A82" s="250" t="str">
        <f t="shared" si="1"/>
        <v>114.3 x 10</v>
      </c>
      <c r="B82" s="251">
        <v>114.3</v>
      </c>
      <c r="C82" s="252">
        <v>10</v>
      </c>
    </row>
    <row r="83" spans="1:3" s="253" customFormat="1">
      <c r="A83" s="245" t="str">
        <f t="shared" si="1"/>
        <v>114.3 x 16</v>
      </c>
      <c r="B83" s="246">
        <v>114.3</v>
      </c>
      <c r="C83" s="245">
        <v>16</v>
      </c>
    </row>
    <row r="84" spans="1:3">
      <c r="A84" s="250" t="str">
        <f t="shared" si="1"/>
        <v>127 x 4</v>
      </c>
      <c r="B84" s="251">
        <v>127</v>
      </c>
      <c r="C84" s="252">
        <v>4</v>
      </c>
    </row>
    <row r="85" spans="1:3">
      <c r="A85" s="250" t="str">
        <f t="shared" si="1"/>
        <v>127 x 4.5</v>
      </c>
      <c r="B85" s="251">
        <v>127</v>
      </c>
      <c r="C85" s="252">
        <v>4.5</v>
      </c>
    </row>
    <row r="86" spans="1:3">
      <c r="A86" s="250" t="str">
        <f t="shared" si="1"/>
        <v>127 x 7.1</v>
      </c>
      <c r="B86" s="251">
        <v>127</v>
      </c>
      <c r="C86" s="252">
        <v>7.1</v>
      </c>
    </row>
    <row r="87" spans="1:3">
      <c r="A87" s="250" t="str">
        <f t="shared" si="1"/>
        <v>127 x 10</v>
      </c>
      <c r="B87" s="251">
        <v>127</v>
      </c>
      <c r="C87" s="252">
        <v>10</v>
      </c>
    </row>
    <row r="88" spans="1:3" s="253" customFormat="1">
      <c r="A88" s="245" t="str">
        <f t="shared" si="1"/>
        <v>127 x 16</v>
      </c>
      <c r="B88" s="246">
        <v>127</v>
      </c>
      <c r="C88" s="245">
        <v>16</v>
      </c>
    </row>
    <row r="89" spans="1:3">
      <c r="A89" s="250" t="str">
        <f t="shared" si="1"/>
        <v>133 x 4</v>
      </c>
      <c r="B89" s="251">
        <v>133</v>
      </c>
      <c r="C89" s="252">
        <v>4</v>
      </c>
    </row>
    <row r="90" spans="1:3">
      <c r="A90" s="250" t="str">
        <f t="shared" si="1"/>
        <v>133 x 4.5</v>
      </c>
      <c r="B90" s="251">
        <v>133</v>
      </c>
      <c r="C90" s="252">
        <v>4.5</v>
      </c>
    </row>
    <row r="91" spans="1:3">
      <c r="A91" s="250" t="str">
        <f t="shared" si="1"/>
        <v>133 x 7.1</v>
      </c>
      <c r="B91" s="251">
        <v>133</v>
      </c>
      <c r="C91" s="252">
        <v>7.1</v>
      </c>
    </row>
    <row r="92" spans="1:3">
      <c r="A92" s="250" t="str">
        <f t="shared" si="1"/>
        <v>133 x 10</v>
      </c>
      <c r="B92" s="251">
        <v>133</v>
      </c>
      <c r="C92" s="252">
        <v>10</v>
      </c>
    </row>
    <row r="93" spans="1:3" s="253" customFormat="1">
      <c r="A93" s="245" t="str">
        <f t="shared" si="1"/>
        <v>133 x 16</v>
      </c>
      <c r="B93" s="246">
        <v>133</v>
      </c>
      <c r="C93" s="245">
        <v>16</v>
      </c>
    </row>
    <row r="94" spans="1:3">
      <c r="A94" s="250" t="str">
        <f t="shared" si="1"/>
        <v>139.7 x 4</v>
      </c>
      <c r="B94" s="251">
        <v>139.69999999999999</v>
      </c>
      <c r="C94" s="252">
        <v>4</v>
      </c>
    </row>
    <row r="95" spans="1:3">
      <c r="A95" s="250" t="str">
        <f t="shared" si="1"/>
        <v>139.7 x 4.5</v>
      </c>
      <c r="B95" s="251">
        <v>139.69999999999999</v>
      </c>
      <c r="C95" s="252">
        <v>4.5</v>
      </c>
    </row>
    <row r="96" spans="1:3">
      <c r="A96" s="250" t="str">
        <f t="shared" si="1"/>
        <v>139.7 x 7.1</v>
      </c>
      <c r="B96" s="251">
        <v>139.69999999999999</v>
      </c>
      <c r="C96" s="252">
        <v>7.1</v>
      </c>
    </row>
    <row r="97" spans="1:3">
      <c r="A97" s="250" t="str">
        <f t="shared" si="1"/>
        <v>139.7 x 10</v>
      </c>
      <c r="B97" s="251">
        <v>139.69999999999999</v>
      </c>
      <c r="C97" s="252">
        <v>10</v>
      </c>
    </row>
    <row r="98" spans="1:3" s="253" customFormat="1">
      <c r="A98" s="245" t="str">
        <f t="shared" si="1"/>
        <v>139.7 x 16</v>
      </c>
      <c r="B98" s="246">
        <v>139.69999999999999</v>
      </c>
      <c r="C98" s="245">
        <v>16</v>
      </c>
    </row>
    <row r="99" spans="1:3">
      <c r="A99" s="250" t="str">
        <f t="shared" si="1"/>
        <v>152.4 x 4</v>
      </c>
      <c r="B99" s="251">
        <v>152.4</v>
      </c>
      <c r="C99" s="252">
        <v>4</v>
      </c>
    </row>
    <row r="100" spans="1:3">
      <c r="A100" s="250" t="str">
        <f t="shared" si="1"/>
        <v>152.4 x 4.5</v>
      </c>
      <c r="B100" s="251">
        <v>152.4</v>
      </c>
      <c r="C100" s="252">
        <v>4.5</v>
      </c>
    </row>
    <row r="101" spans="1:3">
      <c r="A101" s="250" t="str">
        <f t="shared" si="1"/>
        <v>152.4 x 5</v>
      </c>
      <c r="B101" s="251">
        <v>152.4</v>
      </c>
      <c r="C101" s="252">
        <v>5</v>
      </c>
    </row>
    <row r="102" spans="1:3">
      <c r="A102" s="250" t="str">
        <f t="shared" si="1"/>
        <v>152.4 x 7.1</v>
      </c>
      <c r="B102" s="251">
        <v>152.4</v>
      </c>
      <c r="C102" s="252">
        <v>7.1</v>
      </c>
    </row>
    <row r="103" spans="1:3">
      <c r="A103" s="250" t="str">
        <f t="shared" si="1"/>
        <v>152.4 x 10</v>
      </c>
      <c r="B103" s="251">
        <v>152.4</v>
      </c>
      <c r="C103" s="252">
        <v>10</v>
      </c>
    </row>
    <row r="104" spans="1:3" s="253" customFormat="1">
      <c r="A104" s="245" t="str">
        <f t="shared" si="1"/>
        <v>152.4 x 16</v>
      </c>
      <c r="B104" s="246">
        <v>152.4</v>
      </c>
      <c r="C104" s="245">
        <v>16</v>
      </c>
    </row>
    <row r="105" spans="1:3">
      <c r="A105" s="250" t="str">
        <f t="shared" si="1"/>
        <v>159 x 4</v>
      </c>
      <c r="B105" s="251">
        <v>159</v>
      </c>
      <c r="C105" s="252">
        <v>4</v>
      </c>
    </row>
    <row r="106" spans="1:3">
      <c r="A106" s="250" t="str">
        <f t="shared" si="1"/>
        <v>159 x 4.5</v>
      </c>
      <c r="B106" s="251">
        <v>159</v>
      </c>
      <c r="C106" s="252">
        <v>4.5</v>
      </c>
    </row>
    <row r="107" spans="1:3">
      <c r="A107" s="250" t="str">
        <f t="shared" si="1"/>
        <v>159 x 5</v>
      </c>
      <c r="B107" s="251">
        <v>159</v>
      </c>
      <c r="C107" s="252">
        <v>5</v>
      </c>
    </row>
    <row r="108" spans="1:3">
      <c r="A108" s="250" t="str">
        <f t="shared" si="1"/>
        <v>159 x 7.1</v>
      </c>
      <c r="B108" s="251">
        <v>159</v>
      </c>
      <c r="C108" s="252">
        <v>7.1</v>
      </c>
    </row>
    <row r="109" spans="1:3">
      <c r="A109" s="250" t="str">
        <f t="shared" si="1"/>
        <v>159 x 10</v>
      </c>
      <c r="B109" s="251">
        <v>159</v>
      </c>
      <c r="C109" s="252">
        <v>10</v>
      </c>
    </row>
    <row r="110" spans="1:3" s="253" customFormat="1">
      <c r="A110" s="245" t="str">
        <f t="shared" si="1"/>
        <v>159 x 16</v>
      </c>
      <c r="B110" s="246">
        <v>159</v>
      </c>
      <c r="C110" s="245">
        <v>16</v>
      </c>
    </row>
    <row r="111" spans="1:3">
      <c r="A111" s="250" t="str">
        <f t="shared" si="1"/>
        <v>168.3 x 4</v>
      </c>
      <c r="B111" s="251">
        <v>168.3</v>
      </c>
      <c r="C111" s="252">
        <v>4</v>
      </c>
    </row>
    <row r="112" spans="1:3">
      <c r="A112" s="250" t="str">
        <f t="shared" si="1"/>
        <v>168.3 x 4.5</v>
      </c>
      <c r="B112" s="251">
        <v>168.3</v>
      </c>
      <c r="C112" s="252">
        <v>4.5</v>
      </c>
    </row>
    <row r="113" spans="1:3">
      <c r="A113" s="250" t="str">
        <f t="shared" si="1"/>
        <v>168.3 x 5</v>
      </c>
      <c r="B113" s="251">
        <v>168.3</v>
      </c>
      <c r="C113" s="252">
        <v>5</v>
      </c>
    </row>
    <row r="114" spans="1:3">
      <c r="A114" s="250" t="str">
        <f t="shared" si="1"/>
        <v>168.3 x 7.1</v>
      </c>
      <c r="B114" s="251">
        <v>168.3</v>
      </c>
      <c r="C114" s="252">
        <v>7.1</v>
      </c>
    </row>
    <row r="115" spans="1:3">
      <c r="A115" s="250" t="str">
        <f t="shared" si="1"/>
        <v>168.3 x 10</v>
      </c>
      <c r="B115" s="251">
        <v>168.3</v>
      </c>
      <c r="C115" s="252">
        <v>10</v>
      </c>
    </row>
    <row r="116" spans="1:3" s="253" customFormat="1">
      <c r="A116" s="245" t="str">
        <f t="shared" si="1"/>
        <v>168.3 x 16</v>
      </c>
      <c r="B116" s="246">
        <v>168.3</v>
      </c>
      <c r="C116" s="245">
        <v>16</v>
      </c>
    </row>
    <row r="117" spans="1:3">
      <c r="A117" s="250" t="str">
        <f t="shared" si="1"/>
        <v>177.8 x 4.5</v>
      </c>
      <c r="B117" s="251">
        <v>177.8</v>
      </c>
      <c r="C117" s="252">
        <v>4.5</v>
      </c>
    </row>
    <row r="118" spans="1:3">
      <c r="A118" s="250" t="str">
        <f t="shared" si="1"/>
        <v>177.8 x 5</v>
      </c>
      <c r="B118" s="251">
        <v>177.8</v>
      </c>
      <c r="C118" s="252">
        <v>5</v>
      </c>
    </row>
    <row r="119" spans="1:3">
      <c r="A119" s="250" t="str">
        <f t="shared" si="1"/>
        <v>177.8 x 5.6</v>
      </c>
      <c r="B119" s="251">
        <v>177.8</v>
      </c>
      <c r="C119" s="252">
        <v>5.6</v>
      </c>
    </row>
    <row r="120" spans="1:3">
      <c r="A120" s="250" t="str">
        <f t="shared" si="1"/>
        <v>177.8 x 10</v>
      </c>
      <c r="B120" s="251">
        <v>177.8</v>
      </c>
      <c r="C120" s="252">
        <v>10</v>
      </c>
    </row>
    <row r="121" spans="1:3">
      <c r="A121" s="250" t="str">
        <f t="shared" si="1"/>
        <v>177.8 x 16</v>
      </c>
      <c r="B121" s="251">
        <v>177.8</v>
      </c>
      <c r="C121" s="252">
        <v>16</v>
      </c>
    </row>
    <row r="122" spans="1:3" s="253" customFormat="1">
      <c r="A122" s="245" t="str">
        <f t="shared" si="1"/>
        <v>177.8 x 25</v>
      </c>
      <c r="B122" s="246">
        <v>177.8</v>
      </c>
      <c r="C122" s="245">
        <v>25</v>
      </c>
    </row>
    <row r="123" spans="1:3">
      <c r="A123" s="250" t="str">
        <f t="shared" si="1"/>
        <v>193.7 x 4.5</v>
      </c>
      <c r="B123" s="251">
        <v>193.7</v>
      </c>
      <c r="C123" s="252">
        <v>4.5</v>
      </c>
    </row>
    <row r="124" spans="1:3">
      <c r="A124" s="250" t="str">
        <f t="shared" si="1"/>
        <v>193.7 x 5.6</v>
      </c>
      <c r="B124" s="251">
        <v>193.7</v>
      </c>
      <c r="C124" s="252">
        <v>5.6</v>
      </c>
    </row>
    <row r="125" spans="1:3">
      <c r="A125" s="250" t="str">
        <f t="shared" si="1"/>
        <v>193.7 x 6.3</v>
      </c>
      <c r="B125" s="251">
        <v>193.7</v>
      </c>
      <c r="C125" s="252">
        <v>6.3</v>
      </c>
    </row>
    <row r="126" spans="1:3">
      <c r="A126" s="250" t="str">
        <f t="shared" si="1"/>
        <v>193.7 x 10</v>
      </c>
      <c r="B126" s="251">
        <v>193.7</v>
      </c>
      <c r="C126" s="252">
        <v>10</v>
      </c>
    </row>
    <row r="127" spans="1:3">
      <c r="A127" s="250" t="str">
        <f t="shared" si="1"/>
        <v>193.7 x 16</v>
      </c>
      <c r="B127" s="251">
        <v>193.7</v>
      </c>
      <c r="C127" s="252">
        <v>16</v>
      </c>
    </row>
    <row r="128" spans="1:3" s="253" customFormat="1">
      <c r="A128" s="245" t="str">
        <f t="shared" si="1"/>
        <v>193.7 x 25</v>
      </c>
      <c r="B128" s="246">
        <v>193.7</v>
      </c>
      <c r="C128" s="245">
        <v>25</v>
      </c>
    </row>
    <row r="129" spans="1:3">
      <c r="A129" s="250" t="str">
        <f t="shared" si="1"/>
        <v>219.1 x 4.5</v>
      </c>
      <c r="B129" s="251">
        <v>219.1</v>
      </c>
      <c r="C129" s="252">
        <v>4.5</v>
      </c>
    </row>
    <row r="130" spans="1:3">
      <c r="A130" s="250" t="str">
        <f t="shared" si="1"/>
        <v>219.1 x 6.3</v>
      </c>
      <c r="B130" s="251">
        <v>219.1</v>
      </c>
      <c r="C130" s="252">
        <v>6.3</v>
      </c>
    </row>
    <row r="131" spans="1:3">
      <c r="A131" s="250" t="str">
        <f t="shared" ref="A131:A194" si="2">_xlfn.CONCAT(B131," x ",C131)</f>
        <v>219.1 x 7.1</v>
      </c>
      <c r="B131" s="251">
        <v>219.1</v>
      </c>
      <c r="C131" s="252">
        <v>7.1</v>
      </c>
    </row>
    <row r="132" spans="1:3">
      <c r="A132" s="250" t="str">
        <f t="shared" si="2"/>
        <v>219.1 x 10</v>
      </c>
      <c r="B132" s="251">
        <v>219.1</v>
      </c>
      <c r="C132" s="252">
        <v>10</v>
      </c>
    </row>
    <row r="133" spans="1:3">
      <c r="A133" s="250" t="str">
        <f t="shared" si="2"/>
        <v>219.1 x 25</v>
      </c>
      <c r="B133" s="251">
        <v>219.1</v>
      </c>
      <c r="C133" s="252">
        <v>25</v>
      </c>
    </row>
    <row r="134" spans="1:3" s="253" customFormat="1">
      <c r="A134" s="245" t="str">
        <f t="shared" si="2"/>
        <v>219.1 x 40</v>
      </c>
      <c r="B134" s="246">
        <v>219.1</v>
      </c>
      <c r="C134" s="245">
        <v>40</v>
      </c>
    </row>
    <row r="135" spans="1:3">
      <c r="A135" s="250" t="str">
        <f t="shared" si="2"/>
        <v>244.5 x 5</v>
      </c>
      <c r="B135" s="251">
        <v>244.5</v>
      </c>
      <c r="C135" s="252">
        <v>5</v>
      </c>
    </row>
    <row r="136" spans="1:3">
      <c r="A136" s="250" t="str">
        <f t="shared" si="2"/>
        <v>244.5 x 6.3</v>
      </c>
      <c r="B136" s="251">
        <v>244.5</v>
      </c>
      <c r="C136" s="252">
        <v>6.3</v>
      </c>
    </row>
    <row r="137" spans="1:3">
      <c r="A137" s="250" t="str">
        <f t="shared" si="2"/>
        <v>244.5 x 7.1</v>
      </c>
      <c r="B137" s="251">
        <v>244.5</v>
      </c>
      <c r="C137" s="252">
        <v>7.1</v>
      </c>
    </row>
    <row r="138" spans="1:3">
      <c r="A138" s="250" t="str">
        <f t="shared" si="2"/>
        <v>244.5 x 10</v>
      </c>
      <c r="B138" s="251">
        <v>244.5</v>
      </c>
      <c r="C138" s="252">
        <v>10</v>
      </c>
    </row>
    <row r="139" spans="1:3">
      <c r="A139" s="250" t="str">
        <f t="shared" si="2"/>
        <v>244.5 x 25</v>
      </c>
      <c r="B139" s="251">
        <v>244.5</v>
      </c>
      <c r="C139" s="252">
        <v>25</v>
      </c>
    </row>
    <row r="140" spans="1:3" s="253" customFormat="1">
      <c r="A140" s="245" t="str">
        <f t="shared" si="2"/>
        <v>244.5 x 40</v>
      </c>
      <c r="B140" s="246">
        <v>244.5</v>
      </c>
      <c r="C140" s="245">
        <v>40</v>
      </c>
    </row>
    <row r="141" spans="1:3">
      <c r="A141" s="250" t="str">
        <f t="shared" si="2"/>
        <v>273 x 5</v>
      </c>
      <c r="B141" s="251">
        <v>273</v>
      </c>
      <c r="C141" s="252">
        <v>5</v>
      </c>
    </row>
    <row r="142" spans="1:3">
      <c r="A142" s="250" t="str">
        <f t="shared" si="2"/>
        <v>273 x 6.3</v>
      </c>
      <c r="B142" s="251">
        <v>273</v>
      </c>
      <c r="C142" s="252">
        <v>6.3</v>
      </c>
    </row>
    <row r="143" spans="1:3">
      <c r="A143" s="250" t="str">
        <f t="shared" si="2"/>
        <v>273 x 7.1</v>
      </c>
      <c r="B143" s="251">
        <v>273</v>
      </c>
      <c r="C143" s="252">
        <v>7.1</v>
      </c>
    </row>
    <row r="144" spans="1:3">
      <c r="A144" s="250" t="str">
        <f t="shared" si="2"/>
        <v>273 x 10</v>
      </c>
      <c r="B144" s="251">
        <v>273</v>
      </c>
      <c r="C144" s="252">
        <v>10</v>
      </c>
    </row>
    <row r="145" spans="1:3">
      <c r="A145" s="250" t="str">
        <f t="shared" si="2"/>
        <v>273 x 25</v>
      </c>
      <c r="B145" s="251">
        <v>273</v>
      </c>
      <c r="C145" s="252">
        <v>25</v>
      </c>
    </row>
    <row r="146" spans="1:3" s="253" customFormat="1">
      <c r="A146" s="245" t="str">
        <f t="shared" si="2"/>
        <v>273 x 40</v>
      </c>
      <c r="B146" s="246">
        <v>273</v>
      </c>
      <c r="C146" s="245">
        <v>40</v>
      </c>
    </row>
    <row r="147" spans="1:3">
      <c r="A147" s="250" t="str">
        <f t="shared" si="2"/>
        <v>323.9 x 5.6</v>
      </c>
      <c r="B147" s="251">
        <v>323.89999999999998</v>
      </c>
      <c r="C147" s="252">
        <v>5.6</v>
      </c>
    </row>
    <row r="148" spans="1:3">
      <c r="A148" s="250" t="str">
        <f t="shared" si="2"/>
        <v>323.9 x 7.1</v>
      </c>
      <c r="B148" s="251">
        <v>323.89999999999998</v>
      </c>
      <c r="C148" s="252">
        <v>7.1</v>
      </c>
    </row>
    <row r="149" spans="1:3">
      <c r="A149" s="250" t="str">
        <f t="shared" si="2"/>
        <v>323.9 x 8</v>
      </c>
      <c r="B149" s="251">
        <v>323.89999999999998</v>
      </c>
      <c r="C149" s="252">
        <v>8</v>
      </c>
    </row>
    <row r="150" spans="1:3">
      <c r="A150" s="250" t="str">
        <f t="shared" si="2"/>
        <v>323.9 x 10</v>
      </c>
      <c r="B150" s="251">
        <v>323.89999999999998</v>
      </c>
      <c r="C150" s="252">
        <v>10</v>
      </c>
    </row>
    <row r="151" spans="1:3">
      <c r="A151" s="250" t="str">
        <f t="shared" si="2"/>
        <v>323.9 x 16</v>
      </c>
      <c r="B151" s="251">
        <v>323.89999999999998</v>
      </c>
      <c r="C151" s="252">
        <v>16</v>
      </c>
    </row>
    <row r="152" spans="1:3">
      <c r="A152" s="250" t="str">
        <f t="shared" si="2"/>
        <v>323.9 x 25</v>
      </c>
      <c r="B152" s="251">
        <v>323.89999999999998</v>
      </c>
      <c r="C152" s="252">
        <v>25</v>
      </c>
    </row>
    <row r="153" spans="1:3" s="253" customFormat="1">
      <c r="A153" s="245" t="str">
        <f t="shared" si="2"/>
        <v>323.9 x 40</v>
      </c>
      <c r="B153" s="246">
        <v>323.89999999999998</v>
      </c>
      <c r="C153" s="245">
        <v>40</v>
      </c>
    </row>
    <row r="154" spans="1:3">
      <c r="A154" s="250" t="str">
        <f t="shared" si="2"/>
        <v>355.6 x 5.6</v>
      </c>
      <c r="B154" s="251">
        <v>355.6</v>
      </c>
      <c r="C154" s="252">
        <v>5.6</v>
      </c>
    </row>
    <row r="155" spans="1:3">
      <c r="A155" s="250" t="str">
        <f t="shared" si="2"/>
        <v>355.6 x 8</v>
      </c>
      <c r="B155" s="251">
        <v>355.6</v>
      </c>
      <c r="C155" s="252">
        <v>8</v>
      </c>
    </row>
    <row r="156" spans="1:3">
      <c r="A156" s="250" t="str">
        <f t="shared" si="2"/>
        <v>355.6 x 8.8</v>
      </c>
      <c r="B156" s="251">
        <v>355.6</v>
      </c>
      <c r="C156" s="252">
        <v>8.8000000000000007</v>
      </c>
    </row>
    <row r="157" spans="1:3">
      <c r="A157" s="250" t="str">
        <f t="shared" si="2"/>
        <v>355.6 x 10</v>
      </c>
      <c r="B157" s="251">
        <v>355.6</v>
      </c>
      <c r="C157" s="252">
        <v>10</v>
      </c>
    </row>
    <row r="158" spans="1:3">
      <c r="A158" s="250" t="str">
        <f t="shared" si="2"/>
        <v>355.6 x 16</v>
      </c>
      <c r="B158" s="251">
        <v>355.6</v>
      </c>
      <c r="C158" s="252">
        <v>16</v>
      </c>
    </row>
    <row r="159" spans="1:3">
      <c r="A159" s="250" t="str">
        <f t="shared" si="2"/>
        <v>355.6 x 25</v>
      </c>
      <c r="B159" s="251">
        <v>355.6</v>
      </c>
      <c r="C159" s="252">
        <v>25</v>
      </c>
    </row>
    <row r="160" spans="1:3" s="253" customFormat="1">
      <c r="A160" s="245" t="str">
        <f t="shared" si="2"/>
        <v>355.6 x 40</v>
      </c>
      <c r="B160" s="246">
        <v>355.6</v>
      </c>
      <c r="C160" s="245">
        <v>40</v>
      </c>
    </row>
    <row r="161" spans="1:3">
      <c r="A161" s="250" t="str">
        <f t="shared" si="2"/>
        <v>406.4 x 6.3</v>
      </c>
      <c r="B161" s="251">
        <v>406.4</v>
      </c>
      <c r="C161" s="252">
        <v>6.3</v>
      </c>
    </row>
    <row r="162" spans="1:3">
      <c r="A162" s="250" t="str">
        <f t="shared" si="2"/>
        <v>406.4 x 8.8</v>
      </c>
      <c r="B162" s="251">
        <v>406.4</v>
      </c>
      <c r="C162" s="252">
        <v>8.8000000000000007</v>
      </c>
    </row>
    <row r="163" spans="1:3">
      <c r="A163" s="250" t="str">
        <f t="shared" si="2"/>
        <v>406.4 x 10</v>
      </c>
      <c r="B163" s="251">
        <v>406.4</v>
      </c>
      <c r="C163" s="252">
        <v>10</v>
      </c>
    </row>
    <row r="164" spans="1:3">
      <c r="A164" s="250" t="str">
        <f t="shared" si="2"/>
        <v>406.4 x 12.5</v>
      </c>
      <c r="B164" s="251">
        <v>406.4</v>
      </c>
      <c r="C164" s="252">
        <v>12.5</v>
      </c>
    </row>
    <row r="165" spans="1:3">
      <c r="A165" s="250" t="str">
        <f t="shared" si="2"/>
        <v>406.4 x 16</v>
      </c>
      <c r="B165" s="251">
        <v>406.4</v>
      </c>
      <c r="C165" s="252">
        <v>16</v>
      </c>
    </row>
    <row r="166" spans="1:3">
      <c r="A166" s="250" t="str">
        <f t="shared" si="2"/>
        <v>406.4 x 25</v>
      </c>
      <c r="B166" s="251">
        <v>406.4</v>
      </c>
      <c r="C166" s="252">
        <v>25</v>
      </c>
    </row>
    <row r="167" spans="1:3">
      <c r="A167" s="250" t="str">
        <f t="shared" si="2"/>
        <v>406.4 x 40</v>
      </c>
      <c r="B167" s="251">
        <v>406.4</v>
      </c>
      <c r="C167" s="252">
        <v>40</v>
      </c>
    </row>
    <row r="168" spans="1:3" s="253" customFormat="1">
      <c r="A168" s="245" t="str">
        <f t="shared" si="2"/>
        <v>406.4 x 60</v>
      </c>
      <c r="B168" s="246">
        <v>406.4</v>
      </c>
      <c r="C168" s="245">
        <v>60</v>
      </c>
    </row>
    <row r="169" spans="1:3">
      <c r="A169" s="250" t="str">
        <f t="shared" si="2"/>
        <v>457 x 6.3</v>
      </c>
      <c r="B169" s="251">
        <v>457</v>
      </c>
      <c r="C169" s="252">
        <v>6.3</v>
      </c>
    </row>
    <row r="170" spans="1:3">
      <c r="A170" s="250" t="str">
        <f t="shared" si="2"/>
        <v>457 x 10</v>
      </c>
      <c r="B170" s="251">
        <v>457</v>
      </c>
      <c r="C170" s="252">
        <v>10</v>
      </c>
    </row>
    <row r="171" spans="1:3">
      <c r="A171" s="250" t="str">
        <f t="shared" si="2"/>
        <v>457 x 11</v>
      </c>
      <c r="B171" s="251">
        <v>457</v>
      </c>
      <c r="C171" s="252">
        <v>11</v>
      </c>
    </row>
    <row r="172" spans="1:3">
      <c r="A172" s="250" t="str">
        <f t="shared" si="2"/>
        <v>457 x 20</v>
      </c>
      <c r="B172" s="251">
        <v>457</v>
      </c>
      <c r="C172" s="252">
        <v>20</v>
      </c>
    </row>
    <row r="173" spans="1:3">
      <c r="A173" s="250" t="str">
        <f t="shared" si="2"/>
        <v>457 x 40</v>
      </c>
      <c r="B173" s="251">
        <v>457</v>
      </c>
      <c r="C173" s="252">
        <v>40</v>
      </c>
    </row>
    <row r="174" spans="1:3" s="253" customFormat="1">
      <c r="A174" s="245" t="str">
        <f t="shared" si="2"/>
        <v>457 x 60</v>
      </c>
      <c r="B174" s="246">
        <v>457</v>
      </c>
      <c r="C174" s="245">
        <v>60</v>
      </c>
    </row>
    <row r="175" spans="1:3">
      <c r="A175" s="250" t="str">
        <f t="shared" si="2"/>
        <v>508 x 6.3</v>
      </c>
      <c r="B175" s="251">
        <v>508</v>
      </c>
      <c r="C175" s="252">
        <v>6.3</v>
      </c>
    </row>
    <row r="176" spans="1:3">
      <c r="A176" s="250" t="str">
        <f t="shared" si="2"/>
        <v>508 x 11</v>
      </c>
      <c r="B176" s="251">
        <v>508</v>
      </c>
      <c r="C176" s="252">
        <v>11</v>
      </c>
    </row>
    <row r="177" spans="1:3">
      <c r="A177" s="250" t="str">
        <f t="shared" si="2"/>
        <v>508 x 12.5</v>
      </c>
      <c r="B177" s="251">
        <v>508</v>
      </c>
      <c r="C177" s="252">
        <v>12.5</v>
      </c>
    </row>
    <row r="178" spans="1:3">
      <c r="A178" s="250" t="str">
        <f t="shared" si="2"/>
        <v>508 x 20</v>
      </c>
      <c r="B178" s="251">
        <v>508</v>
      </c>
      <c r="C178" s="252">
        <v>20</v>
      </c>
    </row>
    <row r="179" spans="1:3">
      <c r="A179" s="250" t="str">
        <f t="shared" si="2"/>
        <v>508 x 40</v>
      </c>
      <c r="B179" s="251">
        <v>508</v>
      </c>
      <c r="C179" s="252">
        <v>40</v>
      </c>
    </row>
    <row r="180" spans="1:3" s="253" customFormat="1">
      <c r="A180" s="245" t="str">
        <f t="shared" si="2"/>
        <v>508 x 60</v>
      </c>
      <c r="B180" s="246">
        <v>508</v>
      </c>
      <c r="C180" s="245">
        <v>60</v>
      </c>
    </row>
    <row r="181" spans="1:3">
      <c r="A181" s="250" t="str">
        <f t="shared" si="2"/>
        <v>559 x 6.3</v>
      </c>
      <c r="B181" s="251">
        <v>559</v>
      </c>
      <c r="C181" s="252">
        <v>6.3</v>
      </c>
    </row>
    <row r="182" spans="1:3">
      <c r="A182" s="250" t="str">
        <f t="shared" si="2"/>
        <v>559 x 12.5</v>
      </c>
      <c r="B182" s="251">
        <v>559</v>
      </c>
      <c r="C182" s="252">
        <v>12.5</v>
      </c>
    </row>
    <row r="183" spans="1:3">
      <c r="A183" s="250" t="str">
        <f t="shared" si="2"/>
        <v>559 x 14.2</v>
      </c>
      <c r="B183" s="251">
        <v>559</v>
      </c>
      <c r="C183" s="252">
        <v>14.2</v>
      </c>
    </row>
    <row r="184" spans="1:3">
      <c r="A184" s="250" t="str">
        <f t="shared" si="2"/>
        <v>559 x 20</v>
      </c>
      <c r="B184" s="251">
        <v>559</v>
      </c>
      <c r="C184" s="252">
        <v>20</v>
      </c>
    </row>
    <row r="185" spans="1:3">
      <c r="A185" s="250" t="str">
        <f t="shared" si="2"/>
        <v>559 x 40</v>
      </c>
      <c r="B185" s="251">
        <v>559</v>
      </c>
      <c r="C185" s="252">
        <v>40</v>
      </c>
    </row>
    <row r="186" spans="1:3" s="253" customFormat="1">
      <c r="A186" s="245" t="str">
        <f t="shared" si="2"/>
        <v>559 x 60</v>
      </c>
      <c r="B186" s="246">
        <v>559</v>
      </c>
      <c r="C186" s="245">
        <v>60</v>
      </c>
    </row>
    <row r="187" spans="1:3">
      <c r="A187" s="250" t="str">
        <f t="shared" si="2"/>
        <v>610 x 6.3</v>
      </c>
      <c r="B187" s="251">
        <v>610</v>
      </c>
      <c r="C187" s="252">
        <v>6.3</v>
      </c>
    </row>
    <row r="188" spans="1:3">
      <c r="A188" s="250" t="str">
        <f t="shared" si="2"/>
        <v>610 x 10</v>
      </c>
      <c r="B188" s="251">
        <v>610</v>
      </c>
      <c r="C188" s="252">
        <v>10</v>
      </c>
    </row>
    <row r="189" spans="1:3">
      <c r="A189" s="250" t="str">
        <f t="shared" si="2"/>
        <v>610 x 12.5</v>
      </c>
      <c r="B189" s="251">
        <v>610</v>
      </c>
      <c r="C189" s="252">
        <v>12.5</v>
      </c>
    </row>
    <row r="190" spans="1:3">
      <c r="A190" s="250" t="str">
        <f t="shared" si="2"/>
        <v>610 x 14.2</v>
      </c>
      <c r="B190" s="251">
        <v>610</v>
      </c>
      <c r="C190" s="252">
        <v>14.2</v>
      </c>
    </row>
    <row r="191" spans="1:3">
      <c r="A191" s="250" t="str">
        <f t="shared" si="2"/>
        <v>610 x 20</v>
      </c>
      <c r="B191" s="251">
        <v>610</v>
      </c>
      <c r="C191" s="252">
        <v>20</v>
      </c>
    </row>
    <row r="192" spans="1:3">
      <c r="A192" s="250" t="str">
        <f t="shared" si="2"/>
        <v>610 x 40</v>
      </c>
      <c r="B192" s="251">
        <v>610</v>
      </c>
      <c r="C192" s="252">
        <v>40</v>
      </c>
    </row>
    <row r="193" spans="1:3" s="253" customFormat="1">
      <c r="A193" s="245" t="str">
        <f t="shared" si="2"/>
        <v>610 x 60</v>
      </c>
      <c r="B193" s="246">
        <v>610</v>
      </c>
      <c r="C193" s="245">
        <v>60</v>
      </c>
    </row>
    <row r="194" spans="1:3">
      <c r="A194" s="250" t="str">
        <f t="shared" si="2"/>
        <v>660 x 7.1</v>
      </c>
      <c r="B194" s="251">
        <v>660</v>
      </c>
      <c r="C194" s="252">
        <v>7.1</v>
      </c>
    </row>
    <row r="195" spans="1:3">
      <c r="A195" s="250" t="str">
        <f t="shared" ref="A195:A217" si="3">_xlfn.CONCAT(B195," x ",C195)</f>
        <v>660 x 14.2</v>
      </c>
      <c r="B195" s="251">
        <v>660</v>
      </c>
      <c r="C195" s="252">
        <v>14.2</v>
      </c>
    </row>
    <row r="196" spans="1:3">
      <c r="A196" s="250" t="str">
        <f t="shared" si="3"/>
        <v>660 x 20</v>
      </c>
      <c r="B196" s="251">
        <v>660</v>
      </c>
      <c r="C196" s="252">
        <v>20</v>
      </c>
    </row>
    <row r="197" spans="1:3" s="253" customFormat="1">
      <c r="A197" s="245" t="str">
        <f t="shared" si="3"/>
        <v>660 x 40</v>
      </c>
      <c r="B197" s="246">
        <v>660</v>
      </c>
      <c r="C197" s="245">
        <v>40</v>
      </c>
    </row>
    <row r="198" spans="1:3">
      <c r="A198" s="250" t="str">
        <f t="shared" si="3"/>
        <v>711 x 7.1</v>
      </c>
      <c r="B198" s="251">
        <v>711</v>
      </c>
      <c r="C198" s="252">
        <v>7.1</v>
      </c>
    </row>
    <row r="199" spans="1:3">
      <c r="A199" s="250" t="str">
        <f t="shared" si="3"/>
        <v>711 x 10</v>
      </c>
      <c r="B199" s="251">
        <v>711</v>
      </c>
      <c r="C199" s="252">
        <v>10</v>
      </c>
    </row>
    <row r="200" spans="1:3">
      <c r="A200" s="250" t="str">
        <f t="shared" si="3"/>
        <v>711 x 20</v>
      </c>
      <c r="B200" s="251">
        <v>711</v>
      </c>
      <c r="C200" s="252">
        <v>20</v>
      </c>
    </row>
    <row r="201" spans="1:3" s="253" customFormat="1">
      <c r="A201" s="245" t="str">
        <f t="shared" si="3"/>
        <v>711 x 30</v>
      </c>
      <c r="B201" s="246">
        <v>711</v>
      </c>
      <c r="C201" s="245">
        <v>30</v>
      </c>
    </row>
    <row r="202" spans="1:3">
      <c r="A202" s="250" t="str">
        <f t="shared" si="3"/>
        <v>762 x 10</v>
      </c>
      <c r="B202" s="251">
        <v>762</v>
      </c>
      <c r="C202" s="252">
        <v>10</v>
      </c>
    </row>
    <row r="203" spans="1:3">
      <c r="A203" s="250" t="str">
        <f t="shared" si="3"/>
        <v>762 x 20</v>
      </c>
      <c r="B203" s="251">
        <v>762</v>
      </c>
      <c r="C203" s="252">
        <v>20</v>
      </c>
    </row>
    <row r="204" spans="1:3" s="253" customFormat="1">
      <c r="A204" s="245" t="str">
        <f t="shared" si="3"/>
        <v>762 x 30</v>
      </c>
      <c r="B204" s="246">
        <v>762</v>
      </c>
      <c r="C204" s="245">
        <v>30</v>
      </c>
    </row>
    <row r="205" spans="1:3">
      <c r="A205" s="250" t="str">
        <f t="shared" si="3"/>
        <v>813 x 8</v>
      </c>
      <c r="B205" s="251">
        <v>813</v>
      </c>
      <c r="C205" s="252">
        <v>8</v>
      </c>
    </row>
    <row r="206" spans="1:3">
      <c r="A206" s="250" t="str">
        <f t="shared" si="3"/>
        <v>813 x 10</v>
      </c>
      <c r="B206" s="251">
        <v>813</v>
      </c>
      <c r="C206" s="252">
        <v>10</v>
      </c>
    </row>
    <row r="207" spans="1:3">
      <c r="A207" s="250" t="str">
        <f t="shared" si="3"/>
        <v>813 x 20</v>
      </c>
      <c r="B207" s="251">
        <v>813</v>
      </c>
      <c r="C207" s="252">
        <v>20</v>
      </c>
    </row>
    <row r="208" spans="1:3" s="253" customFormat="1">
      <c r="A208" s="245" t="str">
        <f t="shared" si="3"/>
        <v>813 x 30</v>
      </c>
      <c r="B208" s="246">
        <v>813</v>
      </c>
      <c r="C208" s="245">
        <v>30</v>
      </c>
    </row>
    <row r="209" spans="1:3">
      <c r="A209" s="250" t="str">
        <f t="shared" si="3"/>
        <v>864 x 10</v>
      </c>
      <c r="B209" s="251">
        <v>864</v>
      </c>
      <c r="C209" s="252">
        <v>10</v>
      </c>
    </row>
    <row r="210" spans="1:3">
      <c r="A210" s="250" t="str">
        <f t="shared" si="3"/>
        <v>864 x 20</v>
      </c>
      <c r="B210" s="251">
        <v>864</v>
      </c>
      <c r="C210" s="252">
        <v>20</v>
      </c>
    </row>
    <row r="211" spans="1:3" s="253" customFormat="1">
      <c r="A211" s="245" t="str">
        <f t="shared" si="3"/>
        <v>864 x 30</v>
      </c>
      <c r="B211" s="246">
        <v>864</v>
      </c>
      <c r="C211" s="245">
        <v>30</v>
      </c>
    </row>
    <row r="212" spans="1:3">
      <c r="A212" s="250" t="str">
        <f t="shared" si="3"/>
        <v>914 x 10</v>
      </c>
      <c r="B212" s="251">
        <v>914</v>
      </c>
      <c r="C212" s="252">
        <v>10</v>
      </c>
    </row>
    <row r="213" spans="1:3">
      <c r="A213" s="250" t="str">
        <f t="shared" si="3"/>
        <v>914 x 20</v>
      </c>
      <c r="B213" s="251">
        <v>914</v>
      </c>
      <c r="C213" s="252">
        <v>20</v>
      </c>
    </row>
    <row r="214" spans="1:3" s="253" customFormat="1">
      <c r="A214" s="245" t="str">
        <f t="shared" si="3"/>
        <v>914 x 30</v>
      </c>
      <c r="B214" s="246">
        <v>914</v>
      </c>
      <c r="C214" s="245">
        <v>30</v>
      </c>
    </row>
    <row r="215" spans="1:3">
      <c r="A215" s="250" t="str">
        <f t="shared" si="3"/>
        <v>1016 x 10</v>
      </c>
      <c r="B215" s="251">
        <v>1016</v>
      </c>
      <c r="C215" s="252">
        <v>10</v>
      </c>
    </row>
    <row r="216" spans="1:3">
      <c r="A216" s="250" t="str">
        <f t="shared" si="3"/>
        <v>1016 x 20</v>
      </c>
      <c r="B216" s="251">
        <v>1016</v>
      </c>
      <c r="C216" s="252">
        <v>20</v>
      </c>
    </row>
    <row r="217" spans="1:3" s="253" customFormat="1">
      <c r="A217" s="245" t="str">
        <f t="shared" si="3"/>
        <v>1016 x 30</v>
      </c>
      <c r="B217" s="246">
        <v>1016</v>
      </c>
      <c r="C217" s="245">
        <v>30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48F78D76D5894AA295704A84EE4584" ma:contentTypeVersion="11" ma:contentTypeDescription="Ein neues Dokument erstellen." ma:contentTypeScope="" ma:versionID="d2652e0fe5b285fc3f8650186e37d64f">
  <xsd:schema xmlns:xsd="http://www.w3.org/2001/XMLSchema" xmlns:xs="http://www.w3.org/2001/XMLSchema" xmlns:p="http://schemas.microsoft.com/office/2006/metadata/properties" xmlns:ns2="4d03515a-1e69-4d85-8c02-cfb4bf43e9be" xmlns:ns3="7f46f801-f2eb-4133-b874-a289b7a5b7e9" targetNamespace="http://schemas.microsoft.com/office/2006/metadata/properties" ma:root="true" ma:fieldsID="3bb55cd6228d34998c109ae8fa14e4b6" ns2:_="" ns3:_="">
    <xsd:import namespace="4d03515a-1e69-4d85-8c02-cfb4bf43e9be"/>
    <xsd:import namespace="7f46f801-f2eb-4133-b874-a289b7a5b7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3515a-1e69-4d85-8c02-cfb4bf43e9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Freigabehinweishash" ma:internalName="SharingHintHash" ma:readOnly="true">
      <xsd:simpleType>
        <xsd:restriction base="dms:Text"/>
      </xsd:simpleType>
    </xsd:element>
    <xsd:element name="SharedWithDetails" ma:index="10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6f801-f2eb-4133-b874-a289b7a5b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9905AB-713E-49CE-B077-4EDA6D4F8D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9165E8-28F7-4137-BF2F-C258B099C7B4}">
  <ds:schemaRefs>
    <ds:schemaRef ds:uri="http://www.w3.org/XML/1998/namespace"/>
    <ds:schemaRef ds:uri="4d03515a-1e69-4d85-8c02-cfb4bf43e9be"/>
    <ds:schemaRef ds:uri="http://purl.org/dc/elements/1.1/"/>
    <ds:schemaRef ds:uri="7f46f801-f2eb-4133-b874-a289b7a5b7e9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03A8C4F-969E-40F3-AC92-E632671690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03515a-1e69-4d85-8c02-cfb4bf43e9be"/>
    <ds:schemaRef ds:uri="7f46f801-f2eb-4133-b874-a289b7a5b7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IPE;IPEA;HE;</vt:lpstr>
      <vt:lpstr>IPN</vt:lpstr>
      <vt:lpstr>L-Profile</vt:lpstr>
      <vt:lpstr>UPE+UPN</vt:lpstr>
      <vt:lpstr>T+IPET+HET</vt:lpstr>
      <vt:lpstr>ROR</vt:lpstr>
      <vt:lpstr>'L-Profile'!Print_Area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Garcia</dc:creator>
  <cp:lastModifiedBy>Giulieri  Morena</cp:lastModifiedBy>
  <dcterms:created xsi:type="dcterms:W3CDTF">2020-01-10T12:50:07Z</dcterms:created>
  <dcterms:modified xsi:type="dcterms:W3CDTF">2024-03-04T12:48:21Z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0x010100E848F78D76D5894AA295704A84EE4584</vt:lpwstr>
  </property>
</Properties>
</file>