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P22" i="1" l="1"/>
  <c r="P23" i="1"/>
  <c r="P24" i="1"/>
  <c r="P25" i="1"/>
  <c r="P26" i="1"/>
  <c r="P27" i="1"/>
  <c r="O26" i="1"/>
  <c r="O27" i="1"/>
  <c r="O22" i="1"/>
  <c r="O23" i="1"/>
  <c r="O24" i="1"/>
  <c r="O25" i="1"/>
  <c r="N22" i="1"/>
  <c r="N23" i="1"/>
  <c r="N24" i="1"/>
  <c r="N25" i="1"/>
  <c r="N26" i="1"/>
  <c r="N27" i="1"/>
  <c r="E27" i="1"/>
  <c r="E26" i="1"/>
  <c r="E24" i="1"/>
  <c r="E23" i="1"/>
  <c r="E21" i="1"/>
  <c r="E19" i="1"/>
  <c r="E18" i="1"/>
  <c r="E16" i="1"/>
  <c r="O16" i="1" s="1"/>
  <c r="P16" i="1" s="1"/>
  <c r="E10" i="1"/>
  <c r="P5" i="1"/>
  <c r="P7" i="1"/>
  <c r="P9" i="1"/>
  <c r="P11" i="1"/>
  <c r="P13" i="1"/>
  <c r="P15" i="1"/>
  <c r="P17" i="1"/>
  <c r="P20" i="1"/>
  <c r="O4" i="1"/>
  <c r="P4" i="1" s="1"/>
  <c r="O5" i="1"/>
  <c r="O6" i="1"/>
  <c r="P6" i="1" s="1"/>
  <c r="O7" i="1"/>
  <c r="O8" i="1"/>
  <c r="P8" i="1" s="1"/>
  <c r="O9" i="1"/>
  <c r="O10" i="1"/>
  <c r="P10" i="1" s="1"/>
  <c r="O11" i="1"/>
  <c r="O12" i="1"/>
  <c r="P12" i="1" s="1"/>
  <c r="O13" i="1"/>
  <c r="O14" i="1"/>
  <c r="P14" i="1" s="1"/>
  <c r="O15" i="1"/>
  <c r="O17" i="1"/>
  <c r="O18" i="1"/>
  <c r="P18" i="1" s="1"/>
  <c r="O19" i="1"/>
  <c r="O20" i="1"/>
  <c r="O21" i="1"/>
  <c r="P21" i="1" s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P19" i="1" s="1"/>
  <c r="N20" i="1"/>
  <c r="N21" i="1"/>
  <c r="P3" i="1"/>
  <c r="O3" i="1"/>
  <c r="N3" i="1"/>
  <c r="J18" i="1" l="1"/>
  <c r="H17" i="1"/>
  <c r="J17" i="1" s="1"/>
  <c r="H19" i="1"/>
  <c r="J19" i="1" s="1"/>
  <c r="E17" i="1"/>
  <c r="H21" i="1" l="1"/>
  <c r="J21" i="1" s="1"/>
  <c r="H23" i="1"/>
  <c r="J23" i="1" s="1"/>
  <c r="H24" i="1"/>
  <c r="J22" i="1"/>
  <c r="J26" i="1"/>
  <c r="J27" i="1"/>
  <c r="E20" i="1"/>
  <c r="H20" i="1"/>
  <c r="J20" i="1" s="1"/>
  <c r="E25" i="1"/>
  <c r="E22" i="1"/>
  <c r="J15" i="1"/>
  <c r="J16" i="1"/>
  <c r="J24" i="1"/>
  <c r="J25" i="1"/>
  <c r="J9" i="1"/>
  <c r="J10" i="1"/>
  <c r="E15" i="1"/>
  <c r="E9" i="1"/>
  <c r="J8" i="1"/>
  <c r="J7" i="1"/>
  <c r="J4" i="1"/>
  <c r="J5" i="1"/>
  <c r="J6" i="1"/>
  <c r="J11" i="1"/>
  <c r="J12" i="1"/>
  <c r="J13" i="1"/>
  <c r="J14" i="1"/>
  <c r="J3" i="1"/>
</calcChain>
</file>

<file path=xl/sharedStrings.xml><?xml version="1.0" encoding="utf-8"?>
<sst xmlns="http://schemas.openxmlformats.org/spreadsheetml/2006/main" count="68" uniqueCount="35">
  <si>
    <t>Test Case</t>
  </si>
  <si>
    <t>n</t>
  </si>
  <si>
    <t>m</t>
  </si>
  <si>
    <t>s</t>
  </si>
  <si>
    <t>w</t>
  </si>
  <si>
    <t>Lf</t>
  </si>
  <si>
    <t>Lb</t>
  </si>
  <si>
    <t>x</t>
  </si>
  <si>
    <t>result</t>
  </si>
  <si>
    <t>CPU Time (ms)</t>
  </si>
  <si>
    <t>BKD/FWD</t>
  </si>
  <si>
    <t>FWD</t>
  </si>
  <si>
    <t>BKD</t>
  </si>
  <si>
    <t>empty</t>
  </si>
  <si>
    <t>non-empty</t>
  </si>
  <si>
    <t>eBay Auction</t>
  </si>
  <si>
    <t>Medium HPA</t>
  </si>
  <si>
    <t>Larger HPA</t>
  </si>
  <si>
    <t>5p</t>
  </si>
  <si>
    <t>6p</t>
  </si>
  <si>
    <t>7p</t>
  </si>
  <si>
    <t>Online Shopping 1</t>
  </si>
  <si>
    <t>Online Shopping 2</t>
  </si>
  <si>
    <t>?</t>
  </si>
  <si>
    <t>&gt;10hr</t>
  </si>
  <si>
    <t>&gt;2GB</t>
  </si>
  <si>
    <t>memory</t>
  </si>
  <si>
    <t>800MB~900MB</t>
  </si>
  <si>
    <t>~720MB</t>
  </si>
  <si>
    <t>5p'</t>
  </si>
  <si>
    <t>640MB~720MB</t>
  </si>
  <si>
    <t>Tf</t>
  </si>
  <si>
    <t>Tb</t>
  </si>
  <si>
    <t>((mn + L_f m^2)w</t>
  </si>
  <si>
    <t>(L_b m + m + n)sw^2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</si>
</sst>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i/>
      <sz val="11"/>
      <color theme="0" tint="-0.1499984740745262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/>
    <xf numFmtId="0" fontId="0" fillId="0" borderId="1" xfId="0" applyBorder="1" applyAlignment="1">
      <alignment horizontal="left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>
      <alignment horizontal="left"/>
    </xf>
    <xf numFmtId="0" fontId="0" fillId="0" borderId="5" xfId="0" applyBorder="1" applyAlignment="1"/>
    <xf numFmtId="0" fontId="0" fillId="0" borderId="6" xfId="0" applyBorder="1" applyAlignment="1"/>
    <xf numFmtId="0" fontId="4" fillId="0" borderId="2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6" fillId="0" borderId="0" xfId="0" applyFont="1" applyAlignment="1"/>
    <xf numFmtId="0" fontId="6" fillId="0" borderId="0" xfId="0" applyFont="1"/>
    <xf numFmtId="0" fontId="0" fillId="0" borderId="0" xfId="0" applyFont="1"/>
    <xf numFmtId="1" fontId="0" fillId="0" borderId="2" xfId="0" applyNumberFormat="1" applyBorder="1" applyAlignment="1"/>
    <xf numFmtId="1" fontId="0" fillId="0" borderId="5" xfId="0" applyNumberFormat="1" applyBorder="1" applyAlignment="1"/>
    <xf numFmtId="1" fontId="0" fillId="0" borderId="2" xfId="0" applyNumberFormat="1" applyFont="1" applyBorder="1" applyAlignment="1"/>
    <xf numFmtId="1" fontId="0" fillId="0" borderId="5" xfId="0" applyNumberFormat="1" applyFont="1" applyBorder="1" applyAlignment="1"/>
    <xf numFmtId="1" fontId="0" fillId="0" borderId="2" xfId="0" applyNumberFormat="1" applyBorder="1" applyAlignment="1">
      <alignment horizontal="right"/>
    </xf>
    <xf numFmtId="1" fontId="0" fillId="0" borderId="5" xfId="0" applyNumberFormat="1" applyBorder="1" applyAlignment="1">
      <alignment horizontal="right"/>
    </xf>
    <xf numFmtId="1" fontId="5" fillId="0" borderId="2" xfId="0" applyNumberFormat="1" applyFont="1" applyBorder="1" applyAlignment="1">
      <alignment horizontal="right"/>
    </xf>
    <xf numFmtId="1" fontId="5" fillId="0" borderId="5" xfId="0" applyNumberFormat="1" applyFon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0" xfId="0" applyBorder="1" applyAlignment="1"/>
    <xf numFmtId="0" fontId="0" fillId="0" borderId="8" xfId="0" applyBorder="1" applyAlignment="1"/>
    <xf numFmtId="0" fontId="0" fillId="0" borderId="0" xfId="0" applyFill="1" applyBorder="1" applyAlignment="1"/>
    <xf numFmtId="1" fontId="0" fillId="0" borderId="0" xfId="0" applyNumberFormat="1" applyBorder="1" applyAlignment="1"/>
    <xf numFmtId="2" fontId="1" fillId="0" borderId="2" xfId="0" applyNumberFormat="1" applyFont="1" applyBorder="1" applyAlignment="1">
      <alignment horizontal="right"/>
    </xf>
    <xf numFmtId="2" fontId="1" fillId="0" borderId="5" xfId="0" applyNumberFormat="1" applyFont="1" applyBorder="1" applyAlignment="1">
      <alignment horizontal="right"/>
    </xf>
    <xf numFmtId="0" fontId="1" fillId="0" borderId="0" xfId="0" applyFont="1" applyAlignment="1">
      <alignment horizontal="right"/>
    </xf>
    <xf numFmtId="0" fontId="8" fillId="0" borderId="0" xfId="0" applyFont="1" applyBorder="1" applyAlignment="1"/>
    <xf numFmtId="1" fontId="8" fillId="0" borderId="0" xfId="0" applyNumberFormat="1" applyFont="1" applyBorder="1" applyAlignment="1"/>
    <xf numFmtId="1" fontId="9" fillId="0" borderId="0" xfId="0" applyNumberFormat="1" applyFont="1" applyBorder="1" applyAlignment="1">
      <alignment horizontal="right"/>
    </xf>
    <xf numFmtId="0" fontId="8" fillId="0" borderId="8" xfId="0" applyFont="1" applyBorder="1" applyAlignment="1"/>
    <xf numFmtId="0" fontId="8" fillId="0" borderId="0" xfId="0" applyFont="1" applyFill="1" applyBorder="1" applyAlignment="1"/>
    <xf numFmtId="0" fontId="2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2" fillId="0" borderId="2" xfId="0" applyFont="1" applyBorder="1" applyAlignment="1"/>
    <xf numFmtId="0" fontId="7" fillId="0" borderId="2" xfId="0" applyFont="1" applyBorder="1" applyAlignment="1">
      <alignment horizontal="right"/>
    </xf>
    <xf numFmtId="0" fontId="2" fillId="0" borderId="3" xfId="0" applyFont="1" applyBorder="1" applyAlignment="1"/>
    <xf numFmtId="0" fontId="2" fillId="0" borderId="7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2" fillId="0" borderId="0" xfId="0" applyFont="1" applyBorder="1" applyAlignment="1"/>
    <xf numFmtId="0" fontId="7" fillId="0" borderId="0" xfId="0" applyFont="1" applyBorder="1" applyAlignment="1">
      <alignment horizontal="right"/>
    </xf>
    <xf numFmtId="2" fontId="10" fillId="0" borderId="2" xfId="0" applyNumberFormat="1" applyFont="1" applyBorder="1" applyAlignment="1">
      <alignment horizontal="right"/>
    </xf>
    <xf numFmtId="2" fontId="9" fillId="0" borderId="0" xfId="0" applyNumberFormat="1" applyFont="1" applyBorder="1" applyAlignment="1">
      <alignment horizontal="right"/>
    </xf>
    <xf numFmtId="2" fontId="10" fillId="0" borderId="5" xfId="0" applyNumberFormat="1" applyFont="1" applyBorder="1" applyAlignment="1">
      <alignment horizontal="right"/>
    </xf>
    <xf numFmtId="0" fontId="8" fillId="0" borderId="1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8" fillId="0" borderId="2" xfId="0" applyFont="1" applyBorder="1" applyAlignment="1"/>
    <xf numFmtId="1" fontId="8" fillId="0" borderId="2" xfId="0" applyNumberFormat="1" applyFont="1" applyBorder="1" applyAlignment="1"/>
    <xf numFmtId="1" fontId="8" fillId="0" borderId="2" xfId="0" applyNumberFormat="1" applyFont="1" applyBorder="1" applyAlignment="1">
      <alignment horizontal="right"/>
    </xf>
    <xf numFmtId="2" fontId="8" fillId="0" borderId="2" xfId="0" applyNumberFormat="1" applyFont="1" applyBorder="1" applyAlignment="1">
      <alignment horizontal="right"/>
    </xf>
    <xf numFmtId="0" fontId="8" fillId="0" borderId="3" xfId="0" applyFont="1" applyBorder="1" applyAlignment="1"/>
    <xf numFmtId="0" fontId="8" fillId="0" borderId="0" xfId="0" applyFont="1"/>
    <xf numFmtId="0" fontId="8" fillId="0" borderId="4" xfId="0" applyFont="1" applyBorder="1" applyAlignment="1">
      <alignment horizontal="left"/>
    </xf>
    <xf numFmtId="0" fontId="8" fillId="0" borderId="5" xfId="0" applyFont="1" applyBorder="1" applyAlignment="1"/>
    <xf numFmtId="1" fontId="8" fillId="0" borderId="5" xfId="0" applyNumberFormat="1" applyFont="1" applyBorder="1" applyAlignment="1"/>
    <xf numFmtId="1" fontId="8" fillId="0" borderId="5" xfId="0" applyNumberFormat="1" applyFont="1" applyBorder="1" applyAlignment="1">
      <alignment horizontal="right"/>
    </xf>
    <xf numFmtId="2" fontId="8" fillId="0" borderId="5" xfId="0" applyNumberFormat="1" applyFont="1" applyBorder="1" applyAlignment="1">
      <alignment horizontal="right"/>
    </xf>
    <xf numFmtId="0" fontId="8" fillId="0" borderId="6" xfId="0" applyFont="1" applyBorder="1" applyAlignment="1"/>
    <xf numFmtId="1" fontId="0" fillId="0" borderId="2" xfId="0" applyNumberFormat="1" applyFont="1" applyBorder="1" applyAlignment="1">
      <alignment horizontal="right"/>
    </xf>
    <xf numFmtId="1" fontId="0" fillId="0" borderId="0" xfId="0" applyNumberFormat="1" applyFont="1" applyBorder="1" applyAlignment="1">
      <alignment horizontal="right"/>
    </xf>
    <xf numFmtId="0" fontId="8" fillId="0" borderId="7" xfId="0" applyFont="1" applyBorder="1" applyAlignment="1">
      <alignment horizontal="left"/>
    </xf>
    <xf numFmtId="1" fontId="8" fillId="0" borderId="0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0" fontId="2" fillId="0" borderId="2" xfId="0" applyFont="1" applyBorder="1" applyAlignment="1"/>
    <xf numFmtId="0" fontId="4" fillId="0" borderId="9" xfId="0" applyFont="1" applyBorder="1" applyAlignment="1">
      <alignment horizontal="left"/>
    </xf>
    <xf numFmtId="1" fontId="2" fillId="0" borderId="0" xfId="0" applyNumberFormat="1" applyFont="1" applyAlignment="1">
      <alignment horizontal="right"/>
    </xf>
    <xf numFmtId="2" fontId="2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2" fontId="0" fillId="0" borderId="0" xfId="0" applyNumberFormat="1" applyAlignment="1">
      <alignment horizontal="right"/>
    </xf>
    <xf numFmtId="1" fontId="0" fillId="0" borderId="0" xfId="0" applyNumberFormat="1" applyBorder="1" applyAlignment="1">
      <alignment horizontal="right"/>
    </xf>
    <xf numFmtId="2" fontId="1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tabSelected="1" topLeftCell="A11" workbookViewId="0">
      <pane xSplit="1" topLeftCell="B1" activePane="topRight" state="frozen"/>
      <selection pane="topRight" activeCell="M26" sqref="M26"/>
    </sheetView>
  </sheetViews>
  <sheetFormatPr defaultRowHeight="14.5" x14ac:dyDescent="0.35"/>
  <cols>
    <col min="1" max="1" width="16" style="1" bestFit="1" customWidth="1"/>
    <col min="2" max="2" width="4.81640625" style="11" bestFit="1" customWidth="1"/>
    <col min="3" max="3" width="5.81640625" style="11" bestFit="1" customWidth="1"/>
    <col min="4" max="4" width="2.81640625" style="11" bestFit="1" customWidth="1"/>
    <col min="5" max="5" width="5.81640625" style="11" bestFit="1" customWidth="1"/>
    <col min="6" max="6" width="10" style="2" bestFit="1" customWidth="1"/>
    <col min="7" max="7" width="4.81640625" style="2" bestFit="1" customWidth="1"/>
    <col min="8" max="8" width="6.81640625" style="2" bestFit="1" customWidth="1"/>
    <col min="9" max="9" width="8.7265625" style="2"/>
    <col min="10" max="10" width="9.81640625" style="30" bestFit="1" customWidth="1"/>
    <col min="11" max="11" width="2.81640625" style="2" bestFit="1" customWidth="1"/>
    <col min="12" max="12" width="2.90625" style="2" bestFit="1" customWidth="1"/>
    <col min="13" max="13" width="13.54296875" style="14" bestFit="1" customWidth="1"/>
    <col min="14" max="14" width="18.54296875" style="71" bestFit="1" customWidth="1"/>
    <col min="15" max="15" width="23.6328125" style="71" bestFit="1" customWidth="1"/>
    <col min="16" max="16" width="11.6328125" style="72" customWidth="1"/>
  </cols>
  <sheetData>
    <row r="1" spans="1:16" ht="15.5" x14ac:dyDescent="0.35">
      <c r="A1" s="36" t="s">
        <v>0</v>
      </c>
      <c r="B1" s="37" t="s">
        <v>1</v>
      </c>
      <c r="C1" s="37" t="s">
        <v>2</v>
      </c>
      <c r="D1" s="37" t="s">
        <v>3</v>
      </c>
      <c r="E1" s="37" t="s">
        <v>4</v>
      </c>
      <c r="F1" s="38" t="s">
        <v>8</v>
      </c>
      <c r="G1" s="38" t="s">
        <v>7</v>
      </c>
      <c r="H1" s="67" t="s">
        <v>9</v>
      </c>
      <c r="I1" s="67"/>
      <c r="J1" s="39" t="s">
        <v>10</v>
      </c>
      <c r="K1" s="38" t="s">
        <v>5</v>
      </c>
      <c r="L1" s="40" t="s">
        <v>6</v>
      </c>
      <c r="M1" s="12" t="s">
        <v>26</v>
      </c>
      <c r="N1" s="69" t="s">
        <v>31</v>
      </c>
      <c r="O1" s="69" t="s">
        <v>32</v>
      </c>
      <c r="P1" s="70"/>
    </row>
    <row r="2" spans="1:16" ht="16" thickBot="1" x14ac:dyDescent="0.4">
      <c r="A2" s="41"/>
      <c r="B2" s="42"/>
      <c r="C2" s="42"/>
      <c r="D2" s="42"/>
      <c r="E2" s="42"/>
      <c r="F2" s="43"/>
      <c r="G2" s="43"/>
      <c r="H2" s="43" t="s">
        <v>11</v>
      </c>
      <c r="I2" s="43" t="s">
        <v>12</v>
      </c>
      <c r="J2" s="44"/>
      <c r="K2" s="24"/>
      <c r="L2" s="25"/>
      <c r="M2" s="13"/>
      <c r="N2" s="69" t="s">
        <v>33</v>
      </c>
      <c r="O2" s="69" t="s">
        <v>34</v>
      </c>
      <c r="P2" s="70"/>
    </row>
    <row r="3" spans="1:16" ht="15" thickBot="1" x14ac:dyDescent="0.4">
      <c r="A3" s="3" t="s">
        <v>15</v>
      </c>
      <c r="B3" s="9">
        <v>19</v>
      </c>
      <c r="C3" s="9">
        <v>248</v>
      </c>
      <c r="D3" s="9">
        <v>13</v>
      </c>
      <c r="E3" s="9">
        <v>60</v>
      </c>
      <c r="F3" s="4" t="s">
        <v>13</v>
      </c>
      <c r="G3" s="4">
        <v>0.9</v>
      </c>
      <c r="H3" s="15">
        <v>16</v>
      </c>
      <c r="I3" s="19">
        <v>140</v>
      </c>
      <c r="J3" s="28">
        <f>I3/H3</f>
        <v>8.75</v>
      </c>
      <c r="K3" s="4">
        <v>4</v>
      </c>
      <c r="L3" s="5">
        <v>2</v>
      </c>
      <c r="N3" s="71">
        <f>(C3*B3+K3*C3*C3)*E3</f>
        <v>15043680</v>
      </c>
      <c r="O3" s="71">
        <f>(L3*C3+C3+B3)*D3*E3*E3</f>
        <v>35708400</v>
      </c>
      <c r="P3" s="72">
        <f>O3/N3</f>
        <v>2.3736479372068535</v>
      </c>
    </row>
    <row r="4" spans="1:16" ht="15" thickBot="1" x14ac:dyDescent="0.4">
      <c r="A4" s="6"/>
      <c r="B4" s="9">
        <v>19</v>
      </c>
      <c r="C4" s="9">
        <v>248</v>
      </c>
      <c r="D4" s="9">
        <v>13</v>
      </c>
      <c r="E4" s="9">
        <v>60</v>
      </c>
      <c r="F4" s="7" t="s">
        <v>14</v>
      </c>
      <c r="G4" s="7">
        <v>0.1</v>
      </c>
      <c r="H4" s="16">
        <v>0</v>
      </c>
      <c r="I4" s="20">
        <v>125</v>
      </c>
      <c r="J4" s="29" t="e">
        <f t="shared" ref="J4:J27" si="0">I4/H4</f>
        <v>#DIV/0!</v>
      </c>
      <c r="K4" s="7">
        <v>2</v>
      </c>
      <c r="L4" s="8">
        <v>2</v>
      </c>
      <c r="N4" s="71">
        <f t="shared" ref="N4:N27" si="1">(C4*B4+K4*C4*C4)*E4</f>
        <v>7663200</v>
      </c>
      <c r="O4" s="71">
        <f t="shared" ref="O4:O27" si="2">(L4*C4+C4+B4)*D4*E4*E4</f>
        <v>35708400</v>
      </c>
      <c r="P4" s="72">
        <f t="shared" ref="P4:P27" si="3">O4/N4</f>
        <v>4.6597243971186968</v>
      </c>
    </row>
    <row r="5" spans="1:16" ht="15" thickBot="1" x14ac:dyDescent="0.4">
      <c r="A5" s="3" t="s">
        <v>21</v>
      </c>
      <c r="B5" s="9">
        <v>86</v>
      </c>
      <c r="C5" s="9">
        <v>1472</v>
      </c>
      <c r="D5" s="9">
        <v>17</v>
      </c>
      <c r="E5" s="9">
        <v>342</v>
      </c>
      <c r="F5" s="4" t="s">
        <v>13</v>
      </c>
      <c r="G5" s="4">
        <v>0.9</v>
      </c>
      <c r="H5" s="15">
        <v>78</v>
      </c>
      <c r="I5" s="19">
        <v>4009</v>
      </c>
      <c r="J5" s="28">
        <f t="shared" si="0"/>
        <v>51.397435897435898</v>
      </c>
      <c r="K5" s="4">
        <v>16</v>
      </c>
      <c r="L5" s="5">
        <v>15</v>
      </c>
      <c r="N5" s="71">
        <f t="shared" si="1"/>
        <v>11899936512</v>
      </c>
      <c r="O5" s="71">
        <f t="shared" si="2"/>
        <v>47001515544</v>
      </c>
      <c r="P5" s="72">
        <f t="shared" si="3"/>
        <v>3.9497282608695654</v>
      </c>
    </row>
    <row r="6" spans="1:16" ht="15" thickBot="1" x14ac:dyDescent="0.4">
      <c r="A6" s="6"/>
      <c r="B6" s="9">
        <v>86</v>
      </c>
      <c r="C6" s="9">
        <v>1472</v>
      </c>
      <c r="D6" s="9">
        <v>17</v>
      </c>
      <c r="E6" s="9">
        <v>342</v>
      </c>
      <c r="F6" s="7" t="s">
        <v>14</v>
      </c>
      <c r="G6" s="7">
        <v>0.1</v>
      </c>
      <c r="H6" s="16">
        <v>47</v>
      </c>
      <c r="I6" s="20">
        <v>4165</v>
      </c>
      <c r="J6" s="29">
        <f t="shared" si="0"/>
        <v>88.61702127659575</v>
      </c>
      <c r="K6" s="7">
        <v>13</v>
      </c>
      <c r="L6" s="8">
        <v>14</v>
      </c>
      <c r="N6" s="71">
        <f t="shared" si="1"/>
        <v>9676816128</v>
      </c>
      <c r="O6" s="71">
        <f t="shared" si="2"/>
        <v>44074608408</v>
      </c>
      <c r="P6" s="72">
        <f t="shared" si="3"/>
        <v>4.5546601097926738</v>
      </c>
    </row>
    <row r="7" spans="1:16" s="55" customFormat="1" ht="15" thickBot="1" x14ac:dyDescent="0.4">
      <c r="A7" s="48" t="s">
        <v>22</v>
      </c>
      <c r="B7" s="49">
        <v>87</v>
      </c>
      <c r="C7" s="49">
        <v>1489</v>
      </c>
      <c r="D7" s="49">
        <v>17</v>
      </c>
      <c r="E7" s="49">
        <v>2051</v>
      </c>
      <c r="F7" s="50" t="s">
        <v>13</v>
      </c>
      <c r="G7" s="50">
        <v>0.9</v>
      </c>
      <c r="H7" s="51">
        <v>328</v>
      </c>
      <c r="I7" s="52">
        <v>338273</v>
      </c>
      <c r="J7" s="53">
        <f t="shared" si="0"/>
        <v>1031.3201219512196</v>
      </c>
      <c r="K7" s="50">
        <v>14</v>
      </c>
      <c r="L7" s="54">
        <v>10</v>
      </c>
      <c r="N7" s="71">
        <f t="shared" si="1"/>
        <v>63928105087</v>
      </c>
      <c r="O7" s="71">
        <f t="shared" si="2"/>
        <v>1177520165122</v>
      </c>
      <c r="P7" s="72">
        <f t="shared" si="3"/>
        <v>18.41944421032828</v>
      </c>
    </row>
    <row r="8" spans="1:16" s="55" customFormat="1" ht="15" thickBot="1" x14ac:dyDescent="0.4">
      <c r="A8" s="56"/>
      <c r="B8" s="49">
        <v>87</v>
      </c>
      <c r="C8" s="49">
        <v>1489</v>
      </c>
      <c r="D8" s="49">
        <v>17</v>
      </c>
      <c r="E8" s="49">
        <v>2051</v>
      </c>
      <c r="F8" s="57" t="s">
        <v>14</v>
      </c>
      <c r="G8" s="57">
        <v>0.1</v>
      </c>
      <c r="H8" s="58">
        <v>140</v>
      </c>
      <c r="I8" s="59">
        <v>321362</v>
      </c>
      <c r="J8" s="60">
        <f t="shared" si="0"/>
        <v>2295.4428571428571</v>
      </c>
      <c r="K8" s="57">
        <v>5</v>
      </c>
      <c r="L8" s="61">
        <v>8</v>
      </c>
      <c r="N8" s="71">
        <f t="shared" si="1"/>
        <v>23002268548</v>
      </c>
      <c r="O8" s="71">
        <f t="shared" si="2"/>
        <v>964556782896</v>
      </c>
      <c r="P8" s="72">
        <f t="shared" si="3"/>
        <v>41.933115461338538</v>
      </c>
    </row>
    <row r="9" spans="1:16" ht="15" thickBot="1" x14ac:dyDescent="0.4">
      <c r="A9" s="3">
        <v>90</v>
      </c>
      <c r="B9" s="9">
        <v>90</v>
      </c>
      <c r="C9" s="9">
        <v>191</v>
      </c>
      <c r="D9" s="9">
        <v>8</v>
      </c>
      <c r="E9" s="9">
        <f>34+2142</f>
        <v>2176</v>
      </c>
      <c r="F9" s="4" t="s">
        <v>13</v>
      </c>
      <c r="G9" s="4">
        <v>0.9</v>
      </c>
      <c r="H9" s="15">
        <v>203.125</v>
      </c>
      <c r="I9" s="19">
        <v>36000</v>
      </c>
      <c r="J9" s="28">
        <f>I9/H9</f>
        <v>177.23076923076923</v>
      </c>
      <c r="K9" s="4">
        <v>7</v>
      </c>
      <c r="L9" s="5">
        <v>3</v>
      </c>
      <c r="N9" s="71">
        <f t="shared" si="1"/>
        <v>593084032</v>
      </c>
      <c r="O9" s="71">
        <f t="shared" si="2"/>
        <v>32349356032</v>
      </c>
      <c r="P9" s="72">
        <f t="shared" si="3"/>
        <v>54.544304494105823</v>
      </c>
    </row>
    <row r="10" spans="1:16" ht="15" thickBot="1" x14ac:dyDescent="0.4">
      <c r="A10" s="6"/>
      <c r="B10" s="9">
        <v>90</v>
      </c>
      <c r="C10" s="9">
        <v>191</v>
      </c>
      <c r="D10" s="9">
        <v>8</v>
      </c>
      <c r="E10" s="9">
        <f>34+2142</f>
        <v>2176</v>
      </c>
      <c r="F10" s="7" t="s">
        <v>14</v>
      </c>
      <c r="G10" s="7">
        <v>0.1</v>
      </c>
      <c r="H10" s="16">
        <v>31.25</v>
      </c>
      <c r="I10" s="20">
        <v>33171.875</v>
      </c>
      <c r="J10" s="29">
        <f>I10/H10</f>
        <v>1061.5</v>
      </c>
      <c r="K10" s="7">
        <v>1</v>
      </c>
      <c r="L10" s="8">
        <v>2</v>
      </c>
      <c r="N10" s="71">
        <f t="shared" si="1"/>
        <v>116788096</v>
      </c>
      <c r="O10" s="71">
        <f t="shared" si="2"/>
        <v>25114312704</v>
      </c>
      <c r="P10" s="72">
        <f t="shared" si="3"/>
        <v>215.04171712843063</v>
      </c>
    </row>
    <row r="11" spans="1:16" ht="15" thickBot="1" x14ac:dyDescent="0.4">
      <c r="A11" s="3" t="s">
        <v>16</v>
      </c>
      <c r="B11" s="9">
        <v>191</v>
      </c>
      <c r="C11" s="9">
        <v>4209</v>
      </c>
      <c r="D11" s="9">
        <v>22</v>
      </c>
      <c r="E11" s="9">
        <v>3402</v>
      </c>
      <c r="F11" s="4" t="s">
        <v>13</v>
      </c>
      <c r="G11" s="4">
        <v>0.9</v>
      </c>
      <c r="H11" s="15">
        <v>391</v>
      </c>
      <c r="I11" s="19">
        <v>491719</v>
      </c>
      <c r="J11" s="28">
        <f t="shared" si="0"/>
        <v>1257.5933503836318</v>
      </c>
      <c r="K11" s="4">
        <v>8</v>
      </c>
      <c r="L11" s="5">
        <v>10</v>
      </c>
      <c r="N11" s="71">
        <f t="shared" si="1"/>
        <v>484884906534</v>
      </c>
      <c r="O11" s="71">
        <f t="shared" si="2"/>
        <v>11837250699120</v>
      </c>
      <c r="P11" s="72">
        <f t="shared" si="3"/>
        <v>24.412495706937364</v>
      </c>
    </row>
    <row r="12" spans="1:16" ht="15" thickBot="1" x14ac:dyDescent="0.4">
      <c r="A12" s="6"/>
      <c r="B12" s="9">
        <v>191</v>
      </c>
      <c r="C12" s="9">
        <v>4209</v>
      </c>
      <c r="D12" s="9">
        <v>22</v>
      </c>
      <c r="E12" s="9">
        <v>3402</v>
      </c>
      <c r="F12" s="7" t="s">
        <v>14</v>
      </c>
      <c r="G12" s="7">
        <v>0.1</v>
      </c>
      <c r="H12" s="16">
        <v>172</v>
      </c>
      <c r="I12" s="20">
        <v>502984</v>
      </c>
      <c r="J12" s="29">
        <f t="shared" si="0"/>
        <v>2924.3255813953488</v>
      </c>
      <c r="K12" s="7">
        <v>5</v>
      </c>
      <c r="L12" s="8">
        <v>8</v>
      </c>
      <c r="N12" s="71">
        <f t="shared" si="1"/>
        <v>304078666248</v>
      </c>
      <c r="O12" s="71">
        <f t="shared" si="2"/>
        <v>9693865532736</v>
      </c>
      <c r="P12" s="72">
        <f t="shared" si="3"/>
        <v>31.879466101149934</v>
      </c>
    </row>
    <row r="13" spans="1:16" ht="15" thickBot="1" x14ac:dyDescent="0.4">
      <c r="A13" s="3" t="s">
        <v>17</v>
      </c>
      <c r="B13" s="9">
        <v>399</v>
      </c>
      <c r="C13" s="9">
        <v>797</v>
      </c>
      <c r="D13" s="9">
        <v>12</v>
      </c>
      <c r="E13" s="9">
        <v>3874</v>
      </c>
      <c r="F13" s="4" t="s">
        <v>13</v>
      </c>
      <c r="G13" s="4">
        <v>0.9</v>
      </c>
      <c r="H13" s="15">
        <v>47</v>
      </c>
      <c r="I13" s="19">
        <v>210734</v>
      </c>
      <c r="J13" s="28">
        <f t="shared" si="0"/>
        <v>4483.7021276595742</v>
      </c>
      <c r="K13" s="4">
        <v>1</v>
      </c>
      <c r="L13" s="5">
        <v>5</v>
      </c>
      <c r="N13" s="71">
        <f t="shared" si="1"/>
        <v>3692743288</v>
      </c>
      <c r="O13" s="71">
        <f t="shared" si="2"/>
        <v>933069666672</v>
      </c>
      <c r="P13" s="72">
        <f t="shared" si="3"/>
        <v>252.67655883476078</v>
      </c>
    </row>
    <row r="14" spans="1:16" ht="15" thickBot="1" x14ac:dyDescent="0.4">
      <c r="A14" s="23"/>
      <c r="B14" s="9">
        <v>399</v>
      </c>
      <c r="C14" s="9">
        <v>797</v>
      </c>
      <c r="D14" s="9">
        <v>12</v>
      </c>
      <c r="E14" s="9">
        <v>3874</v>
      </c>
      <c r="F14" s="24" t="s">
        <v>14</v>
      </c>
      <c r="G14" s="24">
        <v>0.01</v>
      </c>
      <c r="H14" s="27">
        <v>156</v>
      </c>
      <c r="I14" s="73">
        <v>221641</v>
      </c>
      <c r="J14" s="74">
        <f t="shared" si="0"/>
        <v>1420.7756410256411</v>
      </c>
      <c r="K14" s="24">
        <v>2</v>
      </c>
      <c r="L14" s="25">
        <v>7</v>
      </c>
      <c r="N14" s="71">
        <f t="shared" si="1"/>
        <v>6153542954</v>
      </c>
      <c r="O14" s="71">
        <f t="shared" si="2"/>
        <v>1220140318800</v>
      </c>
      <c r="P14" s="72">
        <f t="shared" si="3"/>
        <v>198.28257118232509</v>
      </c>
    </row>
    <row r="15" spans="1:16" x14ac:dyDescent="0.35">
      <c r="A15" s="3" t="s">
        <v>29</v>
      </c>
      <c r="B15" s="9">
        <v>521</v>
      </c>
      <c r="C15" s="9">
        <v>1301</v>
      </c>
      <c r="D15" s="9">
        <v>12</v>
      </c>
      <c r="E15" s="9">
        <f>160+4640</f>
        <v>4800</v>
      </c>
      <c r="F15" s="4" t="s">
        <v>13</v>
      </c>
      <c r="G15" s="4">
        <v>0.9</v>
      </c>
      <c r="H15" s="15">
        <v>203.125</v>
      </c>
      <c r="I15" s="19">
        <v>449125</v>
      </c>
      <c r="J15" s="28">
        <f>I15/H15</f>
        <v>2211.0769230769229</v>
      </c>
      <c r="K15" s="4">
        <v>3</v>
      </c>
      <c r="L15" s="5">
        <v>6</v>
      </c>
      <c r="N15" s="71">
        <f t="shared" si="1"/>
        <v>27626995200</v>
      </c>
      <c r="O15" s="71">
        <f t="shared" si="2"/>
        <v>2661949440000</v>
      </c>
      <c r="P15" s="72">
        <f t="shared" si="3"/>
        <v>96.353201668489817</v>
      </c>
    </row>
    <row r="16" spans="1:16" ht="15" thickBot="1" x14ac:dyDescent="0.4">
      <c r="A16" s="6"/>
      <c r="B16" s="10">
        <v>521</v>
      </c>
      <c r="C16" s="10">
        <v>1301</v>
      </c>
      <c r="D16" s="10">
        <v>12</v>
      </c>
      <c r="E16" s="10">
        <f>160+4640</f>
        <v>4800</v>
      </c>
      <c r="F16" s="7" t="s">
        <v>14</v>
      </c>
      <c r="G16" s="7">
        <v>0.1</v>
      </c>
      <c r="H16" s="16">
        <v>46.875</v>
      </c>
      <c r="I16" s="20">
        <v>403343.75</v>
      </c>
      <c r="J16" s="29">
        <f t="shared" si="0"/>
        <v>8604.6666666666661</v>
      </c>
      <c r="K16" s="7">
        <v>1</v>
      </c>
      <c r="L16" s="8">
        <v>5</v>
      </c>
      <c r="N16" s="71">
        <f t="shared" si="1"/>
        <v>11378025600</v>
      </c>
      <c r="O16" s="71">
        <f t="shared" si="2"/>
        <v>2302248960000</v>
      </c>
      <c r="P16" s="72">
        <f t="shared" si="3"/>
        <v>202.34169274500491</v>
      </c>
    </row>
    <row r="17" spans="1:16" ht="15" thickBot="1" x14ac:dyDescent="0.4">
      <c r="A17" s="3">
        <v>370</v>
      </c>
      <c r="B17" s="9">
        <v>370</v>
      </c>
      <c r="C17" s="9">
        <v>969</v>
      </c>
      <c r="D17" s="9">
        <v>14</v>
      </c>
      <c r="E17" s="9">
        <f>73+11023</f>
        <v>11096</v>
      </c>
      <c r="F17" s="4" t="s">
        <v>13</v>
      </c>
      <c r="G17" s="4">
        <v>0.9</v>
      </c>
      <c r="H17" s="15">
        <f>(640.625+671.875)/2</f>
        <v>656.25</v>
      </c>
      <c r="I17" s="19">
        <v>4280531.2510000002</v>
      </c>
      <c r="J17" s="28">
        <f>I17/H17</f>
        <v>6522.7142872380955</v>
      </c>
      <c r="K17" s="4">
        <v>2</v>
      </c>
      <c r="L17" s="5">
        <v>12</v>
      </c>
      <c r="M17" s="14" t="s">
        <v>30</v>
      </c>
      <c r="N17" s="71">
        <f t="shared" si="1"/>
        <v>24815671392</v>
      </c>
      <c r="O17" s="71">
        <f t="shared" si="2"/>
        <v>22351179310208</v>
      </c>
      <c r="P17" s="72">
        <f t="shared" si="3"/>
        <v>900.68807557685125</v>
      </c>
    </row>
    <row r="18" spans="1:16" s="55" customFormat="1" ht="15" thickBot="1" x14ac:dyDescent="0.4">
      <c r="A18" s="64"/>
      <c r="B18" s="9">
        <v>370</v>
      </c>
      <c r="C18" s="9">
        <v>969</v>
      </c>
      <c r="D18" s="9">
        <v>14</v>
      </c>
      <c r="E18" s="9">
        <f>73+11023</f>
        <v>11096</v>
      </c>
      <c r="F18" s="35" t="s">
        <v>13</v>
      </c>
      <c r="G18" s="35">
        <v>0.5</v>
      </c>
      <c r="H18" s="32">
        <v>1562.5</v>
      </c>
      <c r="I18" s="65">
        <v>4799000</v>
      </c>
      <c r="J18" s="66">
        <f>I18/H18</f>
        <v>3071.36</v>
      </c>
      <c r="K18" s="35">
        <v>5</v>
      </c>
      <c r="L18" s="34">
        <v>12</v>
      </c>
      <c r="N18" s="71">
        <f t="shared" si="1"/>
        <v>56071805160</v>
      </c>
      <c r="O18" s="71">
        <f t="shared" si="2"/>
        <v>22351179310208</v>
      </c>
      <c r="P18" s="72">
        <f t="shared" si="3"/>
        <v>398.61708119489407</v>
      </c>
    </row>
    <row r="19" spans="1:16" ht="15" thickBot="1" x14ac:dyDescent="0.4">
      <c r="A19" s="6"/>
      <c r="B19" s="9">
        <v>370</v>
      </c>
      <c r="C19" s="9">
        <v>969</v>
      </c>
      <c r="D19" s="9">
        <v>14</v>
      </c>
      <c r="E19" s="9">
        <f>73+11023</f>
        <v>11096</v>
      </c>
      <c r="F19" s="7" t="s">
        <v>14</v>
      </c>
      <c r="G19" s="7">
        <v>0.1</v>
      </c>
      <c r="H19" s="16">
        <f>(593.75+234.375)/2</f>
        <v>414.0625</v>
      </c>
      <c r="I19" s="20">
        <v>4169593.75</v>
      </c>
      <c r="J19" s="29">
        <f>I19/H19</f>
        <v>10069.962264150943</v>
      </c>
      <c r="K19" s="7">
        <v>1</v>
      </c>
      <c r="L19" s="8">
        <v>2</v>
      </c>
      <c r="N19" s="71">
        <f t="shared" si="1"/>
        <v>14396960136</v>
      </c>
      <c r="O19" s="71">
        <f t="shared" si="2"/>
        <v>5648555147648</v>
      </c>
      <c r="P19" s="72">
        <f t="shared" si="3"/>
        <v>392.34359852977786</v>
      </c>
    </row>
    <row r="20" spans="1:16" ht="15" thickBot="1" x14ac:dyDescent="0.4">
      <c r="A20" s="3" t="s">
        <v>18</v>
      </c>
      <c r="B20" s="9">
        <v>1245</v>
      </c>
      <c r="C20" s="9">
        <v>3836</v>
      </c>
      <c r="D20" s="9">
        <v>13</v>
      </c>
      <c r="E20" s="9">
        <f>371+10759</f>
        <v>11130</v>
      </c>
      <c r="F20" s="4" t="s">
        <v>13</v>
      </c>
      <c r="G20" s="4">
        <v>0.9</v>
      </c>
      <c r="H20" s="15">
        <f>(984.375+1015.625)/2</f>
        <v>1000</v>
      </c>
      <c r="I20" s="62">
        <v>4284234.375</v>
      </c>
      <c r="J20" s="28">
        <f>I20/H20</f>
        <v>4284.234375</v>
      </c>
      <c r="K20" s="4">
        <v>3</v>
      </c>
      <c r="L20" s="5">
        <v>6</v>
      </c>
      <c r="M20" s="14" t="s">
        <v>28</v>
      </c>
      <c r="N20" s="71">
        <f t="shared" si="1"/>
        <v>544485254040</v>
      </c>
      <c r="O20" s="71">
        <f t="shared" si="2"/>
        <v>45247400370900</v>
      </c>
      <c r="P20" s="72">
        <f t="shared" si="3"/>
        <v>83.101241099131684</v>
      </c>
    </row>
    <row r="21" spans="1:16" ht="15" thickBot="1" x14ac:dyDescent="0.4">
      <c r="A21" s="23"/>
      <c r="B21" s="9">
        <v>1245</v>
      </c>
      <c r="C21" s="9">
        <v>3836</v>
      </c>
      <c r="D21" s="9">
        <v>13</v>
      </c>
      <c r="E21" s="9">
        <f>371+10759</f>
        <v>11130</v>
      </c>
      <c r="F21" s="24" t="s">
        <v>14</v>
      </c>
      <c r="G21" s="24">
        <v>0.1</v>
      </c>
      <c r="H21" s="27">
        <f>(296.875+156.25+171.875)/3</f>
        <v>208.33333333333334</v>
      </c>
      <c r="I21" s="63">
        <v>4556234.375</v>
      </c>
      <c r="J21" s="29">
        <f t="shared" si="0"/>
        <v>21869.924999999999</v>
      </c>
      <c r="K21" s="26">
        <v>1</v>
      </c>
      <c r="L21" s="25">
        <v>5</v>
      </c>
      <c r="N21" s="71">
        <f t="shared" si="1"/>
        <v>216931669080</v>
      </c>
      <c r="O21" s="71">
        <f t="shared" si="2"/>
        <v>39069907121700</v>
      </c>
      <c r="P21" s="72">
        <f t="shared" si="3"/>
        <v>180.10236719882431</v>
      </c>
    </row>
    <row r="22" spans="1:16" ht="15" thickBot="1" x14ac:dyDescent="0.4">
      <c r="A22" s="3" t="s">
        <v>19</v>
      </c>
      <c r="B22" s="9">
        <v>3177</v>
      </c>
      <c r="C22" s="9">
        <v>11840</v>
      </c>
      <c r="D22" s="9">
        <v>14</v>
      </c>
      <c r="E22" s="9">
        <f>863+25027</f>
        <v>25890</v>
      </c>
      <c r="F22" s="4" t="s">
        <v>13</v>
      </c>
      <c r="G22" s="4">
        <v>0.9</v>
      </c>
      <c r="H22" s="15">
        <v>6328.125</v>
      </c>
      <c r="I22" s="21" t="s">
        <v>24</v>
      </c>
      <c r="J22" s="45" t="e">
        <f t="shared" si="0"/>
        <v>#VALUE!</v>
      </c>
      <c r="K22" s="4">
        <v>3</v>
      </c>
      <c r="L22" s="5" t="s">
        <v>23</v>
      </c>
      <c r="M22" s="14" t="s">
        <v>27</v>
      </c>
      <c r="N22" s="71">
        <f t="shared" si="1"/>
        <v>11862085507200</v>
      </c>
      <c r="O22" s="71" t="e">
        <f t="shared" si="2"/>
        <v>#VALUE!</v>
      </c>
      <c r="P22" s="72" t="e">
        <f t="shared" si="3"/>
        <v>#VALUE!</v>
      </c>
    </row>
    <row r="23" spans="1:16" ht="15" thickBot="1" x14ac:dyDescent="0.4">
      <c r="A23" s="23"/>
      <c r="B23" s="9">
        <v>3177</v>
      </c>
      <c r="C23" s="9">
        <v>11840</v>
      </c>
      <c r="D23" s="9">
        <v>14</v>
      </c>
      <c r="E23" s="9">
        <f>863+25027</f>
        <v>25890</v>
      </c>
      <c r="F23" s="31" t="s">
        <v>13</v>
      </c>
      <c r="G23" s="31">
        <v>0.5</v>
      </c>
      <c r="H23" s="32">
        <f>(12765.625+21609.375+14859.375)/3</f>
        <v>16411.458333333332</v>
      </c>
      <c r="I23" s="33" t="s">
        <v>24</v>
      </c>
      <c r="J23" s="46" t="e">
        <f t="shared" si="0"/>
        <v>#VALUE!</v>
      </c>
      <c r="K23" s="31">
        <v>8</v>
      </c>
      <c r="L23" s="34" t="s">
        <v>23</v>
      </c>
      <c r="N23" s="71">
        <f t="shared" si="1"/>
        <v>30009111427200</v>
      </c>
      <c r="O23" s="71" t="e">
        <f t="shared" si="2"/>
        <v>#VALUE!</v>
      </c>
      <c r="P23" s="72" t="e">
        <f t="shared" si="3"/>
        <v>#VALUE!</v>
      </c>
    </row>
    <row r="24" spans="1:16" ht="15" thickBot="1" x14ac:dyDescent="0.4">
      <c r="A24" s="6"/>
      <c r="B24" s="9">
        <v>3177</v>
      </c>
      <c r="C24" s="9">
        <v>11840</v>
      </c>
      <c r="D24" s="9">
        <v>14</v>
      </c>
      <c r="E24" s="9">
        <f>863+25027</f>
        <v>25890</v>
      </c>
      <c r="F24" s="7" t="s">
        <v>14</v>
      </c>
      <c r="G24" s="7">
        <v>0.1</v>
      </c>
      <c r="H24" s="16">
        <f>(1343.75+796.875)/2</f>
        <v>1070.3125</v>
      </c>
      <c r="I24" s="22" t="s">
        <v>24</v>
      </c>
      <c r="J24" s="47" t="e">
        <f t="shared" si="0"/>
        <v>#VALUE!</v>
      </c>
      <c r="K24" s="7">
        <v>1</v>
      </c>
      <c r="L24" s="8" t="s">
        <v>23</v>
      </c>
      <c r="N24" s="71">
        <f t="shared" si="1"/>
        <v>4603275139200</v>
      </c>
      <c r="O24" s="71" t="e">
        <f t="shared" si="2"/>
        <v>#VALUE!</v>
      </c>
      <c r="P24" s="72" t="e">
        <f t="shared" si="3"/>
        <v>#VALUE!</v>
      </c>
    </row>
    <row r="25" spans="1:16" ht="15" thickBot="1" x14ac:dyDescent="0.4">
      <c r="A25" s="3" t="s">
        <v>20</v>
      </c>
      <c r="B25" s="9">
        <v>8493</v>
      </c>
      <c r="C25" s="9">
        <v>37378</v>
      </c>
      <c r="D25" s="9">
        <v>15</v>
      </c>
      <c r="E25" s="9">
        <f>2099+60871</f>
        <v>62970</v>
      </c>
      <c r="F25" s="4" t="s">
        <v>13</v>
      </c>
      <c r="G25" s="4">
        <v>0.9</v>
      </c>
      <c r="H25" s="17">
        <v>18500</v>
      </c>
      <c r="I25" s="21" t="s">
        <v>23</v>
      </c>
      <c r="J25" s="45" t="e">
        <f t="shared" si="0"/>
        <v>#VALUE!</v>
      </c>
      <c r="K25" s="4">
        <v>3</v>
      </c>
      <c r="L25" s="5" t="s">
        <v>23</v>
      </c>
      <c r="M25" s="14" t="s">
        <v>25</v>
      </c>
      <c r="N25" s="71">
        <f t="shared" si="1"/>
        <v>283918884497820</v>
      </c>
      <c r="O25" s="71" t="e">
        <f t="shared" si="2"/>
        <v>#VALUE!</v>
      </c>
      <c r="P25" s="72" t="e">
        <f t="shared" si="3"/>
        <v>#VALUE!</v>
      </c>
    </row>
    <row r="26" spans="1:16" ht="15" thickBot="1" x14ac:dyDescent="0.4">
      <c r="A26" s="23"/>
      <c r="B26" s="9">
        <v>8493</v>
      </c>
      <c r="C26" s="9">
        <v>37378</v>
      </c>
      <c r="D26" s="9">
        <v>15</v>
      </c>
      <c r="E26" s="9">
        <f>2099+60871</f>
        <v>62970</v>
      </c>
      <c r="F26" s="35" t="s">
        <v>13</v>
      </c>
      <c r="G26" s="35">
        <v>0.5</v>
      </c>
      <c r="H26" s="32">
        <v>169843.75</v>
      </c>
      <c r="I26" s="33" t="s">
        <v>23</v>
      </c>
      <c r="J26" s="46" t="e">
        <f t="shared" si="0"/>
        <v>#VALUE!</v>
      </c>
      <c r="K26" s="35">
        <v>8</v>
      </c>
      <c r="L26" s="34" t="s">
        <v>23</v>
      </c>
      <c r="N26" s="71">
        <f t="shared" si="1"/>
        <v>723800505725220</v>
      </c>
      <c r="O26" s="71" t="e">
        <f t="shared" si="2"/>
        <v>#VALUE!</v>
      </c>
      <c r="P26" s="72" t="e">
        <f t="shared" si="3"/>
        <v>#VALUE!</v>
      </c>
    </row>
    <row r="27" spans="1:16" ht="15" thickBot="1" x14ac:dyDescent="0.4">
      <c r="A27" s="6"/>
      <c r="B27" s="68">
        <v>8493</v>
      </c>
      <c r="C27" s="68">
        <v>37378</v>
      </c>
      <c r="D27" s="68">
        <v>15</v>
      </c>
      <c r="E27" s="68">
        <f>2099+60871</f>
        <v>62970</v>
      </c>
      <c r="F27" s="7" t="s">
        <v>14</v>
      </c>
      <c r="G27" s="7">
        <v>0.1</v>
      </c>
      <c r="H27" s="18">
        <v>3078.125</v>
      </c>
      <c r="I27" s="22" t="s">
        <v>23</v>
      </c>
      <c r="J27" s="47" t="e">
        <f t="shared" si="0"/>
        <v>#VALUE!</v>
      </c>
      <c r="K27" s="7">
        <v>1</v>
      </c>
      <c r="L27" s="8" t="s">
        <v>23</v>
      </c>
      <c r="N27" s="71">
        <f t="shared" si="1"/>
        <v>107966236006860</v>
      </c>
      <c r="O27" s="71" t="e">
        <f t="shared" si="2"/>
        <v>#VALUE!</v>
      </c>
      <c r="P27" s="72" t="e">
        <f t="shared" si="3"/>
        <v>#VALUE!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2015-12-29T03:23:25Z</dcterms:modified>
</cp:coreProperties>
</file>