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9155" windowHeight="84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R10" i="1"/>
  <c r="R11"/>
  <c r="R12"/>
  <c r="R13"/>
  <c r="R14"/>
  <c r="R15"/>
  <c r="R16"/>
  <c r="R17"/>
  <c r="R18"/>
  <c r="R19"/>
  <c r="R20"/>
  <c r="R21"/>
  <c r="R22"/>
  <c r="R23"/>
  <c r="R24"/>
  <c r="R9"/>
  <c r="E41"/>
  <c r="E37"/>
  <c r="E39"/>
  <c r="O10"/>
  <c r="P10"/>
  <c r="O11"/>
  <c r="P11"/>
  <c r="O12"/>
  <c r="P12"/>
  <c r="O13"/>
  <c r="P13"/>
  <c r="O14"/>
  <c r="P14"/>
  <c r="O15"/>
  <c r="P15"/>
  <c r="O16"/>
  <c r="P16"/>
  <c r="O17"/>
  <c r="P17"/>
  <c r="O18"/>
  <c r="P18"/>
  <c r="O19"/>
  <c r="P19"/>
  <c r="O20"/>
  <c r="P20"/>
  <c r="O21"/>
  <c r="P21"/>
  <c r="O22"/>
  <c r="P22"/>
  <c r="O23"/>
  <c r="P23"/>
  <c r="O24"/>
  <c r="P24"/>
  <c r="P9"/>
  <c r="O9"/>
  <c r="Q10"/>
  <c r="Q11"/>
  <c r="Q12"/>
  <c r="Q13"/>
  <c r="Q14"/>
  <c r="Q15"/>
  <c r="Q16"/>
  <c r="Q17"/>
  <c r="Q18"/>
  <c r="Q19"/>
  <c r="Q20"/>
  <c r="Q21"/>
  <c r="Q22"/>
  <c r="Q23"/>
  <c r="Q24"/>
  <c r="Q9"/>
  <c r="J9"/>
  <c r="J10"/>
  <c r="E42"/>
  <c r="E40"/>
  <c r="E38"/>
  <c r="E36"/>
  <c r="E35"/>
  <c r="E34"/>
  <c r="E33"/>
  <c r="E32"/>
  <c r="E31"/>
  <c r="E30"/>
  <c r="E29"/>
  <c r="E28"/>
  <c r="O5"/>
  <c r="O4"/>
  <c r="N5"/>
  <c r="N4"/>
  <c r="J15"/>
  <c r="J16"/>
  <c r="J17"/>
  <c r="J18"/>
  <c r="J19"/>
  <c r="J20"/>
  <c r="J6"/>
  <c r="J7"/>
  <c r="J8"/>
  <c r="J11"/>
  <c r="J12"/>
  <c r="J13"/>
  <c r="J14"/>
  <c r="J5"/>
  <c r="P4" l="1"/>
  <c r="P5"/>
</calcChain>
</file>

<file path=xl/sharedStrings.xml><?xml version="1.0" encoding="utf-8"?>
<sst xmlns="http://schemas.openxmlformats.org/spreadsheetml/2006/main" count="89" uniqueCount="57">
  <si>
    <t>Factorial Design</t>
  </si>
  <si>
    <t>S</t>
  </si>
  <si>
    <t>(kg/h)</t>
  </si>
  <si>
    <t>F</t>
  </si>
  <si>
    <r>
      <t>L</t>
    </r>
    <r>
      <rPr>
        <b/>
        <i/>
        <vertAlign val="subscript"/>
        <sz val="10"/>
        <color theme="1"/>
        <rFont val="Times New Roman"/>
        <family val="1"/>
      </rPr>
      <t>o</t>
    </r>
  </si>
  <si>
    <t>D</t>
  </si>
  <si>
    <t>W</t>
  </si>
  <si>
    <r>
      <t>x</t>
    </r>
    <r>
      <rPr>
        <b/>
        <i/>
        <vertAlign val="subscript"/>
        <sz val="10"/>
        <color theme="1"/>
        <rFont val="Times New Roman"/>
        <family val="1"/>
      </rPr>
      <t>F</t>
    </r>
  </si>
  <si>
    <t>(wt. %)</t>
  </si>
  <si>
    <r>
      <t>x</t>
    </r>
    <r>
      <rPr>
        <b/>
        <i/>
        <vertAlign val="subscript"/>
        <sz val="10"/>
        <color theme="1"/>
        <rFont val="Times New Roman"/>
        <family val="1"/>
      </rPr>
      <t>D</t>
    </r>
  </si>
  <si>
    <r>
      <t>x</t>
    </r>
    <r>
      <rPr>
        <b/>
        <i/>
        <vertAlign val="subscript"/>
        <sz val="10"/>
        <color theme="1"/>
        <rFont val="Times New Roman"/>
        <family val="1"/>
      </rPr>
      <t>B</t>
    </r>
  </si>
  <si>
    <t>Lo/D</t>
  </si>
  <si>
    <t>Run</t>
  </si>
  <si>
    <t>Scaled Variables</t>
  </si>
  <si>
    <t>1C</t>
  </si>
  <si>
    <t>2C</t>
  </si>
  <si>
    <t>3C</t>
  </si>
  <si>
    <t>4C</t>
  </si>
  <si>
    <t>5C</t>
  </si>
  <si>
    <t>6C</t>
  </si>
  <si>
    <t>11C</t>
  </si>
  <si>
    <t>22C</t>
  </si>
  <si>
    <t>33C</t>
  </si>
  <si>
    <t>min</t>
  </si>
  <si>
    <t>nominal</t>
  </si>
  <si>
    <t>Profit</t>
  </si>
  <si>
    <t>Interaction Effects</t>
  </si>
  <si>
    <t>x1</t>
  </si>
  <si>
    <t xml:space="preserve">x2x3 </t>
  </si>
  <si>
    <t>beta</t>
  </si>
  <si>
    <t>95% CI</t>
  </si>
  <si>
    <t>Average Profit</t>
  </si>
  <si>
    <t>95% intervals</t>
  </si>
  <si>
    <t xml:space="preserve"> 303.1040 &lt; y ̂&lt;  332.3504</t>
  </si>
  <si>
    <t xml:space="preserve">  303.8014 &lt; y ̂&lt;  335.8051</t>
  </si>
  <si>
    <t xml:space="preserve">  291.0145 &lt; y ̂&lt;  322.4602</t>
  </si>
  <si>
    <t xml:space="preserve">  291.8596 &lt; y ̂&lt; 320.7828</t>
  </si>
  <si>
    <t>Average Experiment</t>
  </si>
  <si>
    <t>Model Prediction (quadratic)</t>
  </si>
  <si>
    <t>Quadratic Effects</t>
  </si>
  <si>
    <t>x1x1</t>
  </si>
  <si>
    <t>x2x3</t>
  </si>
  <si>
    <t>x3x3</t>
  </si>
  <si>
    <t xml:space="preserve">  -30.4037  &lt; y ̂&lt;  -18.7631</t>
  </si>
  <si>
    <t xml:space="preserve">  -10.5303  &lt; y ̂&lt;    1.5952</t>
  </si>
  <si>
    <t xml:space="preserve">  -15.1198  &lt; y ̂&lt;    7.7880</t>
  </si>
  <si>
    <t xml:space="preserve">  -27.7224  &lt; y ̂&lt;   -3.9510</t>
  </si>
  <si>
    <t xml:space="preserve">  -31.8015  &lt; y ̂&lt;   -16.1820</t>
  </si>
  <si>
    <t xml:space="preserve">  -13.0084  &lt; y ̂&lt;    3.4903</t>
  </si>
  <si>
    <t>r&lt;0</t>
  </si>
  <si>
    <t>r&gt;0</t>
  </si>
  <si>
    <t>SSE</t>
  </si>
  <si>
    <t>outliers</t>
  </si>
  <si>
    <t>c1</t>
  </si>
  <si>
    <t>c2</t>
  </si>
  <si>
    <t>c3</t>
  </si>
  <si>
    <t>c4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</si>
</sst>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b/>
      <i/>
      <sz val="10"/>
      <color theme="1"/>
      <name val="Times New Roman"/>
      <family val="1"/>
    </font>
    <font>
      <b/>
      <i/>
      <vertAlign val="subscript"/>
      <sz val="10"/>
      <color theme="1"/>
      <name val="Times New Roman"/>
      <family val="1"/>
    </font>
    <font>
      <b/>
      <i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2" fillId="0" borderId="0" xfId="0" applyFont="1"/>
    <xf numFmtId="0" fontId="1" fillId="0" borderId="0" xfId="0" applyFont="1" applyAlignment="1"/>
    <xf numFmtId="0" fontId="6" fillId="0" borderId="0" xfId="0" applyFont="1" applyAlignment="1"/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2" fillId="2" borderId="0" xfId="0" applyFont="1" applyFill="1"/>
    <xf numFmtId="0" fontId="0" fillId="2" borderId="0" xfId="0" applyFill="1" applyAlignment="1"/>
    <xf numFmtId="0" fontId="2" fillId="0" borderId="0" xfId="0" applyFont="1" applyFill="1" applyAlignment="1">
      <alignment horizontal="center" wrapText="1"/>
    </xf>
    <xf numFmtId="0" fontId="0" fillId="0" borderId="0" xfId="0" applyAlignment="1"/>
    <xf numFmtId="11" fontId="0" fillId="0" borderId="0" xfId="0" applyNumberFormat="1"/>
    <xf numFmtId="0" fontId="0" fillId="0" borderId="0" xfId="0" applyAlignment="1">
      <alignment horizontal="center"/>
    </xf>
    <xf numFmtId="0" fontId="7" fillId="0" borderId="0" xfId="0" applyFont="1" applyBorder="1" applyAlignment="1">
      <alignment wrapText="1"/>
    </xf>
    <xf numFmtId="0" fontId="8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A49"/>
  <sheetViews>
    <sheetView tabSelected="1" topLeftCell="G1" workbookViewId="0">
      <selection activeCell="R24" sqref="R24"/>
    </sheetView>
  </sheetViews>
  <sheetFormatPr defaultRowHeight="15"/>
  <cols>
    <col min="14" max="14" width="8.85546875" customWidth="1"/>
  </cols>
  <sheetData>
    <row r="2" spans="1:27">
      <c r="C2" t="s">
        <v>0</v>
      </c>
      <c r="N2" s="13"/>
      <c r="O2" s="13"/>
      <c r="P2" s="13"/>
      <c r="R2" t="s">
        <v>53</v>
      </c>
      <c r="S2">
        <v>13.5</v>
      </c>
    </row>
    <row r="3" spans="1:27">
      <c r="B3" s="2" t="s">
        <v>1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9</v>
      </c>
      <c r="I3" s="2" t="s">
        <v>10</v>
      </c>
      <c r="J3" s="2" t="s">
        <v>11</v>
      </c>
      <c r="M3" s="2"/>
      <c r="N3" s="4" t="s">
        <v>1</v>
      </c>
      <c r="O3" s="4" t="s">
        <v>3</v>
      </c>
      <c r="P3" s="5" t="s">
        <v>11</v>
      </c>
      <c r="R3" t="s">
        <v>54</v>
      </c>
      <c r="S3">
        <v>2.2999999999999998</v>
      </c>
    </row>
    <row r="4" spans="1:27">
      <c r="B4" s="2" t="s">
        <v>2</v>
      </c>
      <c r="C4" s="2" t="s">
        <v>2</v>
      </c>
      <c r="D4" s="2" t="s">
        <v>2</v>
      </c>
      <c r="E4" s="2" t="s">
        <v>2</v>
      </c>
      <c r="F4" s="2" t="s">
        <v>2</v>
      </c>
      <c r="G4" s="2" t="s">
        <v>8</v>
      </c>
      <c r="H4" s="2" t="s">
        <v>8</v>
      </c>
      <c r="I4" s="2" t="s">
        <v>8</v>
      </c>
      <c r="M4" s="2" t="s">
        <v>23</v>
      </c>
      <c r="N4">
        <f>MIN(B5:B20)</f>
        <v>15.66</v>
      </c>
      <c r="O4">
        <f>MIN(C5:C20)</f>
        <v>44.24</v>
      </c>
      <c r="P4">
        <f>MIN(J5:J20)</f>
        <v>0.44102564102564101</v>
      </c>
      <c r="Q4" s="2"/>
      <c r="R4" s="2" t="s">
        <v>55</v>
      </c>
      <c r="S4" s="2">
        <v>0.55000000000000004</v>
      </c>
    </row>
    <row r="5" spans="1:27">
      <c r="A5" s="1">
        <v>0</v>
      </c>
      <c r="B5" s="1">
        <v>19.79</v>
      </c>
      <c r="C5" s="1">
        <v>48.07</v>
      </c>
      <c r="D5" s="1">
        <v>20.49</v>
      </c>
      <c r="E5" s="1">
        <v>22.51</v>
      </c>
      <c r="F5" s="1">
        <v>281.16000000000003</v>
      </c>
      <c r="G5" s="1">
        <v>0.6</v>
      </c>
      <c r="H5" s="1">
        <v>0.79</v>
      </c>
      <c r="I5" s="1">
        <v>0.39</v>
      </c>
      <c r="J5" s="3">
        <f>D5/E5</f>
        <v>0.91026210573078614</v>
      </c>
      <c r="M5" s="2" t="s">
        <v>24</v>
      </c>
      <c r="N5" t="e">
        <f>AVERAGE(B5,#REF!,B12,#REF!,B15,B16,B17,B20,#REF!,#REF!,#REF!)</f>
        <v>#REF!</v>
      </c>
      <c r="O5" t="e">
        <f>AVERAGE(C5,#REF!,C12,#REF!,#REF!,C16,C17,C18,C19,#REF!,#REF!)</f>
        <v>#REF!</v>
      </c>
      <c r="P5" t="e">
        <f>AVERAGE(J5,#REF!,J12,#REF!,#REF!,#REF!,J15,J18,J19,J20,#REF!)</f>
        <v>#REF!</v>
      </c>
      <c r="R5" t="s">
        <v>56</v>
      </c>
      <c r="S5">
        <v>0.15</v>
      </c>
    </row>
    <row r="6" spans="1:27" ht="15.75" customHeight="1">
      <c r="A6" s="1">
        <v>2</v>
      </c>
      <c r="B6" s="1">
        <v>15.66</v>
      </c>
      <c r="C6" s="1">
        <v>51.3</v>
      </c>
      <c r="D6" s="1">
        <v>19.649999999999999</v>
      </c>
      <c r="E6" s="1">
        <v>15.05</v>
      </c>
      <c r="F6" s="1">
        <v>224.34</v>
      </c>
      <c r="G6" s="1">
        <v>0.57999999999999996</v>
      </c>
      <c r="H6" s="1">
        <v>0.85</v>
      </c>
      <c r="I6" s="1">
        <v>0.45</v>
      </c>
      <c r="J6" s="3">
        <f t="shared" ref="J6:J20" si="0">D6/E6</f>
        <v>1.3056478405315612</v>
      </c>
      <c r="L6" s="14"/>
      <c r="M6" s="15"/>
    </row>
    <row r="7" spans="1:27">
      <c r="A7" s="1">
        <v>5</v>
      </c>
      <c r="B7" s="1">
        <v>15.68</v>
      </c>
      <c r="C7" s="1">
        <v>44.35</v>
      </c>
      <c r="D7" s="1">
        <v>19.77</v>
      </c>
      <c r="E7" s="1">
        <v>14.92</v>
      </c>
      <c r="F7" s="1">
        <v>223.77</v>
      </c>
      <c r="G7" s="1">
        <v>0.57999999999999996</v>
      </c>
      <c r="H7" s="1">
        <v>0.84</v>
      </c>
      <c r="I7" s="1">
        <v>0.42</v>
      </c>
      <c r="J7" s="3">
        <f t="shared" si="0"/>
        <v>1.3250670241286864</v>
      </c>
      <c r="O7" t="s">
        <v>13</v>
      </c>
    </row>
    <row r="8" spans="1:27">
      <c r="A8" s="1">
        <v>8</v>
      </c>
      <c r="B8" s="1">
        <v>23.15</v>
      </c>
      <c r="C8" s="1">
        <v>44.3</v>
      </c>
      <c r="D8" s="1">
        <v>16.690000000000001</v>
      </c>
      <c r="E8" s="1">
        <v>36.1</v>
      </c>
      <c r="F8" s="1">
        <v>326.33999999999997</v>
      </c>
      <c r="G8" s="1">
        <v>0.59</v>
      </c>
      <c r="H8" s="1">
        <v>0.71</v>
      </c>
      <c r="I8" s="1">
        <v>0.25</v>
      </c>
      <c r="J8" s="3">
        <f t="shared" si="0"/>
        <v>0.46232686980609422</v>
      </c>
      <c r="N8" s="2" t="s">
        <v>12</v>
      </c>
      <c r="O8" s="4" t="s">
        <v>1</v>
      </c>
      <c r="P8" s="4" t="s">
        <v>3</v>
      </c>
      <c r="Q8" s="5" t="s">
        <v>11</v>
      </c>
      <c r="R8" s="5" t="s">
        <v>25</v>
      </c>
      <c r="T8" t="s">
        <v>27</v>
      </c>
      <c r="U8">
        <v>-23.991700000000002</v>
      </c>
      <c r="V8" t="s">
        <v>47</v>
      </c>
      <c r="Y8" t="s">
        <v>27</v>
      </c>
      <c r="AA8" t="s">
        <v>43</v>
      </c>
    </row>
    <row r="9" spans="1:27">
      <c r="A9" s="1">
        <v>33</v>
      </c>
      <c r="B9" s="1">
        <v>23.15</v>
      </c>
      <c r="C9" s="1">
        <v>44.24</v>
      </c>
      <c r="D9" s="1">
        <v>28.11</v>
      </c>
      <c r="E9" s="1">
        <v>21.39</v>
      </c>
      <c r="F9" s="1">
        <v>326.32</v>
      </c>
      <c r="G9" s="1">
        <v>0.57999999999999996</v>
      </c>
      <c r="H9" s="1">
        <v>0.83</v>
      </c>
      <c r="I9" s="1">
        <v>0.35</v>
      </c>
      <c r="J9" s="3">
        <f t="shared" si="0"/>
        <v>1.3141654978962132</v>
      </c>
      <c r="N9" s="1">
        <v>0</v>
      </c>
      <c r="O9">
        <f>2*(B5-B$5)/(MAX(B$5:B$20)-MIN(B$5:B$20))</f>
        <v>0</v>
      </c>
      <c r="P9">
        <f>2*(C5-C$5)/(MAX(C$5:C$20)-MIN(C$5:C$20))</f>
        <v>0</v>
      </c>
      <c r="Q9">
        <f>2*(J5-J$5)/(MAX(J$5:J$20)-MIN(J$5:J$20))</f>
        <v>0</v>
      </c>
      <c r="R9">
        <f>S$2*(H5*100-60)+S$3*E5-(S$4*B5+S$5*F5)</f>
        <v>255.21450000000002</v>
      </c>
      <c r="T9" t="s">
        <v>26</v>
      </c>
      <c r="Y9" t="s">
        <v>26</v>
      </c>
    </row>
    <row r="10" spans="1:27">
      <c r="A10" s="1">
        <v>44</v>
      </c>
      <c r="B10" s="1">
        <v>15.66</v>
      </c>
      <c r="C10" s="1">
        <v>44.24</v>
      </c>
      <c r="D10" s="1">
        <v>11.7</v>
      </c>
      <c r="E10" s="1">
        <v>26.44</v>
      </c>
      <c r="F10" s="1">
        <v>224.37</v>
      </c>
      <c r="G10" s="1">
        <v>0.57999999999999996</v>
      </c>
      <c r="H10" s="1">
        <v>0.76</v>
      </c>
      <c r="I10" s="1">
        <v>0.37</v>
      </c>
      <c r="J10" s="3">
        <f t="shared" si="0"/>
        <v>0.44251134644478057</v>
      </c>
      <c r="N10" s="1">
        <v>2</v>
      </c>
      <c r="O10">
        <f t="shared" ref="O10:P10" si="1">2*(B6-B$5)/(MAX(B$5:B$20)-MIN(B$5:B$20))</f>
        <v>-1.1028037383177569</v>
      </c>
      <c r="P10">
        <f t="shared" si="1"/>
        <v>0.91501416430594873</v>
      </c>
      <c r="Q10">
        <f t="shared" ref="Q10:Q24" si="2">2*(J6-J$5)/(MAX(J$5:J$20)-MIN(J$5:J$20))</f>
        <v>0.89449598708364597</v>
      </c>
      <c r="R10">
        <f t="shared" ref="R10:R24" si="3">S$2*(H6*100-60)+S$3*E6-(S$4*B6+S$5*F6)</f>
        <v>329.851</v>
      </c>
      <c r="U10" t="s">
        <v>29</v>
      </c>
      <c r="V10" t="s">
        <v>30</v>
      </c>
      <c r="Z10" t="s">
        <v>29</v>
      </c>
      <c r="AA10" t="s">
        <v>30</v>
      </c>
    </row>
    <row r="11" spans="1:27">
      <c r="A11" s="1">
        <v>77</v>
      </c>
      <c r="B11" s="1">
        <v>23.15</v>
      </c>
      <c r="C11" s="1">
        <v>51.27</v>
      </c>
      <c r="D11" s="1">
        <v>27.98</v>
      </c>
      <c r="E11" s="1">
        <v>21.21</v>
      </c>
      <c r="F11" s="1">
        <v>327.10000000000002</v>
      </c>
      <c r="G11" s="1">
        <v>0.57999999999999996</v>
      </c>
      <c r="H11" s="1">
        <v>0.83</v>
      </c>
      <c r="I11" s="1">
        <v>0.39</v>
      </c>
      <c r="J11" s="3">
        <f t="shared" si="0"/>
        <v>1.3191890617633191</v>
      </c>
      <c r="N11" s="1">
        <v>5</v>
      </c>
      <c r="O11">
        <f t="shared" ref="O11:P11" si="4">2*(B7-B$5)/(MAX(B$5:B$20)-MIN(B$5:B$20))</f>
        <v>-1.0974632843791723</v>
      </c>
      <c r="P11">
        <f t="shared" si="4"/>
        <v>-1.0538243626062327</v>
      </c>
      <c r="Q11">
        <f t="shared" si="2"/>
        <v>0.93842873495787438</v>
      </c>
      <c r="R11">
        <f t="shared" si="3"/>
        <v>316.12649999999996</v>
      </c>
      <c r="T11" t="s">
        <v>28</v>
      </c>
      <c r="U11">
        <v>-4.7591000000000001</v>
      </c>
      <c r="V11" t="s">
        <v>48</v>
      </c>
      <c r="Y11" t="s">
        <v>41</v>
      </c>
      <c r="AA11" t="s">
        <v>44</v>
      </c>
    </row>
    <row r="12" spans="1:27">
      <c r="A12" s="1">
        <v>0</v>
      </c>
      <c r="B12" s="1">
        <v>19.79</v>
      </c>
      <c r="C12" s="1">
        <v>47.92</v>
      </c>
      <c r="D12" s="1">
        <v>20.48</v>
      </c>
      <c r="E12" s="1">
        <v>22.98</v>
      </c>
      <c r="F12" s="1">
        <v>280.23</v>
      </c>
      <c r="G12" s="1">
        <v>0.57999999999999996</v>
      </c>
      <c r="H12" s="1">
        <v>0.79</v>
      </c>
      <c r="I12" s="1">
        <v>0.37</v>
      </c>
      <c r="J12" s="3">
        <f t="shared" si="0"/>
        <v>0.89120974760661442</v>
      </c>
      <c r="N12" s="1">
        <v>8</v>
      </c>
      <c r="O12">
        <f t="shared" ref="O12:P12" si="5">2*(B8-B$5)/(MAX(B$5:B$20)-MIN(B$5:B$20))</f>
        <v>0.89719626168224298</v>
      </c>
      <c r="P12">
        <f t="shared" si="5"/>
        <v>-1.0679886685552424</v>
      </c>
      <c r="Q12">
        <f t="shared" si="2"/>
        <v>-1.0133806957145124</v>
      </c>
      <c r="R12">
        <f t="shared" si="3"/>
        <v>169.84649999999999</v>
      </c>
      <c r="Y12" t="s">
        <v>39</v>
      </c>
      <c r="AA12" t="s">
        <v>30</v>
      </c>
    </row>
    <row r="13" spans="1:27">
      <c r="A13" s="1">
        <v>111</v>
      </c>
      <c r="B13" s="1">
        <v>23.15</v>
      </c>
      <c r="C13" s="1">
        <v>51.21</v>
      </c>
      <c r="D13" s="1">
        <v>16.18</v>
      </c>
      <c r="E13" s="1">
        <v>36.5</v>
      </c>
      <c r="F13" s="1">
        <v>326.54000000000002</v>
      </c>
      <c r="G13" s="1">
        <v>0.59</v>
      </c>
      <c r="H13" s="1">
        <v>0.71</v>
      </c>
      <c r="I13" s="1">
        <v>0.27</v>
      </c>
      <c r="J13" s="3">
        <f t="shared" si="0"/>
        <v>0.44328767123287671</v>
      </c>
      <c r="N13" s="1">
        <v>33</v>
      </c>
      <c r="O13">
        <f t="shared" ref="O13:P13" si="6">2*(B9-B$5)/(MAX(B$5:B$20)-MIN(B$5:B$20))</f>
        <v>0.89719626168224298</v>
      </c>
      <c r="P13">
        <f t="shared" si="6"/>
        <v>-1.0849858356940512</v>
      </c>
      <c r="Q13">
        <f t="shared" si="2"/>
        <v>0.91376580301636712</v>
      </c>
      <c r="R13">
        <f t="shared" si="3"/>
        <v>298.01650000000001</v>
      </c>
      <c r="Y13" t="s">
        <v>40</v>
      </c>
      <c r="AA13" t="s">
        <v>45</v>
      </c>
    </row>
    <row r="14" spans="1:27">
      <c r="A14" s="1">
        <v>666</v>
      </c>
      <c r="B14" s="1">
        <v>15.68</v>
      </c>
      <c r="C14" s="1">
        <v>51.21</v>
      </c>
      <c r="D14" s="1">
        <v>11.18</v>
      </c>
      <c r="E14" s="1">
        <v>25.35</v>
      </c>
      <c r="F14" s="1">
        <v>222.57</v>
      </c>
      <c r="G14" s="1">
        <v>0.57999999999999996</v>
      </c>
      <c r="H14" s="1">
        <v>0.76</v>
      </c>
      <c r="I14" s="1">
        <v>0.39</v>
      </c>
      <c r="J14" s="3">
        <f t="shared" si="0"/>
        <v>0.44102564102564101</v>
      </c>
      <c r="N14" s="1">
        <v>44</v>
      </c>
      <c r="O14">
        <f t="shared" ref="O14:P14" si="7">2*(B10-B$5)/(MAX(B$5:B$20)-MIN(B$5:B$20))</f>
        <v>-1.1028037383177569</v>
      </c>
      <c r="P14">
        <f t="shared" si="7"/>
        <v>-1.0849858356940512</v>
      </c>
      <c r="Q14">
        <f t="shared" si="2"/>
        <v>-1.0582100979123139</v>
      </c>
      <c r="R14">
        <f t="shared" si="3"/>
        <v>234.54350000000002</v>
      </c>
      <c r="Y14" t="s">
        <v>42</v>
      </c>
      <c r="AA14" t="s">
        <v>46</v>
      </c>
    </row>
    <row r="15" spans="1:27">
      <c r="A15" s="6" t="s">
        <v>17</v>
      </c>
      <c r="B15" s="6">
        <v>19.79</v>
      </c>
      <c r="C15" s="6">
        <v>51.24</v>
      </c>
      <c r="D15" s="6">
        <v>20.149999999999999</v>
      </c>
      <c r="E15" s="6">
        <v>22.18</v>
      </c>
      <c r="F15" s="6">
        <v>280.64999999999998</v>
      </c>
      <c r="G15" s="6">
        <v>0.59</v>
      </c>
      <c r="H15" s="6">
        <v>0.81</v>
      </c>
      <c r="I15" s="6">
        <v>0.42</v>
      </c>
      <c r="J15" s="8">
        <f t="shared" si="0"/>
        <v>0.90847610459873751</v>
      </c>
      <c r="N15" s="1">
        <v>77</v>
      </c>
      <c r="O15">
        <f t="shared" ref="O15:P15" si="8">2*(B11-B$5)/(MAX(B$5:B$20)-MIN(B$5:B$20))</f>
        <v>0.89719626168224298</v>
      </c>
      <c r="P15">
        <f t="shared" si="8"/>
        <v>0.90651558073654537</v>
      </c>
      <c r="Q15">
        <f t="shared" si="2"/>
        <v>0.92513080009257376</v>
      </c>
      <c r="R15">
        <f t="shared" si="3"/>
        <v>297.4855</v>
      </c>
      <c r="T15" t="s">
        <v>50</v>
      </c>
      <c r="U15">
        <v>15</v>
      </c>
      <c r="V15">
        <v>8</v>
      </c>
    </row>
    <row r="16" spans="1:27">
      <c r="A16" s="6" t="s">
        <v>18</v>
      </c>
      <c r="B16" s="6">
        <v>19.79</v>
      </c>
      <c r="C16" s="6">
        <v>47.95</v>
      </c>
      <c r="D16" s="6">
        <v>13.68</v>
      </c>
      <c r="E16" s="6">
        <v>30.51</v>
      </c>
      <c r="F16" s="6">
        <v>280.45</v>
      </c>
      <c r="G16" s="6">
        <v>0.59</v>
      </c>
      <c r="H16" s="6">
        <v>0.73</v>
      </c>
      <c r="I16" s="6">
        <v>0.31</v>
      </c>
      <c r="J16" s="8">
        <f t="shared" si="0"/>
        <v>0.44837758112094395</v>
      </c>
      <c r="N16" s="1">
        <v>0</v>
      </c>
      <c r="O16">
        <f t="shared" ref="O16:P16" si="9">2*(B12-B$5)/(MAX(B$5:B$20)-MIN(B$5:B$20))</f>
        <v>0</v>
      </c>
      <c r="P16">
        <f t="shared" si="9"/>
        <v>-4.2492917847025122E-2</v>
      </c>
      <c r="Q16">
        <f t="shared" si="2"/>
        <v>-4.3102864839418824E-2</v>
      </c>
      <c r="R16">
        <f t="shared" si="3"/>
        <v>256.435</v>
      </c>
      <c r="T16" t="s">
        <v>49</v>
      </c>
      <c r="U16">
        <v>21</v>
      </c>
      <c r="V16">
        <v>16</v>
      </c>
    </row>
    <row r="17" spans="1:22">
      <c r="A17" s="6" t="s">
        <v>19</v>
      </c>
      <c r="B17" s="6">
        <v>19.79</v>
      </c>
      <c r="C17" s="6">
        <v>47.43</v>
      </c>
      <c r="D17" s="6">
        <v>24.49</v>
      </c>
      <c r="E17" s="6">
        <v>18.7</v>
      </c>
      <c r="F17" s="7">
        <v>281.89999999999998</v>
      </c>
      <c r="G17" s="6">
        <v>0.59</v>
      </c>
      <c r="H17" s="6">
        <v>0.83</v>
      </c>
      <c r="I17" s="6">
        <v>0.4</v>
      </c>
      <c r="J17" s="8">
        <f t="shared" si="0"/>
        <v>1.3096256684491978</v>
      </c>
      <c r="N17" s="1">
        <v>111</v>
      </c>
      <c r="O17">
        <f t="shared" ref="O17:P17" si="10">2*(B13-B$5)/(MAX(B$5:B$20)-MIN(B$5:B$20))</f>
        <v>0.89719626168224298</v>
      </c>
      <c r="P17">
        <f t="shared" si="10"/>
        <v>0.88951841359773454</v>
      </c>
      <c r="Q17">
        <f t="shared" si="2"/>
        <v>-1.0564537892079156</v>
      </c>
      <c r="R17">
        <f t="shared" si="3"/>
        <v>170.73649999999998</v>
      </c>
      <c r="T17" t="s">
        <v>52</v>
      </c>
      <c r="U17">
        <v>0</v>
      </c>
      <c r="V17">
        <v>1</v>
      </c>
    </row>
    <row r="18" spans="1:22">
      <c r="A18" s="6" t="s">
        <v>20</v>
      </c>
      <c r="B18" s="6">
        <v>23.15</v>
      </c>
      <c r="C18" s="6">
        <v>48.07</v>
      </c>
      <c r="D18" s="6">
        <v>23.76</v>
      </c>
      <c r="E18" s="6">
        <v>26.16</v>
      </c>
      <c r="F18" s="6">
        <v>326.44</v>
      </c>
      <c r="G18" s="6">
        <v>0.59</v>
      </c>
      <c r="H18" s="6">
        <v>0.78</v>
      </c>
      <c r="I18" s="6">
        <v>0.33</v>
      </c>
      <c r="J18" s="8">
        <f t="shared" si="0"/>
        <v>0.90825688073394506</v>
      </c>
      <c r="N18" s="1">
        <v>666</v>
      </c>
      <c r="O18">
        <f t="shared" ref="O18:P18" si="11">2*(B14-B$5)/(MAX(B$5:B$20)-MIN(B$5:B$20))</f>
        <v>-1.0974632843791723</v>
      </c>
      <c r="P18">
        <f t="shared" si="11"/>
        <v>0.88951841359773454</v>
      </c>
      <c r="Q18">
        <f t="shared" si="2"/>
        <v>-1.0615712650421256</v>
      </c>
      <c r="R18">
        <f t="shared" si="3"/>
        <v>232.2955</v>
      </c>
      <c r="T18" t="s">
        <v>51</v>
      </c>
      <c r="U18" s="12">
        <v>4140.6000000000004</v>
      </c>
      <c r="V18" s="12">
        <v>4391.5</v>
      </c>
    </row>
    <row r="19" spans="1:22">
      <c r="A19" s="6" t="s">
        <v>21</v>
      </c>
      <c r="B19" s="6">
        <v>15.68</v>
      </c>
      <c r="C19" s="6">
        <v>48</v>
      </c>
      <c r="D19" s="6">
        <v>17.010000000000002</v>
      </c>
      <c r="E19" s="6">
        <v>18.93</v>
      </c>
      <c r="F19" s="6">
        <v>224.44</v>
      </c>
      <c r="G19" s="6">
        <v>0.57999999999999996</v>
      </c>
      <c r="H19" s="6">
        <v>0.81</v>
      </c>
      <c r="I19" s="6">
        <v>0.41</v>
      </c>
      <c r="J19" s="8">
        <f t="shared" si="0"/>
        <v>0.89857369255150565</v>
      </c>
      <c r="N19" s="10" t="s">
        <v>17</v>
      </c>
      <c r="O19">
        <f t="shared" ref="O19:P19" si="12">2*(B15-B$5)/(MAX(B$5:B$20)-MIN(B$5:B$20))</f>
        <v>0</v>
      </c>
      <c r="P19">
        <f t="shared" si="12"/>
        <v>0.8980169971671399</v>
      </c>
      <c r="Q19">
        <f t="shared" si="2"/>
        <v>-4.0405373915407576E-3</v>
      </c>
      <c r="R19">
        <f t="shared" si="3"/>
        <v>281.53200000000004</v>
      </c>
    </row>
    <row r="20" spans="1:22">
      <c r="A20" s="6" t="s">
        <v>22</v>
      </c>
      <c r="B20" s="6">
        <v>19.79</v>
      </c>
      <c r="C20" s="6">
        <v>44.38</v>
      </c>
      <c r="D20" s="6">
        <v>21.17</v>
      </c>
      <c r="E20" s="6">
        <v>23.33</v>
      </c>
      <c r="F20" s="6">
        <v>280.20999999999998</v>
      </c>
      <c r="G20" s="6">
        <v>0.59</v>
      </c>
      <c r="H20" s="6">
        <v>0.8</v>
      </c>
      <c r="I20" s="6">
        <v>0.35</v>
      </c>
      <c r="J20" s="8">
        <f t="shared" si="0"/>
        <v>0.90741534504929289</v>
      </c>
      <c r="N20" s="10" t="s">
        <v>18</v>
      </c>
      <c r="O20">
        <f t="shared" ref="O20:P20" si="13">2*(B16-B$5)/(MAX(B$5:B$20)-MIN(B$5:B$20))</f>
        <v>0</v>
      </c>
      <c r="P20">
        <f t="shared" si="13"/>
        <v>-3.3994334277619692E-2</v>
      </c>
      <c r="Q20">
        <f t="shared" si="2"/>
        <v>-1.044938695038452</v>
      </c>
      <c r="R20">
        <f t="shared" si="3"/>
        <v>192.721</v>
      </c>
    </row>
    <row r="21" spans="1:22">
      <c r="N21" s="10" t="s">
        <v>19</v>
      </c>
      <c r="O21">
        <f t="shared" ref="O21:P21" si="14">2*(B17-B$5)/(MAX(B$5:B$20)-MIN(B$5:B$20))</f>
        <v>0</v>
      </c>
      <c r="P21">
        <f t="shared" si="14"/>
        <v>-0.18130311614730907</v>
      </c>
      <c r="Q21">
        <f t="shared" si="2"/>
        <v>0.90349517647379451</v>
      </c>
      <c r="R21">
        <f t="shared" si="3"/>
        <v>300.34050000000002</v>
      </c>
    </row>
    <row r="22" spans="1:22">
      <c r="N22" s="10" t="s">
        <v>20</v>
      </c>
      <c r="O22">
        <f t="shared" ref="O22:P22" si="15">2*(B18-B$5)/(MAX(B$5:B$20)-MIN(B$5:B$20))</f>
        <v>0.89719626168224298</v>
      </c>
      <c r="P22">
        <f t="shared" si="15"/>
        <v>0</v>
      </c>
      <c r="Q22">
        <f t="shared" si="2"/>
        <v>-4.5364957685636968E-3</v>
      </c>
      <c r="R22">
        <f t="shared" si="3"/>
        <v>241.46950000000001</v>
      </c>
    </row>
    <row r="23" spans="1:22">
      <c r="N23" s="10" t="s">
        <v>21</v>
      </c>
      <c r="O23">
        <f t="shared" ref="O23:P23" si="16">2*(B19-B$5)/(MAX(B$5:B$20)-MIN(B$5:B$20))</f>
        <v>-1.0974632843791723</v>
      </c>
      <c r="P23">
        <f t="shared" si="16"/>
        <v>-1.9830028328611991E-2</v>
      </c>
      <c r="Q23">
        <f t="shared" si="2"/>
        <v>-2.6443135813966904E-2</v>
      </c>
      <c r="R23">
        <f t="shared" si="3"/>
        <v>284.74899999999997</v>
      </c>
    </row>
    <row r="24" spans="1:22">
      <c r="N24" s="10" t="s">
        <v>22</v>
      </c>
      <c r="O24">
        <f t="shared" ref="O24:P24" si="17">2*(B20-B$5)/(MAX(B$5:B$20)-MIN(B$5:B$20))</f>
        <v>0</v>
      </c>
      <c r="P24">
        <f t="shared" si="17"/>
        <v>-1.0453257790368273</v>
      </c>
      <c r="Q24">
        <f t="shared" si="2"/>
        <v>-6.440333531674571E-3</v>
      </c>
      <c r="R24">
        <f t="shared" si="3"/>
        <v>270.74299999999999</v>
      </c>
    </row>
    <row r="26" spans="1:22">
      <c r="B26" s="11"/>
      <c r="C26" s="11"/>
      <c r="D26" s="11"/>
      <c r="N26" s="1"/>
    </row>
    <row r="27" spans="1:22">
      <c r="A27" s="2" t="s">
        <v>12</v>
      </c>
      <c r="B27" s="4" t="s">
        <v>1</v>
      </c>
      <c r="C27" s="4" t="s">
        <v>3</v>
      </c>
      <c r="D27" s="5" t="s">
        <v>11</v>
      </c>
      <c r="E27" t="s">
        <v>31</v>
      </c>
    </row>
    <row r="28" spans="1:22">
      <c r="A28" s="1">
        <v>0</v>
      </c>
      <c r="B28">
        <v>0</v>
      </c>
      <c r="C28">
        <v>0</v>
      </c>
      <c r="D28">
        <v>0</v>
      </c>
      <c r="E28" t="e">
        <f>AVERAGE(R9,#REF!,R16)</f>
        <v>#REF!</v>
      </c>
    </row>
    <row r="29" spans="1:22">
      <c r="A29" s="1">
        <v>1</v>
      </c>
      <c r="B29">
        <v>1</v>
      </c>
      <c r="C29">
        <v>1</v>
      </c>
      <c r="D29">
        <v>-1</v>
      </c>
      <c r="E29" t="e">
        <f>AVERAGE(#REF!,#REF!,R17)</f>
        <v>#REF!</v>
      </c>
      <c r="N29" s="1"/>
    </row>
    <row r="30" spans="1:22">
      <c r="A30" s="1">
        <v>2</v>
      </c>
      <c r="B30">
        <v>-1</v>
      </c>
      <c r="C30">
        <v>1</v>
      </c>
      <c r="D30">
        <v>1</v>
      </c>
      <c r="E30" t="e">
        <f>AVERAGE(R10,#REF!,R29)</f>
        <v>#REF!</v>
      </c>
    </row>
    <row r="31" spans="1:22">
      <c r="A31" s="1">
        <v>3</v>
      </c>
      <c r="B31">
        <v>1</v>
      </c>
      <c r="C31">
        <v>-1</v>
      </c>
      <c r="D31">
        <v>1</v>
      </c>
      <c r="E31" t="e">
        <f>AVERAGE(#REF!,R13)</f>
        <v>#REF!</v>
      </c>
      <c r="I31" s="9"/>
      <c r="J31" s="9"/>
      <c r="N31" s="1"/>
    </row>
    <row r="32" spans="1:22">
      <c r="A32" s="1">
        <v>4</v>
      </c>
      <c r="B32">
        <v>-1</v>
      </c>
      <c r="C32">
        <v>-1</v>
      </c>
      <c r="D32">
        <v>-1</v>
      </c>
      <c r="E32" t="e">
        <f>AVERAGE(#REF!,R14)</f>
        <v>#REF!</v>
      </c>
      <c r="N32" s="1"/>
    </row>
    <row r="33" spans="1:14">
      <c r="A33" s="1">
        <v>5</v>
      </c>
      <c r="B33">
        <v>-1</v>
      </c>
      <c r="C33">
        <v>-1</v>
      </c>
      <c r="D33">
        <v>1</v>
      </c>
      <c r="E33" t="e">
        <f>AVERAGE(R11,#REF!)</f>
        <v>#REF!</v>
      </c>
      <c r="N33" s="10"/>
    </row>
    <row r="34" spans="1:14">
      <c r="A34" s="1">
        <v>6</v>
      </c>
      <c r="B34">
        <v>-1</v>
      </c>
      <c r="C34">
        <v>1</v>
      </c>
      <c r="D34">
        <v>-1</v>
      </c>
      <c r="E34" t="e">
        <f>AVERAGE(#REF!,#REF!,R18)</f>
        <v>#REF!</v>
      </c>
      <c r="N34" s="10"/>
    </row>
    <row r="35" spans="1:14">
      <c r="A35" s="1">
        <v>7</v>
      </c>
      <c r="B35">
        <v>1</v>
      </c>
      <c r="C35">
        <v>1</v>
      </c>
      <c r="D35">
        <v>1</v>
      </c>
      <c r="E35" t="e">
        <f>AVERAGE(#REF!,R15,R31)</f>
        <v>#REF!</v>
      </c>
      <c r="N35" s="10"/>
    </row>
    <row r="36" spans="1:14">
      <c r="A36" s="1">
        <v>8</v>
      </c>
      <c r="B36">
        <v>1</v>
      </c>
      <c r="C36">
        <v>-1</v>
      </c>
      <c r="D36">
        <v>-1</v>
      </c>
      <c r="E36">
        <f>AVERAGE(R12,R26,R32)</f>
        <v>169.84649999999999</v>
      </c>
    </row>
    <row r="37" spans="1:14">
      <c r="A37" s="6" t="s">
        <v>14</v>
      </c>
      <c r="B37" s="9">
        <v>1</v>
      </c>
      <c r="C37" s="9">
        <v>0</v>
      </c>
      <c r="D37" s="9">
        <v>0</v>
      </c>
      <c r="E37">
        <f>AVERAGE(R33,R22)</f>
        <v>241.46950000000001</v>
      </c>
    </row>
    <row r="38" spans="1:14">
      <c r="A38" s="6" t="s">
        <v>15</v>
      </c>
      <c r="B38" s="9">
        <v>-1</v>
      </c>
      <c r="C38" s="9">
        <v>0</v>
      </c>
      <c r="D38" s="9">
        <v>0</v>
      </c>
      <c r="E38">
        <f>AVERAGE(R34,R23)</f>
        <v>284.74899999999997</v>
      </c>
    </row>
    <row r="39" spans="1:14">
      <c r="A39" s="6" t="s">
        <v>16</v>
      </c>
      <c r="B39" s="9">
        <v>0</v>
      </c>
      <c r="C39" s="9">
        <v>-1</v>
      </c>
      <c r="D39" s="9">
        <v>0</v>
      </c>
      <c r="E39">
        <f>AVERAGE(R35,R24)</f>
        <v>270.74299999999999</v>
      </c>
    </row>
    <row r="40" spans="1:14">
      <c r="A40" s="6" t="s">
        <v>17</v>
      </c>
      <c r="B40" s="9">
        <v>0</v>
      </c>
      <c r="C40" s="9">
        <v>1</v>
      </c>
      <c r="D40" s="9">
        <v>0</v>
      </c>
      <c r="E40">
        <f>AVERAGE(R19,R42)</f>
        <v>281.53200000000004</v>
      </c>
    </row>
    <row r="41" spans="1:14">
      <c r="A41" s="6" t="s">
        <v>18</v>
      </c>
      <c r="B41" s="9">
        <v>0</v>
      </c>
      <c r="C41" s="9">
        <v>0</v>
      </c>
      <c r="D41" s="9">
        <v>-1</v>
      </c>
      <c r="E41">
        <f>AVERAGE(R20,R43)</f>
        <v>192.721</v>
      </c>
    </row>
    <row r="42" spans="1:14">
      <c r="A42" s="6" t="s">
        <v>19</v>
      </c>
      <c r="B42" s="9">
        <v>0</v>
      </c>
      <c r="C42" s="9">
        <v>0</v>
      </c>
      <c r="D42" s="9">
        <v>1</v>
      </c>
      <c r="E42">
        <f>AVERAGE(R21,R44)</f>
        <v>300.34050000000002</v>
      </c>
      <c r="N42" s="10"/>
    </row>
    <row r="43" spans="1:14">
      <c r="N43" s="10"/>
    </row>
    <row r="44" spans="1:14">
      <c r="N44" s="10"/>
    </row>
    <row r="45" spans="1:14" ht="36.75">
      <c r="C45" t="s">
        <v>12</v>
      </c>
      <c r="D45" t="s">
        <v>37</v>
      </c>
      <c r="E45" s="10" t="s">
        <v>38</v>
      </c>
      <c r="F45" t="s">
        <v>32</v>
      </c>
    </row>
    <row r="46" spans="1:14">
      <c r="C46" s="1">
        <v>2</v>
      </c>
      <c r="D46">
        <v>321.11900000000003</v>
      </c>
      <c r="E46">
        <v>317.72719999999998</v>
      </c>
      <c r="F46" t="s">
        <v>33</v>
      </c>
    </row>
    <row r="47" spans="1:14">
      <c r="C47" s="1">
        <v>5</v>
      </c>
      <c r="D47">
        <v>316.51975000000004</v>
      </c>
      <c r="E47">
        <v>319.8032</v>
      </c>
      <c r="F47" t="s">
        <v>34</v>
      </c>
    </row>
    <row r="48" spans="1:14">
      <c r="C48" s="1">
        <v>7</v>
      </c>
      <c r="D48">
        <v>302.29950000000002</v>
      </c>
      <c r="E48">
        <v>306.73739999999998</v>
      </c>
      <c r="F48" t="s">
        <v>35</v>
      </c>
    </row>
    <row r="49" spans="3:6">
      <c r="C49" s="6" t="s">
        <v>19</v>
      </c>
      <c r="D49">
        <v>300.4495</v>
      </c>
      <c r="E49">
        <v>306.32119999999998</v>
      </c>
      <c r="F49" t="s">
        <v>36</v>
      </c>
    </row>
  </sheetData>
  <mergeCells count="1">
    <mergeCell ref="N2:P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2010-07-30T23:00:42Z</dcterms:created>
  <dcterms:modified xsi:type="dcterms:W3CDTF">2010-08-03T23:13:07Z</dcterms:modified>
</cp:coreProperties>
</file>