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대학원 자료\기초통계실습\"/>
    </mc:Choice>
  </mc:AlternateContent>
  <bookViews>
    <workbookView xWindow="0" yWindow="0" windowWidth="28800" windowHeight="11730"/>
  </bookViews>
  <sheets>
    <sheet name="급여대장" sheetId="3" r:id="rId1"/>
    <sheet name="직원연금저축" sheetId="2" r:id="rId2"/>
    <sheet name="지급내역" sheetId="4" r:id="rId3"/>
    <sheet name="확률분포" sheetId="5" r:id="rId4"/>
    <sheet name="정규분포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" i="6"/>
  <c r="I5" i="2"/>
  <c r="B5" i="5"/>
  <c r="C5" i="4"/>
  <c r="C6" i="4"/>
  <c r="C7" i="4"/>
  <c r="C8" i="4"/>
  <c r="C9" i="4"/>
  <c r="C10" i="4"/>
  <c r="C11" i="4"/>
  <c r="C12" i="4"/>
  <c r="C13" i="4"/>
  <c r="C4" i="4"/>
  <c r="I6" i="2"/>
  <c r="I7" i="2"/>
  <c r="I8" i="2"/>
  <c r="I9" i="2"/>
  <c r="I10" i="2"/>
  <c r="I11" i="2"/>
  <c r="I12" i="2"/>
  <c r="I13" i="2"/>
  <c r="I14" i="2"/>
  <c r="I15" i="2"/>
  <c r="I4" i="2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5" i="3"/>
  <c r="B6" i="5"/>
  <c r="B3" i="5"/>
  <c r="B2" i="5"/>
  <c r="L3" i="3"/>
  <c r="J3" i="3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" i="6"/>
  <c r="B3" i="6"/>
  <c r="C3" i="6" s="1"/>
  <c r="D3" i="6" s="1"/>
  <c r="B4" i="6"/>
  <c r="C4" i="6" s="1"/>
  <c r="D4" i="6" s="1"/>
  <c r="B5" i="6"/>
  <c r="C5" i="6" s="1"/>
  <c r="D5" i="6" s="1"/>
  <c r="B6" i="6"/>
  <c r="C6" i="6" s="1"/>
  <c r="D6" i="6" s="1"/>
  <c r="B7" i="6"/>
  <c r="C7" i="6" s="1"/>
  <c r="D7" i="6" s="1"/>
  <c r="B8" i="6"/>
  <c r="C8" i="6" s="1"/>
  <c r="D8" i="6" s="1"/>
  <c r="B9" i="6"/>
  <c r="C9" i="6" s="1"/>
  <c r="D9" i="6" s="1"/>
  <c r="B10" i="6"/>
  <c r="C10" i="6" s="1"/>
  <c r="D10" i="6" s="1"/>
  <c r="B11" i="6"/>
  <c r="C11" i="6" s="1"/>
  <c r="D11" i="6" s="1"/>
  <c r="B12" i="6"/>
  <c r="C12" i="6" s="1"/>
  <c r="D12" i="6" s="1"/>
  <c r="B13" i="6"/>
  <c r="C13" i="6" s="1"/>
  <c r="D13" i="6" s="1"/>
  <c r="B14" i="6"/>
  <c r="C14" i="6" s="1"/>
  <c r="D14" i="6" s="1"/>
  <c r="B15" i="6"/>
  <c r="C15" i="6" s="1"/>
  <c r="D15" i="6" s="1"/>
  <c r="B16" i="6"/>
  <c r="C16" i="6" s="1"/>
  <c r="D16" i="6" s="1"/>
  <c r="B17" i="6"/>
  <c r="C17" i="6" s="1"/>
  <c r="D17" i="6" s="1"/>
  <c r="B18" i="6"/>
  <c r="C18" i="6" s="1"/>
  <c r="D18" i="6" s="1"/>
  <c r="B19" i="6"/>
  <c r="C19" i="6" s="1"/>
  <c r="D19" i="6" s="1"/>
  <c r="B20" i="6"/>
  <c r="C20" i="6" s="1"/>
  <c r="D20" i="6" s="1"/>
  <c r="B21" i="6"/>
  <c r="C21" i="6" s="1"/>
  <c r="D21" i="6" s="1"/>
  <c r="B2" i="6"/>
  <c r="C2" i="6" s="1"/>
  <c r="D2" i="6" s="1"/>
  <c r="I15" i="4"/>
  <c r="G4" i="4"/>
  <c r="I4" i="4" s="1"/>
  <c r="H4" i="4"/>
  <c r="G5" i="4"/>
  <c r="I5" i="4" s="1"/>
  <c r="H5" i="4"/>
  <c r="G6" i="4"/>
  <c r="H6" i="4"/>
  <c r="I6" i="4" s="1"/>
  <c r="G7" i="4"/>
  <c r="H7" i="4"/>
  <c r="I7" i="4"/>
  <c r="G8" i="4"/>
  <c r="I8" i="4" s="1"/>
  <c r="H8" i="4"/>
  <c r="G9" i="4"/>
  <c r="I9" i="4" s="1"/>
  <c r="H9" i="4"/>
  <c r="G10" i="4"/>
  <c r="H10" i="4"/>
  <c r="I10" i="4" s="1"/>
  <c r="G11" i="4"/>
  <c r="H11" i="4"/>
  <c r="I11" i="4"/>
  <c r="G12" i="4"/>
  <c r="I12" i="4" s="1"/>
  <c r="H12" i="4"/>
  <c r="G13" i="4"/>
  <c r="I13" i="4" s="1"/>
  <c r="H13" i="4"/>
  <c r="F13" i="4"/>
  <c r="F12" i="4"/>
  <c r="F11" i="4"/>
  <c r="F10" i="4"/>
  <c r="F9" i="4"/>
  <c r="F8" i="4"/>
  <c r="F7" i="4"/>
  <c r="F6" i="4"/>
  <c r="F5" i="4"/>
  <c r="F4" i="4"/>
  <c r="K4" i="2" l="1"/>
  <c r="H25" i="3" l="1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J2" i="3"/>
  <c r="L9" i="3" l="1"/>
  <c r="K9" i="3"/>
  <c r="L17" i="3"/>
  <c r="K17" i="3"/>
  <c r="L21" i="3"/>
  <c r="K21" i="3"/>
  <c r="L6" i="3"/>
  <c r="K6" i="3"/>
  <c r="L14" i="3"/>
  <c r="K14" i="3"/>
  <c r="L22" i="3"/>
  <c r="K22" i="3"/>
  <c r="L7" i="3"/>
  <c r="K7" i="3"/>
  <c r="L11" i="3"/>
  <c r="K11" i="3"/>
  <c r="L15" i="3"/>
  <c r="K15" i="3"/>
  <c r="L19" i="3"/>
  <c r="K19" i="3"/>
  <c r="L23" i="3"/>
  <c r="K23" i="3"/>
  <c r="L5" i="3"/>
  <c r="K5" i="3"/>
  <c r="L2" i="3"/>
  <c r="L13" i="3"/>
  <c r="K13" i="3"/>
  <c r="L25" i="3"/>
  <c r="K25" i="3"/>
  <c r="L10" i="3"/>
  <c r="K10" i="3"/>
  <c r="L18" i="3"/>
  <c r="K18" i="3"/>
  <c r="L8" i="3"/>
  <c r="K8" i="3"/>
  <c r="L12" i="3"/>
  <c r="K12" i="3"/>
  <c r="L16" i="3"/>
  <c r="K16" i="3"/>
  <c r="L20" i="3"/>
  <c r="K20" i="3"/>
  <c r="L24" i="3"/>
  <c r="K24" i="3"/>
  <c r="O2" i="3" l="1"/>
  <c r="O3" i="3"/>
  <c r="H4" i="2"/>
  <c r="H5" i="2"/>
  <c r="H6" i="2"/>
  <c r="H7" i="2"/>
  <c r="H8" i="2"/>
  <c r="H9" i="2"/>
  <c r="H10" i="2"/>
  <c r="H11" i="2"/>
  <c r="H12" i="2"/>
  <c r="H13" i="2"/>
  <c r="H14" i="2"/>
  <c r="H15" i="2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G5" i="2" s="1"/>
  <c r="E4" i="2"/>
  <c r="G4" i="2" s="1"/>
</calcChain>
</file>

<file path=xl/sharedStrings.xml><?xml version="1.0" encoding="utf-8"?>
<sst xmlns="http://schemas.openxmlformats.org/spreadsheetml/2006/main" count="183" uniqueCount="136">
  <si>
    <t>성명</t>
    <phoneticPr fontId="4" type="noConversion"/>
  </si>
  <si>
    <t>직원 연금저축 실적 현황</t>
    <phoneticPr fontId="4" type="noConversion"/>
  </si>
  <si>
    <t>부서명</t>
    <phoneticPr fontId="4" type="noConversion"/>
  </si>
  <si>
    <t>직위</t>
    <phoneticPr fontId="4" type="noConversion"/>
  </si>
  <si>
    <t>급호</t>
    <phoneticPr fontId="4" type="noConversion"/>
  </si>
  <si>
    <t>할당량</t>
    <phoneticPr fontId="4" type="noConversion"/>
  </si>
  <si>
    <t>실적량</t>
    <phoneticPr fontId="4" type="noConversion"/>
  </si>
  <si>
    <t>달성률</t>
    <phoneticPr fontId="4" type="noConversion"/>
  </si>
  <si>
    <t>인사부</t>
    <phoneticPr fontId="4" type="noConversion"/>
  </si>
  <si>
    <t>과장</t>
    <phoneticPr fontId="4" type="noConversion"/>
  </si>
  <si>
    <t>홍길동</t>
    <phoneticPr fontId="4" type="noConversion"/>
  </si>
  <si>
    <t>기획부</t>
    <phoneticPr fontId="4" type="noConversion"/>
  </si>
  <si>
    <t>행원</t>
    <phoneticPr fontId="4" type="noConversion"/>
  </si>
  <si>
    <t>이몽룡</t>
    <phoneticPr fontId="4" type="noConversion"/>
  </si>
  <si>
    <t>영업부</t>
    <phoneticPr fontId="4" type="noConversion"/>
  </si>
  <si>
    <t>대리</t>
    <phoneticPr fontId="4" type="noConversion"/>
  </si>
  <si>
    <t>이성계</t>
    <phoneticPr fontId="4" type="noConversion"/>
  </si>
  <si>
    <t>인사부</t>
    <phoneticPr fontId="4" type="noConversion"/>
  </si>
  <si>
    <t>행원</t>
    <phoneticPr fontId="4" type="noConversion"/>
  </si>
  <si>
    <t>강감찬</t>
    <phoneticPr fontId="4" type="noConversion"/>
  </si>
  <si>
    <t>자금부</t>
    <phoneticPr fontId="4" type="noConversion"/>
  </si>
  <si>
    <t>연개소문</t>
    <phoneticPr fontId="4" type="noConversion"/>
  </si>
  <si>
    <t>대리</t>
    <phoneticPr fontId="4" type="noConversion"/>
  </si>
  <si>
    <t>이디슨</t>
    <phoneticPr fontId="4" type="noConversion"/>
  </si>
  <si>
    <t>을지문덕</t>
    <phoneticPr fontId="4" type="noConversion"/>
  </si>
  <si>
    <t>지향단</t>
    <phoneticPr fontId="4" type="noConversion"/>
  </si>
  <si>
    <t>이세종</t>
    <phoneticPr fontId="4" type="noConversion"/>
  </si>
  <si>
    <t>김홍도</t>
    <phoneticPr fontId="4" type="noConversion"/>
  </si>
  <si>
    <t>이덕형</t>
    <phoneticPr fontId="4" type="noConversion"/>
  </si>
  <si>
    <t>김유신</t>
    <phoneticPr fontId="4" type="noConversion"/>
  </si>
  <si>
    <t>보너스</t>
    <phoneticPr fontId="2" type="noConversion"/>
  </si>
  <si>
    <t>급여대장</t>
    <phoneticPr fontId="4" type="noConversion"/>
  </si>
  <si>
    <t>총인원수</t>
    <phoneticPr fontId="4" type="noConversion"/>
  </si>
  <si>
    <t>급여총계</t>
    <phoneticPr fontId="4" type="noConversion"/>
  </si>
  <si>
    <t>간부인원수</t>
    <phoneticPr fontId="4" type="noConversion"/>
  </si>
  <si>
    <t>간부급여소계</t>
    <phoneticPr fontId="4" type="noConversion"/>
  </si>
  <si>
    <t>부서명</t>
    <phoneticPr fontId="4" type="noConversion"/>
  </si>
  <si>
    <t>성명</t>
    <phoneticPr fontId="4" type="noConversion"/>
  </si>
  <si>
    <t>직급</t>
    <phoneticPr fontId="4" type="noConversion"/>
  </si>
  <si>
    <t>기본급</t>
    <phoneticPr fontId="4" type="noConversion"/>
  </si>
  <si>
    <t>직급수당</t>
    <phoneticPr fontId="4" type="noConversion"/>
  </si>
  <si>
    <t>시간외수당</t>
    <phoneticPr fontId="4" type="noConversion"/>
  </si>
  <si>
    <t>부양가족</t>
    <phoneticPr fontId="4" type="noConversion"/>
  </si>
  <si>
    <t>가족수당</t>
    <phoneticPr fontId="4" type="noConversion"/>
  </si>
  <si>
    <t>공제액</t>
    <phoneticPr fontId="4" type="noConversion"/>
  </si>
  <si>
    <t>실수령액</t>
    <phoneticPr fontId="4" type="noConversion"/>
  </si>
  <si>
    <t>순위</t>
    <phoneticPr fontId="4" type="noConversion"/>
  </si>
  <si>
    <t>인사팀</t>
    <phoneticPr fontId="4" type="noConversion"/>
  </si>
  <si>
    <t>강미라</t>
    <phoneticPr fontId="4" type="noConversion"/>
  </si>
  <si>
    <t>사원</t>
    <phoneticPr fontId="4" type="noConversion"/>
  </si>
  <si>
    <t>영업팀</t>
    <phoneticPr fontId="4" type="noConversion"/>
  </si>
  <si>
    <t>강상철</t>
    <phoneticPr fontId="4" type="noConversion"/>
  </si>
  <si>
    <t>사원</t>
  </si>
  <si>
    <t>기획팀</t>
    <phoneticPr fontId="4" type="noConversion"/>
  </si>
  <si>
    <t>강수경</t>
    <phoneticPr fontId="4" type="noConversion"/>
  </si>
  <si>
    <t>사원</t>
    <phoneticPr fontId="13" type="noConversion"/>
  </si>
  <si>
    <t>김길홍</t>
    <phoneticPr fontId="4" type="noConversion"/>
  </si>
  <si>
    <t>대리</t>
  </si>
  <si>
    <t>김미경</t>
    <phoneticPr fontId="4" type="noConversion"/>
  </si>
  <si>
    <t>김미숙</t>
    <phoneticPr fontId="4" type="noConversion"/>
  </si>
  <si>
    <t>과장</t>
  </si>
  <si>
    <t>김상식</t>
    <phoneticPr fontId="4" type="noConversion"/>
  </si>
  <si>
    <t>김새롬</t>
    <phoneticPr fontId="4" type="noConversion"/>
  </si>
  <si>
    <t>부장</t>
  </si>
  <si>
    <t>김수진</t>
    <phoneticPr fontId="4" type="noConversion"/>
  </si>
  <si>
    <t>김진철</t>
    <phoneticPr fontId="4" type="noConversion"/>
  </si>
  <si>
    <t>총무팀</t>
    <phoneticPr fontId="4" type="noConversion"/>
  </si>
  <si>
    <t>나철수</t>
    <phoneticPr fontId="4" type="noConversion"/>
  </si>
  <si>
    <t>남궁희</t>
    <phoneticPr fontId="4" type="noConversion"/>
  </si>
  <si>
    <t>차장</t>
  </si>
  <si>
    <t>남희철</t>
    <phoneticPr fontId="4" type="noConversion"/>
  </si>
  <si>
    <t>과장</t>
    <phoneticPr fontId="13" type="noConversion"/>
  </si>
  <si>
    <t>문소라</t>
    <phoneticPr fontId="4" type="noConversion"/>
  </si>
  <si>
    <t>문정욱</t>
    <phoneticPr fontId="4" type="noConversion"/>
  </si>
  <si>
    <t>민상욱</t>
    <phoneticPr fontId="4" type="noConversion"/>
  </si>
  <si>
    <t>차장</t>
    <phoneticPr fontId="13" type="noConversion"/>
  </si>
  <si>
    <t>박경순</t>
    <phoneticPr fontId="4" type="noConversion"/>
  </si>
  <si>
    <t>박재환</t>
    <phoneticPr fontId="4" type="noConversion"/>
  </si>
  <si>
    <t>박한수</t>
    <phoneticPr fontId="4" type="noConversion"/>
  </si>
  <si>
    <t>소남정</t>
    <phoneticPr fontId="4" type="noConversion"/>
  </si>
  <si>
    <t>송홍민</t>
    <phoneticPr fontId="4" type="noConversion"/>
  </si>
  <si>
    <t>급여총액</t>
    <phoneticPr fontId="4" type="noConversion"/>
  </si>
  <si>
    <t>실수령액 합</t>
    <phoneticPr fontId="4" type="noConversion"/>
  </si>
  <si>
    <t>연장근무수당 및 출장비 지급내역</t>
    <phoneticPr fontId="4" type="noConversion"/>
  </si>
  <si>
    <t>성명</t>
    <phoneticPr fontId="13" type="noConversion"/>
  </si>
  <si>
    <t>사원코드</t>
    <phoneticPr fontId="13" type="noConversion"/>
  </si>
  <si>
    <t>소속부서</t>
    <phoneticPr fontId="13" type="noConversion"/>
  </si>
  <si>
    <t>출장기간</t>
    <phoneticPr fontId="13" type="noConversion"/>
  </si>
  <si>
    <t>연장근무</t>
    <phoneticPr fontId="13" type="noConversion"/>
  </si>
  <si>
    <t>숙박비</t>
    <phoneticPr fontId="13" type="noConversion"/>
  </si>
  <si>
    <t>연장근무수당</t>
    <phoneticPr fontId="13" type="noConversion"/>
  </si>
  <si>
    <t>교통비</t>
    <phoneticPr fontId="13" type="noConversion"/>
  </si>
  <si>
    <t>지급총액</t>
    <phoneticPr fontId="13" type="noConversion"/>
  </si>
  <si>
    <t>김성준</t>
    <phoneticPr fontId="4" type="noConversion"/>
  </si>
  <si>
    <t>2박3일</t>
    <phoneticPr fontId="4" type="noConversion"/>
  </si>
  <si>
    <t>120시간</t>
    <phoneticPr fontId="4" type="noConversion"/>
  </si>
  <si>
    <t>천진희</t>
    <phoneticPr fontId="4" type="noConversion"/>
  </si>
  <si>
    <t>4박5일</t>
    <phoneticPr fontId="4" type="noConversion"/>
  </si>
  <si>
    <t>70시간</t>
    <phoneticPr fontId="4" type="noConversion"/>
  </si>
  <si>
    <t>김영빈</t>
    <phoneticPr fontId="4" type="noConversion"/>
  </si>
  <si>
    <t>5박6일</t>
    <phoneticPr fontId="4" type="noConversion"/>
  </si>
  <si>
    <t>80시간</t>
    <phoneticPr fontId="4" type="noConversion"/>
  </si>
  <si>
    <t>김영훈</t>
    <phoneticPr fontId="4" type="noConversion"/>
  </si>
  <si>
    <t>1박2일</t>
    <phoneticPr fontId="4" type="noConversion"/>
  </si>
  <si>
    <t>30시간</t>
    <phoneticPr fontId="4" type="noConversion"/>
  </si>
  <si>
    <t>이은정</t>
    <phoneticPr fontId="4" type="noConversion"/>
  </si>
  <si>
    <t>6박7일</t>
    <phoneticPr fontId="4" type="noConversion"/>
  </si>
  <si>
    <t>180시간</t>
    <phoneticPr fontId="4" type="noConversion"/>
  </si>
  <si>
    <t>정혜빈</t>
    <phoneticPr fontId="4" type="noConversion"/>
  </si>
  <si>
    <t>3박4일</t>
    <phoneticPr fontId="4" type="noConversion"/>
  </si>
  <si>
    <t>60시간</t>
    <phoneticPr fontId="4" type="noConversion"/>
  </si>
  <si>
    <t>이남주</t>
    <phoneticPr fontId="4" type="noConversion"/>
  </si>
  <si>
    <t>50시간</t>
    <phoneticPr fontId="4" type="noConversion"/>
  </si>
  <si>
    <t>방경자</t>
    <phoneticPr fontId="4" type="noConversion"/>
  </si>
  <si>
    <t>40시간</t>
    <phoneticPr fontId="4" type="noConversion"/>
  </si>
  <si>
    <t>노세환</t>
    <phoneticPr fontId="4" type="noConversion"/>
  </si>
  <si>
    <t>65시간</t>
    <phoneticPr fontId="4" type="noConversion"/>
  </si>
  <si>
    <t>장미영</t>
    <phoneticPr fontId="4" type="noConversion"/>
  </si>
  <si>
    <t>48시간</t>
    <phoneticPr fontId="4" type="noConversion"/>
  </si>
  <si>
    <t>보너스 총합</t>
    <phoneticPr fontId="2" type="noConversion"/>
  </si>
  <si>
    <t>달성여부</t>
    <phoneticPr fontId="2" type="noConversion"/>
  </si>
  <si>
    <t>지급총액 합</t>
    <phoneticPr fontId="13" type="noConversion"/>
  </si>
  <si>
    <t>4. 511버스가 주안역에서 인하대까지 가는 길에 평균적으로 15분에 20번 꼴로 신호에 걸린다고 하자. 이 때 어느 특정한 1분 동안 신호에 1번 이하로 걸릴 확률과 2번 걸릴 확률을 각각 구하여라.</t>
  </si>
  <si>
    <t>1번 이하</t>
    <phoneticPr fontId="2" type="noConversion"/>
  </si>
  <si>
    <t>2번</t>
    <phoneticPr fontId="2" type="noConversion"/>
  </si>
  <si>
    <t>30명 이하</t>
    <phoneticPr fontId="2" type="noConversion"/>
  </si>
  <si>
    <t>50명</t>
    <phoneticPr fontId="2" type="noConversion"/>
  </si>
  <si>
    <t>data</t>
    <phoneticPr fontId="2" type="noConversion"/>
  </si>
  <si>
    <t>rank</t>
    <phoneticPr fontId="2" type="noConversion"/>
  </si>
  <si>
    <t>rank/(n+1)</t>
    <phoneticPr fontId="2" type="noConversion"/>
  </si>
  <si>
    <t>정규점수</t>
    <phoneticPr fontId="2" type="noConversion"/>
  </si>
  <si>
    <t>data^(1/2)</t>
    <phoneticPr fontId="2" type="noConversion"/>
  </si>
  <si>
    <t>data^(1/4)</t>
    <phoneticPr fontId="2" type="noConversion"/>
  </si>
  <si>
    <t>인원 수</t>
    <phoneticPr fontId="4" type="noConversion"/>
  </si>
  <si>
    <t>급여총액 순위가 10위 이내인 직원 중
실수령액이 200만원 이상</t>
    <phoneticPr fontId="2" type="noConversion"/>
  </si>
  <si>
    <t xml:space="preserve">5. 메르스 코로나바이러스의 감염률은 10%라고 한다. 인하대에 거주하는 학생의 수가 500명이라고 할 때, 인하대에 거주하는 학생 중 메르스에 감염된 학생의 수가 30명 이하일 확률과 50명일 확률을 각각 구하여라.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</si>
</sst>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돋움"/>
      <family val="2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theme="0"/>
      <name val="돋움"/>
      <family val="2"/>
      <charset val="129"/>
    </font>
    <font>
      <b/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돋움"/>
      <family val="2"/>
      <charset val="129"/>
    </font>
    <font>
      <b/>
      <sz val="14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8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0" fontId="5" fillId="0" borderId="0"/>
    <xf numFmtId="0" fontId="9" fillId="5" borderId="0" applyNumberFormat="0" applyBorder="0" applyAlignment="0" applyProtection="0"/>
    <xf numFmtId="41" fontId="5" fillId="0" borderId="0" applyFont="0" applyFill="0" applyBorder="0" applyAlignment="0" applyProtection="0"/>
    <xf numFmtId="0" fontId="3" fillId="0" borderId="0"/>
  </cellStyleXfs>
  <cellXfs count="40">
    <xf numFmtId="0" fontId="0" fillId="0" borderId="0" xfId="0">
      <alignment vertical="center"/>
    </xf>
    <xf numFmtId="0" fontId="3" fillId="0" borderId="0" xfId="2">
      <alignment vertical="center"/>
    </xf>
    <xf numFmtId="0" fontId="3" fillId="0" borderId="0" xfId="4" applyFont="1"/>
    <xf numFmtId="0" fontId="7" fillId="0" borderId="0" xfId="6" applyFont="1"/>
    <xf numFmtId="0" fontId="6" fillId="0" borderId="0" xfId="6" quotePrefix="1" applyFont="1" applyAlignment="1">
      <alignment horizontal="center" vertical="center"/>
    </xf>
    <xf numFmtId="0" fontId="8" fillId="0" borderId="0" xfId="6" applyFont="1"/>
    <xf numFmtId="0" fontId="10" fillId="6" borderId="2" xfId="7" applyFont="1" applyFill="1" applyBorder="1" applyAlignment="1">
      <alignment horizontal="center" vertical="center"/>
    </xf>
    <xf numFmtId="0" fontId="7" fillId="0" borderId="2" xfId="6" applyFont="1" applyBorder="1" applyAlignment="1">
      <alignment horizontal="center" vertical="center"/>
    </xf>
    <xf numFmtId="41" fontId="7" fillId="0" borderId="2" xfId="8" applyFont="1" applyBorder="1" applyAlignment="1">
      <alignment vertical="center"/>
    </xf>
    <xf numFmtId="0" fontId="10" fillId="6" borderId="2" xfId="7" applyFont="1" applyFill="1" applyBorder="1" applyAlignment="1">
      <alignment horizontal="center" vertical="center" shrinkToFit="1"/>
    </xf>
    <xf numFmtId="41" fontId="7" fillId="0" borderId="2" xfId="1" applyFont="1" applyBorder="1" applyAlignment="1">
      <alignment horizontal="center" vertical="center"/>
    </xf>
    <xf numFmtId="0" fontId="11" fillId="7" borderId="2" xfId="7" applyFont="1" applyFill="1" applyBorder="1" applyAlignment="1">
      <alignment horizontal="center"/>
    </xf>
    <xf numFmtId="0" fontId="12" fillId="0" borderId="2" xfId="6" applyFont="1" applyBorder="1" applyAlignment="1">
      <alignment horizontal="center"/>
    </xf>
    <xf numFmtId="41" fontId="12" fillId="0" borderId="2" xfId="8" applyNumberFormat="1" applyFont="1" applyBorder="1" applyAlignment="1">
      <alignment horizontal="center"/>
    </xf>
    <xf numFmtId="41" fontId="12" fillId="0" borderId="2" xfId="8" applyNumberFormat="1" applyFont="1" applyFill="1" applyBorder="1" applyAlignment="1">
      <alignment horizontal="center"/>
    </xf>
    <xf numFmtId="41" fontId="12" fillId="8" borderId="2" xfId="8" applyNumberFormat="1" applyFont="1" applyFill="1" applyBorder="1" applyAlignment="1">
      <alignment horizontal="center"/>
    </xf>
    <xf numFmtId="0" fontId="7" fillId="8" borderId="2" xfId="6" applyFont="1" applyFill="1" applyBorder="1" applyAlignment="1">
      <alignment horizontal="right"/>
    </xf>
    <xf numFmtId="0" fontId="12" fillId="0" borderId="0" xfId="2" applyFont="1">
      <alignment vertical="center"/>
    </xf>
    <xf numFmtId="0" fontId="10" fillId="2" borderId="2" xfId="4" applyFont="1" applyFill="1" applyBorder="1" applyAlignment="1">
      <alignment horizontal="center"/>
    </xf>
    <xf numFmtId="0" fontId="10" fillId="3" borderId="2" xfId="4" applyFont="1" applyFill="1" applyBorder="1" applyAlignment="1">
      <alignment horizontal="center"/>
    </xf>
    <xf numFmtId="0" fontId="12" fillId="0" borderId="2" xfId="4" applyFont="1" applyBorder="1"/>
    <xf numFmtId="0" fontId="12" fillId="0" borderId="2" xfId="4" applyFont="1" applyBorder="1" applyAlignment="1">
      <alignment horizontal="center"/>
    </xf>
    <xf numFmtId="0" fontId="12" fillId="4" borderId="2" xfId="4" applyFont="1" applyFill="1" applyBorder="1"/>
    <xf numFmtId="0" fontId="12" fillId="0" borderId="2" xfId="2" applyFont="1" applyBorder="1">
      <alignment vertical="center"/>
    </xf>
    <xf numFmtId="9" fontId="12" fillId="4" borderId="2" xfId="5" applyFont="1" applyFill="1" applyBorder="1" applyAlignment="1"/>
    <xf numFmtId="41" fontId="12" fillId="4" borderId="2" xfId="1" applyFont="1" applyFill="1" applyBorder="1" applyAlignment="1"/>
    <xf numFmtId="0" fontId="12" fillId="0" borderId="2" xfId="4" quotePrefix="1" applyFont="1" applyBorder="1" applyAlignment="1">
      <alignment horizontal="center"/>
    </xf>
    <xf numFmtId="0" fontId="15" fillId="2" borderId="3" xfId="9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0" fontId="12" fillId="9" borderId="2" xfId="0" applyFont="1" applyFill="1" applyBorder="1" applyAlignment="1">
      <alignment horizontal="center" vertical="center"/>
    </xf>
    <xf numFmtId="41" fontId="12" fillId="9" borderId="2" xfId="1" applyFont="1" applyFill="1" applyBorder="1" applyAlignment="1">
      <alignment horizontal="right" vertical="center"/>
    </xf>
    <xf numFmtId="0" fontId="17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0" fillId="0" borderId="0" xfId="0" applyAlignment="1">
      <alignment vertical="center"/>
    </xf>
    <xf numFmtId="0" fontId="6" fillId="0" borderId="0" xfId="6" quotePrefix="1" applyFont="1" applyAlignment="1">
      <alignment horizontal="center" vertical="center"/>
    </xf>
    <xf numFmtId="0" fontId="15" fillId="0" borderId="1" xfId="6" applyFont="1" applyBorder="1" applyAlignment="1">
      <alignment horizontal="center" vertical="center" wrapText="1"/>
    </xf>
    <xf numFmtId="0" fontId="18" fillId="0" borderId="0" xfId="4" applyFont="1" applyAlignment="1">
      <alignment horizontal="center"/>
    </xf>
    <xf numFmtId="0" fontId="14" fillId="0" borderId="0" xfId="0" applyFont="1" applyAlignment="1">
      <alignment horizontal="center" vertical="center"/>
    </xf>
  </cellXfs>
  <cellStyles count="10">
    <cellStyle name="강조색1 2" xfId="7"/>
    <cellStyle name="백분율 2" xfId="5"/>
    <cellStyle name="쉼표 [0]" xfId="1" builtinId="6"/>
    <cellStyle name="쉼표 [0] 2" xfId="3"/>
    <cellStyle name="쉼표 [0] 4" xfId="8"/>
    <cellStyle name="표준" xfId="0" builtinId="0"/>
    <cellStyle name="표준 2" xfId="2"/>
    <cellStyle name="표준 4" xfId="6"/>
    <cellStyle name="표준_엑세중급" xfId="4"/>
    <cellStyle name="표준_엑세초급" xfId="9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원 데이터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정규분포!$A$2:$A$21</c:f>
              <c:numCache>
                <c:formatCode>General</c:formatCode>
                <c:ptCount val="20"/>
                <c:pt idx="0">
                  <c:v>8.8209999999999997</c:v>
                </c:pt>
                <c:pt idx="1">
                  <c:v>18.922999999999998</c:v>
                </c:pt>
                <c:pt idx="2">
                  <c:v>7.1289999999999996</c:v>
                </c:pt>
                <c:pt idx="3">
                  <c:v>10.693</c:v>
                </c:pt>
                <c:pt idx="4">
                  <c:v>3.0630000000000002</c:v>
                </c:pt>
                <c:pt idx="5">
                  <c:v>18.233000000000001</c:v>
                </c:pt>
                <c:pt idx="6">
                  <c:v>17.556000000000001</c:v>
                </c:pt>
                <c:pt idx="7">
                  <c:v>7.1289999999999996</c:v>
                </c:pt>
                <c:pt idx="8">
                  <c:v>1.0820000000000001</c:v>
                </c:pt>
                <c:pt idx="9">
                  <c:v>3.7250000000000001</c:v>
                </c:pt>
                <c:pt idx="10">
                  <c:v>3.5999999999999997E-2</c:v>
                </c:pt>
                <c:pt idx="11">
                  <c:v>1.323</c:v>
                </c:pt>
                <c:pt idx="12">
                  <c:v>2.657</c:v>
                </c:pt>
                <c:pt idx="13">
                  <c:v>0.123</c:v>
                </c:pt>
                <c:pt idx="14">
                  <c:v>0.92200000000000004</c:v>
                </c:pt>
                <c:pt idx="15">
                  <c:v>0.185</c:v>
                </c:pt>
                <c:pt idx="16">
                  <c:v>1.103</c:v>
                </c:pt>
                <c:pt idx="17">
                  <c:v>0.59299999999999997</c:v>
                </c:pt>
                <c:pt idx="18">
                  <c:v>5.8000000000000003E-2</c:v>
                </c:pt>
                <c:pt idx="19">
                  <c:v>2.9580000000000002</c:v>
                </c:pt>
              </c:numCache>
            </c:numRef>
          </c:xVal>
          <c:yVal>
            <c:numRef>
              <c:f>정규분포!$D$2:$D$21</c:f>
              <c:numCache>
                <c:formatCode>General</c:formatCode>
                <c:ptCount val="20"/>
                <c:pt idx="0">
                  <c:v>0.71244303238948892</c:v>
                </c:pt>
                <c:pt idx="1">
                  <c:v>1.6683911939470786</c:v>
                </c:pt>
                <c:pt idx="2">
                  <c:v>0.4307272992954575</c:v>
                </c:pt>
                <c:pt idx="3">
                  <c:v>0.87614284924684116</c:v>
                </c:pt>
                <c:pt idx="4">
                  <c:v>0.18001236979270496</c:v>
                </c:pt>
                <c:pt idx="5">
                  <c:v>1.3091717167857773</c:v>
                </c:pt>
                <c:pt idx="6">
                  <c:v>1.0675705238781419</c:v>
                </c:pt>
                <c:pt idx="7">
                  <c:v>0.4307272992954575</c:v>
                </c:pt>
                <c:pt idx="8">
                  <c:v>-0.43072729929545767</c:v>
                </c:pt>
                <c:pt idx="9">
                  <c:v>0.30298044805620661</c:v>
                </c:pt>
                <c:pt idx="10">
                  <c:v>-1.6683911939470788</c:v>
                </c:pt>
                <c:pt idx="11">
                  <c:v>-0.18001236979270516</c:v>
                </c:pt>
                <c:pt idx="12">
                  <c:v>-5.9717099785322879E-2</c:v>
                </c:pt>
                <c:pt idx="13">
                  <c:v>-1.0675705238781419</c:v>
                </c:pt>
                <c:pt idx="14">
                  <c:v>-0.56594882193286311</c:v>
                </c:pt>
                <c:pt idx="15">
                  <c:v>-0.87614284924684116</c:v>
                </c:pt>
                <c:pt idx="16">
                  <c:v>-0.30298044805620661</c:v>
                </c:pt>
                <c:pt idx="17">
                  <c:v>-0.71244303238948903</c:v>
                </c:pt>
                <c:pt idx="18">
                  <c:v>-1.3091717167857773</c:v>
                </c:pt>
                <c:pt idx="19">
                  <c:v>5.9717099785322879E-2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817424"/>
        <c:axId val="272817984"/>
      </c:scatterChart>
      <c:valAx>
        <c:axId val="27281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2817984"/>
        <c:crossesAt val="-2"/>
        <c:crossBetween val="midCat"/>
      </c:valAx>
      <c:valAx>
        <c:axId val="2728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281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제곱근 변환</a:t>
            </a:r>
          </a:p>
        </c:rich>
      </c:tx>
      <c:layout>
        <c:manualLayout>
          <c:xMode val="edge"/>
          <c:yMode val="edge"/>
          <c:x val="0.395604111986001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정규분포!$E$2:$E$21</c:f>
              <c:numCache>
                <c:formatCode>General</c:formatCode>
                <c:ptCount val="20"/>
                <c:pt idx="0">
                  <c:v>2.9700168349691216</c:v>
                </c:pt>
                <c:pt idx="1">
                  <c:v>4.3500574708847237</c:v>
                </c:pt>
                <c:pt idx="2">
                  <c:v>2.6700187265260893</c:v>
                </c:pt>
                <c:pt idx="3">
                  <c:v>3.2700152904841286</c:v>
                </c:pt>
                <c:pt idx="4">
                  <c:v>1.7501428513124293</c:v>
                </c:pt>
                <c:pt idx="5">
                  <c:v>4.2700117095858179</c:v>
                </c:pt>
                <c:pt idx="6">
                  <c:v>4.189988066808783</c:v>
                </c:pt>
                <c:pt idx="7">
                  <c:v>2.6700187265260893</c:v>
                </c:pt>
                <c:pt idx="8">
                  <c:v>1.0401922899156675</c:v>
                </c:pt>
                <c:pt idx="9">
                  <c:v>1.9300259065618783</c:v>
                </c:pt>
                <c:pt idx="10">
                  <c:v>0.18973665961010275</c:v>
                </c:pt>
                <c:pt idx="11">
                  <c:v>1.1502173707608487</c:v>
                </c:pt>
                <c:pt idx="12">
                  <c:v>1.6300306745579973</c:v>
                </c:pt>
                <c:pt idx="13">
                  <c:v>0.35071355833500362</c:v>
                </c:pt>
                <c:pt idx="14">
                  <c:v>0.96020831073262436</c:v>
                </c:pt>
                <c:pt idx="15">
                  <c:v>0.43011626335213132</c:v>
                </c:pt>
                <c:pt idx="16">
                  <c:v>1.0502380682492898</c:v>
                </c:pt>
                <c:pt idx="17">
                  <c:v>0.77006493232713824</c:v>
                </c:pt>
                <c:pt idx="18">
                  <c:v>0.24083189157584592</c:v>
                </c:pt>
                <c:pt idx="19">
                  <c:v>1.7198837169994954</c:v>
                </c:pt>
              </c:numCache>
            </c:numRef>
          </c:xVal>
          <c:yVal>
            <c:numRef>
              <c:f>정규분포!$D$2:$D$21</c:f>
              <c:numCache>
                <c:formatCode>General</c:formatCode>
                <c:ptCount val="20"/>
                <c:pt idx="0">
                  <c:v>0.71244303238948892</c:v>
                </c:pt>
                <c:pt idx="1">
                  <c:v>1.6683911939470786</c:v>
                </c:pt>
                <c:pt idx="2">
                  <c:v>0.4307272992954575</c:v>
                </c:pt>
                <c:pt idx="3">
                  <c:v>0.87614284924684116</c:v>
                </c:pt>
                <c:pt idx="4">
                  <c:v>0.18001236979270496</c:v>
                </c:pt>
                <c:pt idx="5">
                  <c:v>1.3091717167857773</c:v>
                </c:pt>
                <c:pt idx="6">
                  <c:v>1.0675705238781419</c:v>
                </c:pt>
                <c:pt idx="7">
                  <c:v>0.4307272992954575</c:v>
                </c:pt>
                <c:pt idx="8">
                  <c:v>-0.43072729929545767</c:v>
                </c:pt>
                <c:pt idx="9">
                  <c:v>0.30298044805620661</c:v>
                </c:pt>
                <c:pt idx="10">
                  <c:v>-1.6683911939470788</c:v>
                </c:pt>
                <c:pt idx="11">
                  <c:v>-0.18001236979270516</c:v>
                </c:pt>
                <c:pt idx="12">
                  <c:v>-5.9717099785322879E-2</c:v>
                </c:pt>
                <c:pt idx="13">
                  <c:v>-1.0675705238781419</c:v>
                </c:pt>
                <c:pt idx="14">
                  <c:v>-0.56594882193286311</c:v>
                </c:pt>
                <c:pt idx="15">
                  <c:v>-0.87614284924684116</c:v>
                </c:pt>
                <c:pt idx="16">
                  <c:v>-0.30298044805620661</c:v>
                </c:pt>
                <c:pt idx="17">
                  <c:v>-0.71244303238948903</c:v>
                </c:pt>
                <c:pt idx="18">
                  <c:v>-1.3091717167857773</c:v>
                </c:pt>
                <c:pt idx="19">
                  <c:v>5.9717099785322879E-2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820224"/>
        <c:axId val="271843104"/>
      </c:scatterChart>
      <c:valAx>
        <c:axId val="27282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1843104"/>
        <c:crosses val="autoZero"/>
        <c:crossBetween val="midCat"/>
      </c:valAx>
      <c:valAx>
        <c:axId val="2718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282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네제곱근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정규분포!$F$2:$F$21</c:f>
              <c:numCache>
                <c:formatCode>General</c:formatCode>
                <c:ptCount val="20"/>
                <c:pt idx="0">
                  <c:v>1.7233736782744251</c:v>
                </c:pt>
                <c:pt idx="1">
                  <c:v>2.0856791390059795</c:v>
                </c:pt>
                <c:pt idx="2">
                  <c:v>1.634019194050697</c:v>
                </c:pt>
                <c:pt idx="3">
                  <c:v>1.8083183598260921</c:v>
                </c:pt>
                <c:pt idx="4">
                  <c:v>1.322929647151514</c:v>
                </c:pt>
                <c:pt idx="5">
                  <c:v>2.0664006653081142</c:v>
                </c:pt>
                <c:pt idx="6">
                  <c:v>2.0469460341710972</c:v>
                </c:pt>
                <c:pt idx="7">
                  <c:v>1.634019194050697</c:v>
                </c:pt>
                <c:pt idx="8">
                  <c:v>1.0198981762488193</c:v>
                </c:pt>
                <c:pt idx="9">
                  <c:v>1.3892537228893354</c:v>
                </c:pt>
                <c:pt idx="10">
                  <c:v>0.43558771746928626</c:v>
                </c:pt>
                <c:pt idx="11">
                  <c:v>1.0724818743274167</c:v>
                </c:pt>
                <c:pt idx="12">
                  <c:v>1.2767265465079034</c:v>
                </c:pt>
                <c:pt idx="13">
                  <c:v>0.59221073811186808</c:v>
                </c:pt>
                <c:pt idx="14">
                  <c:v>0.9799021944728078</c:v>
                </c:pt>
                <c:pt idx="15">
                  <c:v>0.65583249641362795</c:v>
                </c:pt>
                <c:pt idx="16">
                  <c:v>1.0248112354230363</c:v>
                </c:pt>
                <c:pt idx="17">
                  <c:v>0.87753343658640048</c:v>
                </c:pt>
                <c:pt idx="18">
                  <c:v>0.49074625986944204</c:v>
                </c:pt>
                <c:pt idx="19">
                  <c:v>1.3114433716327578</c:v>
                </c:pt>
              </c:numCache>
            </c:numRef>
          </c:xVal>
          <c:yVal>
            <c:numRef>
              <c:f>정규분포!$D$2:$D$21</c:f>
              <c:numCache>
                <c:formatCode>General</c:formatCode>
                <c:ptCount val="20"/>
                <c:pt idx="0">
                  <c:v>0.71244303238948892</c:v>
                </c:pt>
                <c:pt idx="1">
                  <c:v>1.6683911939470786</c:v>
                </c:pt>
                <c:pt idx="2">
                  <c:v>0.4307272992954575</c:v>
                </c:pt>
                <c:pt idx="3">
                  <c:v>0.87614284924684116</c:v>
                </c:pt>
                <c:pt idx="4">
                  <c:v>0.18001236979270496</c:v>
                </c:pt>
                <c:pt idx="5">
                  <c:v>1.3091717167857773</c:v>
                </c:pt>
                <c:pt idx="6">
                  <c:v>1.0675705238781419</c:v>
                </c:pt>
                <c:pt idx="7">
                  <c:v>0.4307272992954575</c:v>
                </c:pt>
                <c:pt idx="8">
                  <c:v>-0.43072729929545767</c:v>
                </c:pt>
                <c:pt idx="9">
                  <c:v>0.30298044805620661</c:v>
                </c:pt>
                <c:pt idx="10">
                  <c:v>-1.6683911939470788</c:v>
                </c:pt>
                <c:pt idx="11">
                  <c:v>-0.18001236979270516</c:v>
                </c:pt>
                <c:pt idx="12">
                  <c:v>-5.9717099785322879E-2</c:v>
                </c:pt>
                <c:pt idx="13">
                  <c:v>-1.0675705238781419</c:v>
                </c:pt>
                <c:pt idx="14">
                  <c:v>-0.56594882193286311</c:v>
                </c:pt>
                <c:pt idx="15">
                  <c:v>-0.87614284924684116</c:v>
                </c:pt>
                <c:pt idx="16">
                  <c:v>-0.30298044805620661</c:v>
                </c:pt>
                <c:pt idx="17">
                  <c:v>-0.71244303238948903</c:v>
                </c:pt>
                <c:pt idx="18">
                  <c:v>-1.3091717167857773</c:v>
                </c:pt>
                <c:pt idx="19">
                  <c:v>5.9717099785322879E-2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845344"/>
        <c:axId val="271845904"/>
      </c:scatterChart>
      <c:valAx>
        <c:axId val="2718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1845904"/>
        <c:crosses val="autoZero"/>
        <c:crossBetween val="midCat"/>
      </c:valAx>
      <c:valAx>
        <c:axId val="2718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184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142875</xdr:rowOff>
    </xdr:from>
    <xdr:to>
      <xdr:col>12</xdr:col>
      <xdr:colOff>476250</xdr:colOff>
      <xdr:row>16</xdr:row>
      <xdr:rowOff>161925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442912</xdr:colOff>
      <xdr:row>3</xdr:row>
      <xdr:rowOff>152400</xdr:rowOff>
    </xdr:from>
    <xdr:to>
      <xdr:col>19</xdr:col>
      <xdr:colOff>214312</xdr:colOff>
      <xdr:row>16</xdr:row>
      <xdr:rowOff>171450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404812</xdr:colOff>
      <xdr:row>17</xdr:row>
      <xdr:rowOff>47625</xdr:rowOff>
    </xdr:from>
    <xdr:to>
      <xdr:col>19</xdr:col>
      <xdr:colOff>176212</xdr:colOff>
      <xdr:row>30</xdr:row>
      <xdr:rowOff>66675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selection activeCell="N12" sqref="N12"/>
    </sheetView>
  </sheetViews>
  <sheetFormatPr defaultRowHeight="16.5"/>
  <cols>
    <col min="4" max="4" width="10.875" bestFit="1" customWidth="1"/>
    <col min="6" max="7" width="11.25" bestFit="1" customWidth="1"/>
    <col min="8" max="8" width="9.375" bestFit="1" customWidth="1"/>
    <col min="9" max="9" width="13.25" bestFit="1" customWidth="1"/>
    <col min="10" max="10" width="11.875" bestFit="1" customWidth="1"/>
    <col min="11" max="11" width="13.25" bestFit="1" customWidth="1"/>
    <col min="12" max="12" width="11.875" bestFit="1" customWidth="1"/>
    <col min="13" max="13" width="2.875" customWidth="1"/>
    <col min="14" max="14" width="19.25" customWidth="1"/>
    <col min="15" max="15" width="16.875" customWidth="1"/>
  </cols>
  <sheetData>
    <row r="1" spans="1:22" ht="34.5" customHeight="1">
      <c r="A1" s="36" t="s">
        <v>31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N1" s="37" t="s">
        <v>134</v>
      </c>
      <c r="O1" s="37"/>
      <c r="P1" s="3"/>
      <c r="Q1" s="3"/>
      <c r="R1" s="3"/>
      <c r="S1" s="3"/>
      <c r="T1" s="3"/>
      <c r="U1" s="3"/>
      <c r="V1" s="3"/>
    </row>
    <row r="2" spans="1:22" ht="20.25">
      <c r="A2" s="4"/>
      <c r="B2" s="5"/>
      <c r="C2" s="5"/>
      <c r="D2" s="5"/>
      <c r="E2" s="5"/>
      <c r="F2" s="5"/>
      <c r="I2" s="6" t="s">
        <v>32</v>
      </c>
      <c r="J2" s="7">
        <f>COUNTA(B5:B25)</f>
        <v>21</v>
      </c>
      <c r="K2" s="6" t="s">
        <v>33</v>
      </c>
      <c r="L2" s="8">
        <f>SUM(I5:I25)</f>
        <v>46997000</v>
      </c>
      <c r="N2" s="6" t="s">
        <v>133</v>
      </c>
      <c r="O2" s="8">
        <f>COUNTIFS(L5:L25,"&lt;=10",K5:K25,"&gt;=2000000")</f>
        <v>8</v>
      </c>
      <c r="P2" s="3"/>
      <c r="Q2" s="3"/>
      <c r="R2" s="3"/>
      <c r="S2" s="3"/>
      <c r="T2" s="3"/>
      <c r="U2" s="3"/>
      <c r="V2" s="3"/>
    </row>
    <row r="3" spans="1:22" ht="20.25">
      <c r="A3" s="4"/>
      <c r="B3" s="5"/>
      <c r="C3" s="5"/>
      <c r="D3" s="5"/>
      <c r="E3" s="5"/>
      <c r="F3" s="5"/>
      <c r="I3" s="9" t="s">
        <v>34</v>
      </c>
      <c r="J3" s="7">
        <f>COUNTIF(C5:C25,"*장")</f>
        <v>8</v>
      </c>
      <c r="K3" s="9" t="s">
        <v>35</v>
      </c>
      <c r="L3" s="10">
        <f>SUMIF(C5:C25,"*장",I5:I25)</f>
        <v>22654000</v>
      </c>
      <c r="N3" s="6" t="s">
        <v>82</v>
      </c>
      <c r="O3" s="8">
        <f>SUMIFS(K5:K25,L5:L25,"&lt;=10",K5:K25,"&gt;=2000000")</f>
        <v>20804000</v>
      </c>
      <c r="P3" s="3"/>
      <c r="Q3" s="3"/>
      <c r="R3" s="3"/>
      <c r="S3" s="3"/>
      <c r="T3" s="3"/>
      <c r="U3" s="3"/>
      <c r="V3" s="3"/>
    </row>
    <row r="4" spans="1:22">
      <c r="A4" s="11" t="s">
        <v>36</v>
      </c>
      <c r="B4" s="11" t="s">
        <v>37</v>
      </c>
      <c r="C4" s="11" t="s">
        <v>38</v>
      </c>
      <c r="D4" s="11" t="s">
        <v>39</v>
      </c>
      <c r="E4" s="11" t="s">
        <v>40</v>
      </c>
      <c r="F4" s="11" t="s">
        <v>41</v>
      </c>
      <c r="G4" s="11" t="s">
        <v>42</v>
      </c>
      <c r="H4" s="11" t="s">
        <v>43</v>
      </c>
      <c r="I4" s="11" t="s">
        <v>81</v>
      </c>
      <c r="J4" s="11" t="s">
        <v>44</v>
      </c>
      <c r="K4" s="11" t="s">
        <v>45</v>
      </c>
      <c r="L4" s="11" t="s">
        <v>46</v>
      </c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>
      <c r="A5" s="12" t="s">
        <v>47</v>
      </c>
      <c r="B5" s="12" t="s">
        <v>48</v>
      </c>
      <c r="C5" s="12" t="s">
        <v>49</v>
      </c>
      <c r="D5" s="13">
        <v>1650000</v>
      </c>
      <c r="E5" s="14">
        <v>0</v>
      </c>
      <c r="F5" s="13">
        <v>105000</v>
      </c>
      <c r="G5" s="13">
        <v>1</v>
      </c>
      <c r="H5" s="15">
        <f>IF(G5&gt;=4,100000,G5*20000)</f>
        <v>20000</v>
      </c>
      <c r="I5" s="15">
        <f>ROUND(SUM(D5:H5)-G5,-3)</f>
        <v>1775000</v>
      </c>
      <c r="J5" s="13">
        <v>85000</v>
      </c>
      <c r="K5" s="15">
        <f t="shared" ref="K5:K25" si="0">I5-J5</f>
        <v>1690000</v>
      </c>
      <c r="L5" s="16">
        <f>RANK(I5,$I$5:$I$25,0)</f>
        <v>18</v>
      </c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>
      <c r="A6" s="12" t="s">
        <v>50</v>
      </c>
      <c r="B6" s="12" t="s">
        <v>51</v>
      </c>
      <c r="C6" s="12" t="s">
        <v>52</v>
      </c>
      <c r="D6" s="13">
        <v>1650000</v>
      </c>
      <c r="E6" s="14">
        <v>0</v>
      </c>
      <c r="F6" s="13">
        <v>80000</v>
      </c>
      <c r="G6" s="13">
        <v>3</v>
      </c>
      <c r="H6" s="15">
        <f t="shared" ref="H6:H25" si="1">IF(G6&gt;=4,100000,G6*20000)</f>
        <v>60000</v>
      </c>
      <c r="I6" s="15">
        <f t="shared" ref="I6:I25" si="2">ROUND(SUM(D6:H6)-G6,-3)</f>
        <v>1790000</v>
      </c>
      <c r="J6" s="13">
        <v>78000</v>
      </c>
      <c r="K6" s="15">
        <f t="shared" si="0"/>
        <v>1712000</v>
      </c>
      <c r="L6" s="16">
        <f t="shared" ref="L6:L25" si="3">RANK(I6,$I$5:$I$25,0)</f>
        <v>15</v>
      </c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>
      <c r="A7" s="12" t="s">
        <v>53</v>
      </c>
      <c r="B7" s="12" t="s">
        <v>54</v>
      </c>
      <c r="C7" s="12" t="s">
        <v>55</v>
      </c>
      <c r="D7" s="13">
        <v>1650000</v>
      </c>
      <c r="E7" s="14">
        <v>0</v>
      </c>
      <c r="F7" s="13">
        <v>105000</v>
      </c>
      <c r="G7" s="13">
        <v>3</v>
      </c>
      <c r="H7" s="15">
        <f t="shared" si="1"/>
        <v>60000</v>
      </c>
      <c r="I7" s="15">
        <f t="shared" si="2"/>
        <v>1815000</v>
      </c>
      <c r="J7" s="13">
        <v>184000</v>
      </c>
      <c r="K7" s="15">
        <f t="shared" si="0"/>
        <v>1631000</v>
      </c>
      <c r="L7" s="16">
        <f t="shared" si="3"/>
        <v>14</v>
      </c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>
      <c r="A8" s="12" t="s">
        <v>47</v>
      </c>
      <c r="B8" s="12" t="s">
        <v>56</v>
      </c>
      <c r="C8" s="12" t="s">
        <v>57</v>
      </c>
      <c r="D8" s="13">
        <v>1900000</v>
      </c>
      <c r="E8" s="14">
        <v>0</v>
      </c>
      <c r="F8" s="13">
        <v>90300</v>
      </c>
      <c r="G8" s="13">
        <v>2</v>
      </c>
      <c r="H8" s="15">
        <f t="shared" si="1"/>
        <v>40000</v>
      </c>
      <c r="I8" s="15">
        <f t="shared" si="2"/>
        <v>2030000</v>
      </c>
      <c r="J8" s="13">
        <v>112000</v>
      </c>
      <c r="K8" s="15">
        <f t="shared" si="0"/>
        <v>1918000</v>
      </c>
      <c r="L8" s="16">
        <f t="shared" si="3"/>
        <v>11</v>
      </c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>
      <c r="A9" s="12" t="s">
        <v>50</v>
      </c>
      <c r="B9" s="12" t="s">
        <v>58</v>
      </c>
      <c r="C9" s="12" t="s">
        <v>52</v>
      </c>
      <c r="D9" s="13">
        <v>1650000</v>
      </c>
      <c r="E9" s="14">
        <v>0</v>
      </c>
      <c r="F9" s="13">
        <v>80000</v>
      </c>
      <c r="G9" s="13">
        <v>3</v>
      </c>
      <c r="H9" s="15">
        <f t="shared" si="1"/>
        <v>60000</v>
      </c>
      <c r="I9" s="15">
        <f t="shared" si="2"/>
        <v>1790000</v>
      </c>
      <c r="J9" s="13">
        <v>78000</v>
      </c>
      <c r="K9" s="15">
        <f t="shared" si="0"/>
        <v>1712000</v>
      </c>
      <c r="L9" s="16">
        <f t="shared" si="3"/>
        <v>15</v>
      </c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>
      <c r="A10" s="12" t="s">
        <v>50</v>
      </c>
      <c r="B10" s="12" t="s">
        <v>59</v>
      </c>
      <c r="C10" s="12" t="s">
        <v>60</v>
      </c>
      <c r="D10" s="13">
        <v>2150000</v>
      </c>
      <c r="E10" s="14">
        <v>150000</v>
      </c>
      <c r="F10" s="13">
        <v>120000</v>
      </c>
      <c r="G10" s="13">
        <v>4</v>
      </c>
      <c r="H10" s="15">
        <f t="shared" si="1"/>
        <v>100000</v>
      </c>
      <c r="I10" s="15">
        <f t="shared" si="2"/>
        <v>2520000</v>
      </c>
      <c r="J10" s="13">
        <v>239000</v>
      </c>
      <c r="K10" s="15">
        <f t="shared" si="0"/>
        <v>2281000</v>
      </c>
      <c r="L10" s="16">
        <f t="shared" si="3"/>
        <v>7</v>
      </c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>
      <c r="A11" s="12" t="s">
        <v>53</v>
      </c>
      <c r="B11" s="12" t="s">
        <v>61</v>
      </c>
      <c r="C11" s="12" t="s">
        <v>57</v>
      </c>
      <c r="D11" s="13">
        <v>1900000</v>
      </c>
      <c r="E11" s="14">
        <v>0</v>
      </c>
      <c r="F11" s="13">
        <v>105000</v>
      </c>
      <c r="G11" s="13">
        <v>3</v>
      </c>
      <c r="H11" s="15">
        <f t="shared" si="1"/>
        <v>60000</v>
      </c>
      <c r="I11" s="15">
        <f t="shared" si="2"/>
        <v>2065000</v>
      </c>
      <c r="J11" s="13">
        <v>184000</v>
      </c>
      <c r="K11" s="15">
        <f t="shared" si="0"/>
        <v>1881000</v>
      </c>
      <c r="L11" s="16">
        <f t="shared" si="3"/>
        <v>9</v>
      </c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12" t="s">
        <v>47</v>
      </c>
      <c r="B12" s="12" t="s">
        <v>62</v>
      </c>
      <c r="C12" s="12" t="s">
        <v>63</v>
      </c>
      <c r="D12" s="13">
        <v>2750000</v>
      </c>
      <c r="E12" s="14">
        <v>300000</v>
      </c>
      <c r="F12" s="13">
        <v>150000</v>
      </c>
      <c r="G12" s="13">
        <v>0</v>
      </c>
      <c r="H12" s="15">
        <f t="shared" si="1"/>
        <v>0</v>
      </c>
      <c r="I12" s="15">
        <f t="shared" si="2"/>
        <v>3200000</v>
      </c>
      <c r="J12" s="13">
        <v>125000</v>
      </c>
      <c r="K12" s="15">
        <f t="shared" si="0"/>
        <v>3075000</v>
      </c>
      <c r="L12" s="16">
        <f t="shared" si="3"/>
        <v>3</v>
      </c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12" t="s">
        <v>47</v>
      </c>
      <c r="B13" s="12" t="s">
        <v>64</v>
      </c>
      <c r="C13" s="12" t="s">
        <v>52</v>
      </c>
      <c r="D13" s="13">
        <v>1650000</v>
      </c>
      <c r="E13" s="14">
        <v>0</v>
      </c>
      <c r="F13" s="13">
        <v>50000</v>
      </c>
      <c r="G13" s="13">
        <v>1</v>
      </c>
      <c r="H13" s="15">
        <f t="shared" si="1"/>
        <v>20000</v>
      </c>
      <c r="I13" s="15">
        <f t="shared" si="2"/>
        <v>1720000</v>
      </c>
      <c r="J13" s="13">
        <v>65000</v>
      </c>
      <c r="K13" s="15">
        <f t="shared" si="0"/>
        <v>1655000</v>
      </c>
      <c r="L13" s="16">
        <f t="shared" si="3"/>
        <v>21</v>
      </c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>
      <c r="A14" s="12" t="s">
        <v>53</v>
      </c>
      <c r="B14" s="12" t="s">
        <v>65</v>
      </c>
      <c r="C14" s="12" t="s">
        <v>55</v>
      </c>
      <c r="D14" s="13">
        <v>1650000</v>
      </c>
      <c r="E14" s="14">
        <v>0</v>
      </c>
      <c r="F14" s="13">
        <v>105000</v>
      </c>
      <c r="G14" s="13">
        <v>0</v>
      </c>
      <c r="H14" s="15">
        <f t="shared" si="1"/>
        <v>0</v>
      </c>
      <c r="I14" s="15">
        <f t="shared" si="2"/>
        <v>1755000</v>
      </c>
      <c r="J14" s="13">
        <v>156000</v>
      </c>
      <c r="K14" s="15">
        <f t="shared" si="0"/>
        <v>1599000</v>
      </c>
      <c r="L14" s="16">
        <f t="shared" si="3"/>
        <v>19</v>
      </c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>
      <c r="A15" s="12" t="s">
        <v>66</v>
      </c>
      <c r="B15" s="12" t="s">
        <v>67</v>
      </c>
      <c r="C15" s="12" t="s">
        <v>52</v>
      </c>
      <c r="D15" s="13">
        <v>1650000</v>
      </c>
      <c r="E15" s="14">
        <v>0</v>
      </c>
      <c r="F15" s="13">
        <v>88000</v>
      </c>
      <c r="G15" s="13">
        <v>0</v>
      </c>
      <c r="H15" s="15">
        <f t="shared" si="1"/>
        <v>0</v>
      </c>
      <c r="I15" s="15">
        <f t="shared" si="2"/>
        <v>1738000</v>
      </c>
      <c r="J15" s="13">
        <v>148000</v>
      </c>
      <c r="K15" s="15">
        <f t="shared" si="0"/>
        <v>1590000</v>
      </c>
      <c r="L15" s="16">
        <f t="shared" si="3"/>
        <v>20</v>
      </c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>
      <c r="A16" s="12" t="s">
        <v>66</v>
      </c>
      <c r="B16" s="12" t="s">
        <v>68</v>
      </c>
      <c r="C16" s="12" t="s">
        <v>69</v>
      </c>
      <c r="D16" s="13">
        <v>2350000</v>
      </c>
      <c r="E16" s="14">
        <v>220000</v>
      </c>
      <c r="F16" s="13">
        <v>135000</v>
      </c>
      <c r="G16" s="13">
        <v>2</v>
      </c>
      <c r="H16" s="15">
        <f t="shared" si="1"/>
        <v>40000</v>
      </c>
      <c r="I16" s="15">
        <f t="shared" si="2"/>
        <v>2745000</v>
      </c>
      <c r="J16" s="13">
        <v>236000</v>
      </c>
      <c r="K16" s="15">
        <f t="shared" si="0"/>
        <v>2509000</v>
      </c>
      <c r="L16" s="16">
        <f t="shared" si="3"/>
        <v>4</v>
      </c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>
      <c r="A17" s="12" t="s">
        <v>66</v>
      </c>
      <c r="B17" s="12" t="s">
        <v>70</v>
      </c>
      <c r="C17" s="12" t="s">
        <v>71</v>
      </c>
      <c r="D17" s="13">
        <v>2150000</v>
      </c>
      <c r="E17" s="14">
        <v>150000</v>
      </c>
      <c r="F17" s="13">
        <v>135000</v>
      </c>
      <c r="G17" s="13">
        <v>5</v>
      </c>
      <c r="H17" s="15">
        <f t="shared" si="1"/>
        <v>100000</v>
      </c>
      <c r="I17" s="15">
        <f t="shared" si="2"/>
        <v>2535000</v>
      </c>
      <c r="J17" s="13">
        <v>236000</v>
      </c>
      <c r="K17" s="15">
        <f t="shared" si="0"/>
        <v>2299000</v>
      </c>
      <c r="L17" s="16">
        <f t="shared" si="3"/>
        <v>6</v>
      </c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>
      <c r="A18" s="12" t="s">
        <v>66</v>
      </c>
      <c r="B18" s="12" t="s">
        <v>72</v>
      </c>
      <c r="C18" s="12" t="s">
        <v>57</v>
      </c>
      <c r="D18" s="13">
        <v>1900000</v>
      </c>
      <c r="E18" s="14">
        <v>0</v>
      </c>
      <c r="F18" s="13">
        <v>90300</v>
      </c>
      <c r="G18" s="13">
        <v>3</v>
      </c>
      <c r="H18" s="15">
        <f t="shared" si="1"/>
        <v>60000</v>
      </c>
      <c r="I18" s="15">
        <f t="shared" si="2"/>
        <v>2050000</v>
      </c>
      <c r="J18" s="13">
        <v>87000</v>
      </c>
      <c r="K18" s="15">
        <f t="shared" si="0"/>
        <v>1963000</v>
      </c>
      <c r="L18" s="16">
        <f t="shared" si="3"/>
        <v>10</v>
      </c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>
      <c r="A19" s="12" t="s">
        <v>66</v>
      </c>
      <c r="B19" s="12" t="s">
        <v>73</v>
      </c>
      <c r="C19" s="12" t="s">
        <v>55</v>
      </c>
      <c r="D19" s="13">
        <v>1650000</v>
      </c>
      <c r="E19" s="14">
        <v>0</v>
      </c>
      <c r="F19" s="13">
        <v>90300</v>
      </c>
      <c r="G19" s="13">
        <v>2</v>
      </c>
      <c r="H19" s="15">
        <f t="shared" si="1"/>
        <v>40000</v>
      </c>
      <c r="I19" s="15">
        <f t="shared" si="2"/>
        <v>1780000</v>
      </c>
      <c r="J19" s="13">
        <v>87000</v>
      </c>
      <c r="K19" s="15">
        <f t="shared" si="0"/>
        <v>1693000</v>
      </c>
      <c r="L19" s="16">
        <f t="shared" si="3"/>
        <v>17</v>
      </c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>
      <c r="A20" s="12" t="s">
        <v>50</v>
      </c>
      <c r="B20" s="12" t="s">
        <v>74</v>
      </c>
      <c r="C20" s="12" t="s">
        <v>75</v>
      </c>
      <c r="D20" s="13">
        <v>2350000</v>
      </c>
      <c r="E20" s="14">
        <v>220000</v>
      </c>
      <c r="F20" s="13">
        <v>120000</v>
      </c>
      <c r="G20" s="13">
        <v>2</v>
      </c>
      <c r="H20" s="15">
        <f t="shared" si="1"/>
        <v>40000</v>
      </c>
      <c r="I20" s="15">
        <f t="shared" si="2"/>
        <v>2730000</v>
      </c>
      <c r="J20" s="13">
        <v>239000</v>
      </c>
      <c r="K20" s="15">
        <f t="shared" si="0"/>
        <v>2491000</v>
      </c>
      <c r="L20" s="16">
        <f t="shared" si="3"/>
        <v>5</v>
      </c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>
      <c r="A21" s="12" t="s">
        <v>66</v>
      </c>
      <c r="B21" s="12" t="s">
        <v>76</v>
      </c>
      <c r="C21" s="12" t="s">
        <v>63</v>
      </c>
      <c r="D21" s="13">
        <v>2750000</v>
      </c>
      <c r="E21" s="14">
        <v>300000</v>
      </c>
      <c r="F21" s="13">
        <v>154000</v>
      </c>
      <c r="G21" s="13">
        <v>3</v>
      </c>
      <c r="H21" s="15">
        <f t="shared" si="1"/>
        <v>60000</v>
      </c>
      <c r="I21" s="15">
        <f t="shared" si="2"/>
        <v>3264000</v>
      </c>
      <c r="J21" s="13">
        <v>345000</v>
      </c>
      <c r="K21" s="15">
        <f t="shared" si="0"/>
        <v>2919000</v>
      </c>
      <c r="L21" s="16">
        <f t="shared" si="3"/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12" t="s">
        <v>66</v>
      </c>
      <c r="B22" s="12" t="s">
        <v>77</v>
      </c>
      <c r="C22" s="12" t="s">
        <v>63</v>
      </c>
      <c r="D22" s="13">
        <v>2750000</v>
      </c>
      <c r="E22" s="14">
        <v>300000</v>
      </c>
      <c r="F22" s="13">
        <v>150000</v>
      </c>
      <c r="G22" s="13">
        <v>1</v>
      </c>
      <c r="H22" s="15">
        <f t="shared" si="1"/>
        <v>20000</v>
      </c>
      <c r="I22" s="15">
        <f t="shared" si="2"/>
        <v>3220000</v>
      </c>
      <c r="J22" s="13">
        <v>345000</v>
      </c>
      <c r="K22" s="15">
        <f t="shared" si="0"/>
        <v>2875000</v>
      </c>
      <c r="L22" s="16">
        <f t="shared" si="3"/>
        <v>2</v>
      </c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12" t="s">
        <v>47</v>
      </c>
      <c r="B23" s="12" t="s">
        <v>78</v>
      </c>
      <c r="C23" s="12" t="s">
        <v>60</v>
      </c>
      <c r="D23" s="13">
        <v>2150000</v>
      </c>
      <c r="E23" s="14">
        <v>150000</v>
      </c>
      <c r="F23" s="13">
        <v>120000</v>
      </c>
      <c r="G23" s="13">
        <v>1</v>
      </c>
      <c r="H23" s="15">
        <f t="shared" si="1"/>
        <v>20000</v>
      </c>
      <c r="I23" s="15">
        <f t="shared" si="2"/>
        <v>2440000</v>
      </c>
      <c r="J23" s="13">
        <v>85000</v>
      </c>
      <c r="K23" s="15">
        <f t="shared" si="0"/>
        <v>2355000</v>
      </c>
      <c r="L23" s="16">
        <f t="shared" si="3"/>
        <v>8</v>
      </c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>
      <c r="A24" s="12" t="s">
        <v>53</v>
      </c>
      <c r="B24" s="12" t="s">
        <v>79</v>
      </c>
      <c r="C24" s="12" t="s">
        <v>57</v>
      </c>
      <c r="D24" s="13">
        <v>1900000</v>
      </c>
      <c r="E24" s="14">
        <v>0</v>
      </c>
      <c r="F24" s="13">
        <v>105000</v>
      </c>
      <c r="G24" s="13">
        <v>0</v>
      </c>
      <c r="H24" s="15">
        <f t="shared" si="1"/>
        <v>0</v>
      </c>
      <c r="I24" s="15">
        <f t="shared" si="2"/>
        <v>2005000</v>
      </c>
      <c r="J24" s="13">
        <v>156000</v>
      </c>
      <c r="K24" s="15">
        <f t="shared" si="0"/>
        <v>1849000</v>
      </c>
      <c r="L24" s="16">
        <f t="shared" si="3"/>
        <v>13</v>
      </c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>
      <c r="A25" s="12" t="s">
        <v>47</v>
      </c>
      <c r="B25" s="12" t="s">
        <v>80</v>
      </c>
      <c r="C25" s="12" t="s">
        <v>57</v>
      </c>
      <c r="D25" s="13">
        <v>1900000</v>
      </c>
      <c r="E25" s="14">
        <v>0</v>
      </c>
      <c r="F25" s="13">
        <v>90300</v>
      </c>
      <c r="G25" s="13">
        <v>2</v>
      </c>
      <c r="H25" s="15">
        <f t="shared" si="1"/>
        <v>40000</v>
      </c>
      <c r="I25" s="15">
        <f t="shared" si="2"/>
        <v>2030000</v>
      </c>
      <c r="J25" s="13">
        <v>112000</v>
      </c>
      <c r="K25" s="15">
        <f t="shared" si="0"/>
        <v>1918000</v>
      </c>
      <c r="L25" s="16">
        <f t="shared" si="3"/>
        <v>11</v>
      </c>
      <c r="M25" s="3"/>
      <c r="N25" s="3"/>
      <c r="O25" s="3"/>
      <c r="P25" s="3"/>
      <c r="Q25" s="3"/>
      <c r="R25" s="3"/>
      <c r="S25" s="3"/>
      <c r="T25" s="3"/>
      <c r="U25" s="3"/>
      <c r="V25" s="3"/>
    </row>
  </sheetData>
  <mergeCells count="2">
    <mergeCell ref="A1:L1"/>
    <mergeCell ref="N1:O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3" workbookViewId="0">
      <selection activeCell="I5" sqref="I5"/>
    </sheetView>
  </sheetViews>
  <sheetFormatPr defaultRowHeight="16.5"/>
  <cols>
    <col min="9" max="9" width="11.25" bestFit="1" customWidth="1"/>
    <col min="11" max="11" width="11.875" bestFit="1" customWidth="1"/>
  </cols>
  <sheetData>
    <row r="1" spans="1:11" ht="26.25">
      <c r="A1" s="38" t="s">
        <v>1</v>
      </c>
      <c r="B1" s="38"/>
      <c r="C1" s="38"/>
      <c r="D1" s="38"/>
      <c r="E1" s="38"/>
      <c r="F1" s="38"/>
      <c r="G1" s="38"/>
      <c r="H1" s="38"/>
      <c r="I1" s="38"/>
    </row>
    <row r="2" spans="1:11">
      <c r="A2" s="17"/>
      <c r="B2" s="17"/>
      <c r="C2" s="17"/>
      <c r="D2" s="17"/>
      <c r="E2" s="17"/>
      <c r="F2" s="17"/>
      <c r="G2" s="17"/>
      <c r="H2" s="17"/>
      <c r="I2" s="17"/>
    </row>
    <row r="3" spans="1:11">
      <c r="A3" s="18" t="s">
        <v>2</v>
      </c>
      <c r="B3" s="18" t="s">
        <v>3</v>
      </c>
      <c r="C3" s="18" t="s">
        <v>0</v>
      </c>
      <c r="D3" s="18" t="s">
        <v>4</v>
      </c>
      <c r="E3" s="19" t="s">
        <v>5</v>
      </c>
      <c r="F3" s="18" t="s">
        <v>6</v>
      </c>
      <c r="G3" s="19" t="s">
        <v>7</v>
      </c>
      <c r="H3" s="19" t="s">
        <v>120</v>
      </c>
      <c r="I3" s="19" t="s">
        <v>30</v>
      </c>
      <c r="K3" s="19" t="s">
        <v>119</v>
      </c>
    </row>
    <row r="4" spans="1:11">
      <c r="A4" s="20" t="s">
        <v>8</v>
      </c>
      <c r="B4" s="20" t="s">
        <v>9</v>
      </c>
      <c r="C4" s="20" t="s">
        <v>10</v>
      </c>
      <c r="D4" s="21">
        <v>3</v>
      </c>
      <c r="E4" s="22">
        <f>IF(D4=3,40,IF(D4=4,50,60))</f>
        <v>40</v>
      </c>
      <c r="F4" s="23">
        <v>32</v>
      </c>
      <c r="G4" s="24">
        <f>F4/E4</f>
        <v>0.8</v>
      </c>
      <c r="H4" s="22" t="str">
        <f>IF($G$4:$G$15&gt;100%,"달성초과",IF($G$4:$G$15=100%,"달성","달성미달"))</f>
        <v>달성미달</v>
      </c>
      <c r="I4" s="25" t="str">
        <f>IF(OR(H4="달성초과",H4="달성"),ROUND(G4*100000,-2),"")</f>
        <v/>
      </c>
      <c r="K4" s="25">
        <f>SUM(I4:I15)</f>
        <v>754300</v>
      </c>
    </row>
    <row r="5" spans="1:11">
      <c r="A5" s="20" t="s">
        <v>11</v>
      </c>
      <c r="B5" s="20" t="s">
        <v>12</v>
      </c>
      <c r="C5" s="20" t="s">
        <v>13</v>
      </c>
      <c r="D5" s="26">
        <v>3</v>
      </c>
      <c r="E5" s="22">
        <f t="shared" ref="E5:E15" si="0">IF(D5=3,40,IF(D5=4,50,60))</f>
        <v>40</v>
      </c>
      <c r="F5" s="23">
        <v>46</v>
      </c>
      <c r="G5" s="24">
        <f t="shared" ref="G5:G15" si="1">F5/E5</f>
        <v>1.1499999999999999</v>
      </c>
      <c r="H5" s="22" t="str">
        <f t="shared" ref="H5:H15" si="2">IF($G$4:$G$15&gt;100%,"달성초과",IF($G$4:$G$15=100%,"달성","달성미달"))</f>
        <v>달성초과</v>
      </c>
      <c r="I5" s="25">
        <f>IF(OR(H5="달성초과",H5="달성"),ROUND(G5*100000,-2),"")</f>
        <v>115000</v>
      </c>
    </row>
    <row r="6" spans="1:11">
      <c r="A6" s="20" t="s">
        <v>14</v>
      </c>
      <c r="B6" s="20" t="s">
        <v>15</v>
      </c>
      <c r="C6" s="20" t="s">
        <v>16</v>
      </c>
      <c r="D6" s="21">
        <v>4</v>
      </c>
      <c r="E6" s="22">
        <f t="shared" si="0"/>
        <v>50</v>
      </c>
      <c r="F6" s="23">
        <v>52</v>
      </c>
      <c r="G6" s="24">
        <f t="shared" si="1"/>
        <v>1.04</v>
      </c>
      <c r="H6" s="22" t="str">
        <f t="shared" si="2"/>
        <v>달성초과</v>
      </c>
      <c r="I6" s="25">
        <f t="shared" ref="I5:I15" si="3">IF(OR(H6="달성초과",H6="달성"),ROUND(G6*100000,-2),"")</f>
        <v>104000</v>
      </c>
    </row>
    <row r="7" spans="1:11">
      <c r="A7" s="20" t="s">
        <v>17</v>
      </c>
      <c r="B7" s="20" t="s">
        <v>18</v>
      </c>
      <c r="C7" s="20" t="s">
        <v>19</v>
      </c>
      <c r="D7" s="21">
        <v>5</v>
      </c>
      <c r="E7" s="22">
        <f t="shared" si="0"/>
        <v>60</v>
      </c>
      <c r="F7" s="23">
        <v>72</v>
      </c>
      <c r="G7" s="24">
        <f t="shared" si="1"/>
        <v>1.2</v>
      </c>
      <c r="H7" s="22" t="str">
        <f t="shared" si="2"/>
        <v>달성초과</v>
      </c>
      <c r="I7" s="25">
        <f t="shared" si="3"/>
        <v>120000</v>
      </c>
    </row>
    <row r="8" spans="1:11">
      <c r="A8" s="20" t="s">
        <v>20</v>
      </c>
      <c r="B8" s="20" t="s">
        <v>12</v>
      </c>
      <c r="C8" s="20" t="s">
        <v>21</v>
      </c>
      <c r="D8" s="21">
        <v>5</v>
      </c>
      <c r="E8" s="22">
        <f t="shared" si="0"/>
        <v>60</v>
      </c>
      <c r="F8" s="23">
        <v>60</v>
      </c>
      <c r="G8" s="24">
        <f t="shared" si="1"/>
        <v>1</v>
      </c>
      <c r="H8" s="22" t="str">
        <f t="shared" si="2"/>
        <v>달성</v>
      </c>
      <c r="I8" s="25">
        <f t="shared" si="3"/>
        <v>100000</v>
      </c>
    </row>
    <row r="9" spans="1:11">
      <c r="A9" s="20" t="s">
        <v>8</v>
      </c>
      <c r="B9" s="20" t="s">
        <v>22</v>
      </c>
      <c r="C9" s="20" t="s">
        <v>23</v>
      </c>
      <c r="D9" s="21">
        <v>4</v>
      </c>
      <c r="E9" s="22">
        <f t="shared" si="0"/>
        <v>50</v>
      </c>
      <c r="F9" s="23">
        <v>45</v>
      </c>
      <c r="G9" s="24">
        <f t="shared" si="1"/>
        <v>0.9</v>
      </c>
      <c r="H9" s="22" t="str">
        <f t="shared" si="2"/>
        <v>달성미달</v>
      </c>
      <c r="I9" s="25" t="str">
        <f t="shared" si="3"/>
        <v/>
      </c>
    </row>
    <row r="10" spans="1:11">
      <c r="A10" s="20" t="s">
        <v>20</v>
      </c>
      <c r="B10" s="20" t="s">
        <v>22</v>
      </c>
      <c r="C10" s="20" t="s">
        <v>24</v>
      </c>
      <c r="D10" s="21">
        <v>4</v>
      </c>
      <c r="E10" s="22">
        <f t="shared" si="0"/>
        <v>50</v>
      </c>
      <c r="F10" s="23">
        <v>52</v>
      </c>
      <c r="G10" s="24">
        <f t="shared" si="1"/>
        <v>1.04</v>
      </c>
      <c r="H10" s="22" t="str">
        <f t="shared" si="2"/>
        <v>달성초과</v>
      </c>
      <c r="I10" s="25">
        <f t="shared" si="3"/>
        <v>104000</v>
      </c>
    </row>
    <row r="11" spans="1:11">
      <c r="A11" s="20" t="s">
        <v>14</v>
      </c>
      <c r="B11" s="20" t="s">
        <v>18</v>
      </c>
      <c r="C11" s="20" t="s">
        <v>25</v>
      </c>
      <c r="D11" s="21">
        <v>5</v>
      </c>
      <c r="E11" s="22">
        <f t="shared" si="0"/>
        <v>60</v>
      </c>
      <c r="F11" s="23">
        <v>59</v>
      </c>
      <c r="G11" s="24">
        <f t="shared" si="1"/>
        <v>0.98333333333333328</v>
      </c>
      <c r="H11" s="22" t="str">
        <f t="shared" si="2"/>
        <v>달성미달</v>
      </c>
      <c r="I11" s="25" t="str">
        <f t="shared" si="3"/>
        <v/>
      </c>
    </row>
    <row r="12" spans="1:11">
      <c r="A12" s="20" t="s">
        <v>8</v>
      </c>
      <c r="B12" s="20" t="s">
        <v>22</v>
      </c>
      <c r="C12" s="20" t="s">
        <v>26</v>
      </c>
      <c r="D12" s="21">
        <v>4</v>
      </c>
      <c r="E12" s="22">
        <f t="shared" si="0"/>
        <v>50</v>
      </c>
      <c r="F12" s="23">
        <v>54</v>
      </c>
      <c r="G12" s="24">
        <f t="shared" si="1"/>
        <v>1.08</v>
      </c>
      <c r="H12" s="22" t="str">
        <f t="shared" si="2"/>
        <v>달성초과</v>
      </c>
      <c r="I12" s="25">
        <f t="shared" si="3"/>
        <v>108000</v>
      </c>
    </row>
    <row r="13" spans="1:11">
      <c r="A13" s="20" t="s">
        <v>20</v>
      </c>
      <c r="B13" s="20" t="s">
        <v>12</v>
      </c>
      <c r="C13" s="20" t="s">
        <v>27</v>
      </c>
      <c r="D13" s="21">
        <v>5</v>
      </c>
      <c r="E13" s="22">
        <f t="shared" si="0"/>
        <v>60</v>
      </c>
      <c r="F13" s="23">
        <v>62</v>
      </c>
      <c r="G13" s="24">
        <f t="shared" si="1"/>
        <v>1.0333333333333334</v>
      </c>
      <c r="H13" s="22" t="str">
        <f t="shared" si="2"/>
        <v>달성초과</v>
      </c>
      <c r="I13" s="25">
        <f t="shared" si="3"/>
        <v>103300</v>
      </c>
    </row>
    <row r="14" spans="1:11">
      <c r="A14" s="20" t="s">
        <v>14</v>
      </c>
      <c r="B14" s="20" t="s">
        <v>18</v>
      </c>
      <c r="C14" s="20" t="s">
        <v>28</v>
      </c>
      <c r="D14" s="21">
        <v>4</v>
      </c>
      <c r="E14" s="22">
        <f t="shared" si="0"/>
        <v>50</v>
      </c>
      <c r="F14" s="23">
        <v>35</v>
      </c>
      <c r="G14" s="24">
        <f t="shared" si="1"/>
        <v>0.7</v>
      </c>
      <c r="H14" s="22" t="str">
        <f t="shared" si="2"/>
        <v>달성미달</v>
      </c>
      <c r="I14" s="25" t="str">
        <f t="shared" si="3"/>
        <v/>
      </c>
    </row>
    <row r="15" spans="1:11">
      <c r="A15" s="20" t="s">
        <v>8</v>
      </c>
      <c r="B15" s="20" t="s">
        <v>22</v>
      </c>
      <c r="C15" s="20" t="s">
        <v>29</v>
      </c>
      <c r="D15" s="21">
        <v>5</v>
      </c>
      <c r="E15" s="22">
        <f t="shared" si="0"/>
        <v>60</v>
      </c>
      <c r="F15" s="23">
        <v>45</v>
      </c>
      <c r="G15" s="24">
        <f t="shared" si="1"/>
        <v>0.75</v>
      </c>
      <c r="H15" s="22" t="str">
        <f t="shared" si="2"/>
        <v>달성미달</v>
      </c>
      <c r="I15" s="25" t="str">
        <f t="shared" si="3"/>
        <v/>
      </c>
    </row>
    <row r="16" spans="1:11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2"/>
      <c r="B18" s="1"/>
      <c r="C18" s="1"/>
      <c r="D18" s="1"/>
      <c r="E18" s="1"/>
      <c r="F18" s="1"/>
      <c r="G18" s="1"/>
      <c r="H18" s="1"/>
      <c r="I18" s="1"/>
    </row>
    <row r="19" spans="1:9">
      <c r="A19" s="2"/>
      <c r="B19" s="1"/>
      <c r="C19" s="1"/>
      <c r="D19" s="1"/>
      <c r="E19" s="1"/>
      <c r="F19" s="1"/>
      <c r="G19" s="1"/>
      <c r="H19" s="1"/>
      <c r="I19" s="1"/>
    </row>
    <row r="20" spans="1:9">
      <c r="A20" s="2"/>
      <c r="B20" s="1"/>
      <c r="C20" s="1"/>
      <c r="D20" s="1"/>
      <c r="E20" s="1"/>
      <c r="F20" s="1"/>
      <c r="G20" s="1"/>
      <c r="H20" s="1"/>
      <c r="I20" s="1"/>
    </row>
    <row r="21" spans="1:9">
      <c r="A21" s="2"/>
      <c r="B21" s="1"/>
      <c r="C21" s="1"/>
      <c r="D21" s="1"/>
      <c r="E21" s="1"/>
      <c r="F21" s="1"/>
      <c r="G21" s="1"/>
      <c r="H21" s="1"/>
      <c r="I21" s="1"/>
    </row>
  </sheetData>
  <mergeCells count="1">
    <mergeCell ref="A1:I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J15" sqref="J15"/>
    </sheetView>
  </sheetViews>
  <sheetFormatPr defaultRowHeight="16.5"/>
  <cols>
    <col min="3" max="5" width="9.25" bestFit="1" customWidth="1"/>
    <col min="6" max="6" width="9.375" bestFit="1" customWidth="1"/>
    <col min="7" max="7" width="13.375" bestFit="1" customWidth="1"/>
    <col min="8" max="8" width="9.375" bestFit="1" customWidth="1"/>
    <col min="9" max="9" width="10.875" bestFit="1" customWidth="1"/>
  </cols>
  <sheetData>
    <row r="1" spans="1:9" ht="20.25">
      <c r="A1" s="39" t="s">
        <v>83</v>
      </c>
      <c r="B1" s="39"/>
      <c r="C1" s="39"/>
      <c r="D1" s="39"/>
      <c r="E1" s="39"/>
      <c r="F1" s="39"/>
      <c r="G1" s="39"/>
      <c r="H1" s="39"/>
      <c r="I1" s="39"/>
    </row>
    <row r="3" spans="1:9" ht="17.25" thickBot="1">
      <c r="A3" s="27" t="s">
        <v>84</v>
      </c>
      <c r="B3" s="27" t="s">
        <v>85</v>
      </c>
      <c r="C3" s="27" t="s">
        <v>86</v>
      </c>
      <c r="D3" s="27" t="s">
        <v>87</v>
      </c>
      <c r="E3" s="27" t="s">
        <v>88</v>
      </c>
      <c r="F3" s="27" t="s">
        <v>89</v>
      </c>
      <c r="G3" s="27" t="s">
        <v>90</v>
      </c>
      <c r="H3" s="27" t="s">
        <v>91</v>
      </c>
      <c r="I3" s="27" t="s">
        <v>92</v>
      </c>
    </row>
    <row r="4" spans="1:9">
      <c r="A4" s="28" t="s">
        <v>93</v>
      </c>
      <c r="B4" s="28">
        <v>98031</v>
      </c>
      <c r="C4" s="31" t="str">
        <f>CHOOSE(RIGHT(B4,1),"기획부","영업부","홍보부")</f>
        <v>기획부</v>
      </c>
      <c r="D4" s="28" t="s">
        <v>94</v>
      </c>
      <c r="E4" s="29" t="s">
        <v>95</v>
      </c>
      <c r="F4" s="32">
        <f>LEFT(D4,1)*55000</f>
        <v>110000</v>
      </c>
      <c r="G4" s="32">
        <f>LEFT(E4,FIND("시",E4,1)-1)*2000</f>
        <v>240000</v>
      </c>
      <c r="H4" s="32">
        <f>MID(D4,3,1)*25000</f>
        <v>75000</v>
      </c>
      <c r="I4" s="32">
        <f>SUM(F4:H4)</f>
        <v>425000</v>
      </c>
    </row>
    <row r="5" spans="1:9">
      <c r="A5" s="28" t="s">
        <v>96</v>
      </c>
      <c r="B5" s="28">
        <v>99072</v>
      </c>
      <c r="C5" s="31" t="str">
        <f t="shared" ref="C5:C13" si="0">CHOOSE(RIGHT(B5,1),"기획부","영업부","홍보부")</f>
        <v>영업부</v>
      </c>
      <c r="D5" s="28" t="s">
        <v>97</v>
      </c>
      <c r="E5" s="29" t="s">
        <v>98</v>
      </c>
      <c r="F5" s="32">
        <f t="shared" ref="F5:F13" si="1">LEFT(D5,1)*55000</f>
        <v>220000</v>
      </c>
      <c r="G5" s="32">
        <f t="shared" ref="G5:G13" si="2">LEFT(E5,FIND("시",E5,1)-1)*2000</f>
        <v>140000</v>
      </c>
      <c r="H5" s="32">
        <f t="shared" ref="H5:H13" si="3">MID(D5,3,1)*25000</f>
        <v>125000</v>
      </c>
      <c r="I5" s="32">
        <f t="shared" ref="I5:I13" si="4">SUM(F5:H5)</f>
        <v>485000</v>
      </c>
    </row>
    <row r="6" spans="1:9">
      <c r="A6" s="28" t="s">
        <v>99</v>
      </c>
      <c r="B6" s="28">
        <v>97083</v>
      </c>
      <c r="C6" s="31" t="str">
        <f t="shared" si="0"/>
        <v>홍보부</v>
      </c>
      <c r="D6" s="28" t="s">
        <v>100</v>
      </c>
      <c r="E6" s="29" t="s">
        <v>101</v>
      </c>
      <c r="F6" s="32">
        <f t="shared" si="1"/>
        <v>275000</v>
      </c>
      <c r="G6" s="32">
        <f t="shared" si="2"/>
        <v>160000</v>
      </c>
      <c r="H6" s="32">
        <f t="shared" si="3"/>
        <v>150000</v>
      </c>
      <c r="I6" s="32">
        <f t="shared" si="4"/>
        <v>585000</v>
      </c>
    </row>
    <row r="7" spans="1:9">
      <c r="A7" s="28" t="s">
        <v>102</v>
      </c>
      <c r="B7" s="28">
        <v>96092</v>
      </c>
      <c r="C7" s="31" t="str">
        <f t="shared" si="0"/>
        <v>영업부</v>
      </c>
      <c r="D7" s="28" t="s">
        <v>103</v>
      </c>
      <c r="E7" s="29" t="s">
        <v>104</v>
      </c>
      <c r="F7" s="32">
        <f t="shared" si="1"/>
        <v>55000</v>
      </c>
      <c r="G7" s="32">
        <f t="shared" si="2"/>
        <v>60000</v>
      </c>
      <c r="H7" s="32">
        <f t="shared" si="3"/>
        <v>50000</v>
      </c>
      <c r="I7" s="32">
        <f t="shared" si="4"/>
        <v>165000</v>
      </c>
    </row>
    <row r="8" spans="1:9">
      <c r="A8" s="28" t="s">
        <v>105</v>
      </c>
      <c r="B8" s="28">
        <v>89033</v>
      </c>
      <c r="C8" s="31" t="str">
        <f t="shared" si="0"/>
        <v>홍보부</v>
      </c>
      <c r="D8" s="28" t="s">
        <v>106</v>
      </c>
      <c r="E8" s="29" t="s">
        <v>107</v>
      </c>
      <c r="F8" s="32">
        <f t="shared" si="1"/>
        <v>330000</v>
      </c>
      <c r="G8" s="32">
        <f t="shared" si="2"/>
        <v>360000</v>
      </c>
      <c r="H8" s="32">
        <f t="shared" si="3"/>
        <v>175000</v>
      </c>
      <c r="I8" s="32">
        <f t="shared" si="4"/>
        <v>865000</v>
      </c>
    </row>
    <row r="9" spans="1:9">
      <c r="A9" s="28" t="s">
        <v>108</v>
      </c>
      <c r="B9" s="28">
        <v>88101</v>
      </c>
      <c r="C9" s="31" t="str">
        <f t="shared" si="0"/>
        <v>기획부</v>
      </c>
      <c r="D9" s="28" t="s">
        <v>109</v>
      </c>
      <c r="E9" s="29" t="s">
        <v>110</v>
      </c>
      <c r="F9" s="32">
        <f t="shared" si="1"/>
        <v>165000</v>
      </c>
      <c r="G9" s="32">
        <f t="shared" si="2"/>
        <v>120000</v>
      </c>
      <c r="H9" s="32">
        <f t="shared" si="3"/>
        <v>100000</v>
      </c>
      <c r="I9" s="32">
        <f t="shared" si="4"/>
        <v>385000</v>
      </c>
    </row>
    <row r="10" spans="1:9">
      <c r="A10" s="28" t="s">
        <v>111</v>
      </c>
      <c r="B10" s="28">
        <v>95122</v>
      </c>
      <c r="C10" s="31" t="str">
        <f t="shared" si="0"/>
        <v>영업부</v>
      </c>
      <c r="D10" s="28" t="s">
        <v>94</v>
      </c>
      <c r="E10" s="29" t="s">
        <v>112</v>
      </c>
      <c r="F10" s="32">
        <f t="shared" si="1"/>
        <v>110000</v>
      </c>
      <c r="G10" s="32">
        <f t="shared" si="2"/>
        <v>100000</v>
      </c>
      <c r="H10" s="32">
        <f t="shared" si="3"/>
        <v>75000</v>
      </c>
      <c r="I10" s="32">
        <f t="shared" si="4"/>
        <v>285000</v>
      </c>
    </row>
    <row r="11" spans="1:9">
      <c r="A11" s="28" t="s">
        <v>113</v>
      </c>
      <c r="B11" s="28">
        <v>93041</v>
      </c>
      <c r="C11" s="31" t="str">
        <f t="shared" si="0"/>
        <v>기획부</v>
      </c>
      <c r="D11" s="28" t="s">
        <v>97</v>
      </c>
      <c r="E11" s="29" t="s">
        <v>114</v>
      </c>
      <c r="F11" s="32">
        <f t="shared" si="1"/>
        <v>220000</v>
      </c>
      <c r="G11" s="32">
        <f t="shared" si="2"/>
        <v>80000</v>
      </c>
      <c r="H11" s="32">
        <f t="shared" si="3"/>
        <v>125000</v>
      </c>
      <c r="I11" s="32">
        <f t="shared" si="4"/>
        <v>425000</v>
      </c>
    </row>
    <row r="12" spans="1:9">
      <c r="A12" s="28" t="s">
        <v>115</v>
      </c>
      <c r="B12" s="28">
        <v>96053</v>
      </c>
      <c r="C12" s="31" t="str">
        <f t="shared" si="0"/>
        <v>홍보부</v>
      </c>
      <c r="D12" s="28" t="s">
        <v>100</v>
      </c>
      <c r="E12" s="29" t="s">
        <v>116</v>
      </c>
      <c r="F12" s="32">
        <f t="shared" si="1"/>
        <v>275000</v>
      </c>
      <c r="G12" s="32">
        <f t="shared" si="2"/>
        <v>130000</v>
      </c>
      <c r="H12" s="32">
        <f t="shared" si="3"/>
        <v>150000</v>
      </c>
      <c r="I12" s="32">
        <f t="shared" si="4"/>
        <v>555000</v>
      </c>
    </row>
    <row r="13" spans="1:9">
      <c r="A13" s="28" t="s">
        <v>117</v>
      </c>
      <c r="B13" s="28">
        <v>98052</v>
      </c>
      <c r="C13" s="31" t="str">
        <f t="shared" si="0"/>
        <v>영업부</v>
      </c>
      <c r="D13" s="28" t="s">
        <v>103</v>
      </c>
      <c r="E13" s="29" t="s">
        <v>118</v>
      </c>
      <c r="F13" s="32">
        <f t="shared" si="1"/>
        <v>55000</v>
      </c>
      <c r="G13" s="32">
        <f t="shared" si="2"/>
        <v>96000</v>
      </c>
      <c r="H13" s="32">
        <f t="shared" si="3"/>
        <v>50000</v>
      </c>
      <c r="I13" s="32">
        <f t="shared" si="4"/>
        <v>201000</v>
      </c>
    </row>
    <row r="14" spans="1:9" ht="17.25" thickBot="1">
      <c r="I14" s="27" t="s">
        <v>121</v>
      </c>
    </row>
    <row r="15" spans="1:9">
      <c r="I15" s="32">
        <f>SUM(I4:I13)</f>
        <v>4376000</v>
      </c>
    </row>
    <row r="19" spans="1:2">
      <c r="A19" s="30"/>
      <c r="B19" s="30"/>
    </row>
    <row r="20" spans="1:2">
      <c r="A20" s="30"/>
      <c r="B20" s="30"/>
    </row>
    <row r="21" spans="1:2">
      <c r="A21" s="30"/>
      <c r="B21" s="30"/>
    </row>
    <row r="22" spans="1:2">
      <c r="A22" s="30"/>
      <c r="B22" s="30"/>
    </row>
    <row r="23" spans="1:2">
      <c r="A23" s="30"/>
      <c r="B23" s="30"/>
    </row>
    <row r="24" spans="1:2">
      <c r="A24" s="30"/>
      <c r="B24" s="30"/>
    </row>
    <row r="25" spans="1:2">
      <c r="A25" s="30"/>
      <c r="B25" s="30"/>
    </row>
    <row r="26" spans="1:2">
      <c r="A26" s="30"/>
      <c r="B26" s="30"/>
    </row>
    <row r="27" spans="1:2">
      <c r="A27" s="30"/>
      <c r="B27" s="30"/>
    </row>
  </sheetData>
  <mergeCells count="1">
    <mergeCell ref="A1:I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defaultRowHeight="16.5"/>
  <cols>
    <col min="1" max="1" width="13.125" bestFit="1" customWidth="1"/>
  </cols>
  <sheetData>
    <row r="1" spans="1:2">
      <c r="A1" s="33" t="s">
        <v>122</v>
      </c>
    </row>
    <row r="2" spans="1:2">
      <c r="A2" s="35" t="s">
        <v>123</v>
      </c>
      <c r="B2">
        <f>ROUND(_xlfn.POISSON.DIST(1,20/15,TRUE),4)</f>
        <v>0.61509999999999998</v>
      </c>
    </row>
    <row r="3" spans="1:2">
      <c r="A3" s="35" t="s">
        <v>124</v>
      </c>
      <c r="B3">
        <f>ROUND(_xlfn.POISSON.DIST(2,20/15,FALSE),4)</f>
        <v>0.23430000000000001</v>
      </c>
    </row>
    <row r="4" spans="1:2">
      <c r="A4" s="34" t="s">
        <v>135</v>
      </c>
    </row>
    <row r="5" spans="1:2">
      <c r="A5" s="35" t="s">
        <v>125</v>
      </c>
      <c r="B5">
        <f>ROUND(_xlfn.BINOM.DIST(30,500,0.1,TRUE),6)</f>
        <v>1.003E-3</v>
      </c>
    </row>
    <row r="6" spans="1:2">
      <c r="A6" s="35" t="s">
        <v>126</v>
      </c>
      <c r="B6">
        <f>ROUND(_xlfn.BINOM.DIST(50,500,0.1,FALSE),4)</f>
        <v>5.9400000000000001E-2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H24" sqref="H24"/>
    </sheetView>
  </sheetViews>
  <sheetFormatPr defaultRowHeight="16.5"/>
  <cols>
    <col min="2" max="2" width="5.25" bestFit="1" customWidth="1"/>
    <col min="3" max="5" width="9.625" customWidth="1"/>
  </cols>
  <sheetData>
    <row r="1" spans="1:7">
      <c r="A1" t="s">
        <v>127</v>
      </c>
      <c r="B1" t="s">
        <v>128</v>
      </c>
      <c r="C1" t="s">
        <v>129</v>
      </c>
      <c r="D1" t="s">
        <v>130</v>
      </c>
      <c r="E1" t="s">
        <v>131</v>
      </c>
      <c r="F1" t="s">
        <v>132</v>
      </c>
    </row>
    <row r="2" spans="1:7">
      <c r="A2">
        <v>8.8209999999999997</v>
      </c>
      <c r="B2">
        <f t="shared" ref="B2:B21" si="0">RANK(A2,$A$2:$A$21,1)</f>
        <v>16</v>
      </c>
      <c r="C2">
        <f>B2/21</f>
        <v>0.76190476190476186</v>
      </c>
      <c r="D2">
        <f>_xlfn.NORM.S.INV(C2)</f>
        <v>0.71244303238948892</v>
      </c>
      <c r="E2">
        <f>SQRT(A2)</f>
        <v>2.9700168349691216</v>
      </c>
      <c r="F2">
        <f>A2^(1/4)</f>
        <v>1.7233736782744251</v>
      </c>
      <c r="G2">
        <f>A2^2</f>
        <v>77.810040999999998</v>
      </c>
    </row>
    <row r="3" spans="1:7">
      <c r="A3">
        <v>18.922999999999998</v>
      </c>
      <c r="B3">
        <f t="shared" si="0"/>
        <v>20</v>
      </c>
      <c r="C3">
        <f t="shared" ref="C3:C21" si="1">B3/21</f>
        <v>0.95238095238095233</v>
      </c>
      <c r="D3">
        <f t="shared" ref="D3:D21" si="2">_xlfn.NORM.S.INV(C3)</f>
        <v>1.6683911939470786</v>
      </c>
      <c r="E3">
        <f t="shared" ref="E3:E21" si="3">SQRT(A3)</f>
        <v>4.3500574708847237</v>
      </c>
      <c r="F3">
        <f t="shared" ref="F3:F21" si="4">A3^(1/4)</f>
        <v>2.0856791390059795</v>
      </c>
      <c r="G3">
        <f t="shared" ref="G3:G21" si="5">A3^2</f>
        <v>358.07992899999994</v>
      </c>
    </row>
    <row r="4" spans="1:7">
      <c r="A4">
        <v>7.1289999999999996</v>
      </c>
      <c r="B4">
        <f t="shared" si="0"/>
        <v>14</v>
      </c>
      <c r="C4">
        <f t="shared" si="1"/>
        <v>0.66666666666666663</v>
      </c>
      <c r="D4">
        <f t="shared" si="2"/>
        <v>0.4307272992954575</v>
      </c>
      <c r="E4">
        <f t="shared" si="3"/>
        <v>2.6700187265260893</v>
      </c>
      <c r="F4">
        <f t="shared" si="4"/>
        <v>1.634019194050697</v>
      </c>
      <c r="G4">
        <f t="shared" si="5"/>
        <v>50.82264099999999</v>
      </c>
    </row>
    <row r="5" spans="1:7">
      <c r="A5">
        <v>10.693</v>
      </c>
      <c r="B5">
        <f t="shared" si="0"/>
        <v>17</v>
      </c>
      <c r="C5">
        <f t="shared" si="1"/>
        <v>0.80952380952380953</v>
      </c>
      <c r="D5">
        <f t="shared" si="2"/>
        <v>0.87614284924684116</v>
      </c>
      <c r="E5">
        <f t="shared" si="3"/>
        <v>3.2700152904841286</v>
      </c>
      <c r="F5">
        <f t="shared" si="4"/>
        <v>1.8083183598260921</v>
      </c>
      <c r="G5">
        <f t="shared" si="5"/>
        <v>114.34024899999999</v>
      </c>
    </row>
    <row r="6" spans="1:7">
      <c r="A6">
        <v>3.0630000000000002</v>
      </c>
      <c r="B6">
        <f t="shared" si="0"/>
        <v>12</v>
      </c>
      <c r="C6">
        <f t="shared" si="1"/>
        <v>0.5714285714285714</v>
      </c>
      <c r="D6">
        <f t="shared" si="2"/>
        <v>0.18001236979270496</v>
      </c>
      <c r="E6">
        <f t="shared" si="3"/>
        <v>1.7501428513124293</v>
      </c>
      <c r="F6">
        <f t="shared" si="4"/>
        <v>1.322929647151514</v>
      </c>
      <c r="G6">
        <f t="shared" si="5"/>
        <v>9.3819690000000016</v>
      </c>
    </row>
    <row r="7" spans="1:7">
      <c r="A7">
        <v>18.233000000000001</v>
      </c>
      <c r="B7">
        <f t="shared" si="0"/>
        <v>19</v>
      </c>
      <c r="C7">
        <f t="shared" si="1"/>
        <v>0.90476190476190477</v>
      </c>
      <c r="D7">
        <f t="shared" si="2"/>
        <v>1.3091717167857773</v>
      </c>
      <c r="E7">
        <f t="shared" si="3"/>
        <v>4.2700117095858179</v>
      </c>
      <c r="F7">
        <f t="shared" si="4"/>
        <v>2.0664006653081142</v>
      </c>
      <c r="G7">
        <f t="shared" si="5"/>
        <v>332.44228900000002</v>
      </c>
    </row>
    <row r="8" spans="1:7">
      <c r="A8">
        <v>17.556000000000001</v>
      </c>
      <c r="B8">
        <f t="shared" si="0"/>
        <v>18</v>
      </c>
      <c r="C8">
        <f t="shared" si="1"/>
        <v>0.8571428571428571</v>
      </c>
      <c r="D8">
        <f t="shared" si="2"/>
        <v>1.0675705238781419</v>
      </c>
      <c r="E8">
        <f t="shared" si="3"/>
        <v>4.189988066808783</v>
      </c>
      <c r="F8">
        <f t="shared" si="4"/>
        <v>2.0469460341710972</v>
      </c>
      <c r="G8">
        <f t="shared" si="5"/>
        <v>308.21313600000002</v>
      </c>
    </row>
    <row r="9" spans="1:7">
      <c r="A9">
        <v>7.1289999999999996</v>
      </c>
      <c r="B9">
        <f t="shared" si="0"/>
        <v>14</v>
      </c>
      <c r="C9">
        <f t="shared" si="1"/>
        <v>0.66666666666666663</v>
      </c>
      <c r="D9">
        <f t="shared" si="2"/>
        <v>0.4307272992954575</v>
      </c>
      <c r="E9">
        <f t="shared" si="3"/>
        <v>2.6700187265260893</v>
      </c>
      <c r="F9">
        <f t="shared" si="4"/>
        <v>1.634019194050697</v>
      </c>
      <c r="G9">
        <f t="shared" si="5"/>
        <v>50.82264099999999</v>
      </c>
    </row>
    <row r="10" spans="1:7">
      <c r="A10">
        <v>1.0820000000000001</v>
      </c>
      <c r="B10">
        <f t="shared" si="0"/>
        <v>7</v>
      </c>
      <c r="C10">
        <f t="shared" si="1"/>
        <v>0.33333333333333331</v>
      </c>
      <c r="D10">
        <f t="shared" si="2"/>
        <v>-0.43072729929545767</v>
      </c>
      <c r="E10">
        <f t="shared" si="3"/>
        <v>1.0401922899156675</v>
      </c>
      <c r="F10">
        <f t="shared" si="4"/>
        <v>1.0198981762488193</v>
      </c>
      <c r="G10">
        <f t="shared" si="5"/>
        <v>1.1707240000000001</v>
      </c>
    </row>
    <row r="11" spans="1:7">
      <c r="A11">
        <v>3.7250000000000001</v>
      </c>
      <c r="B11">
        <f t="shared" si="0"/>
        <v>13</v>
      </c>
      <c r="C11">
        <f t="shared" si="1"/>
        <v>0.61904761904761907</v>
      </c>
      <c r="D11">
        <f t="shared" si="2"/>
        <v>0.30298044805620661</v>
      </c>
      <c r="E11">
        <f t="shared" si="3"/>
        <v>1.9300259065618783</v>
      </c>
      <c r="F11">
        <f t="shared" si="4"/>
        <v>1.3892537228893354</v>
      </c>
      <c r="G11">
        <f t="shared" si="5"/>
        <v>13.875625000000001</v>
      </c>
    </row>
    <row r="12" spans="1:7">
      <c r="A12">
        <v>3.5999999999999997E-2</v>
      </c>
      <c r="B12">
        <f t="shared" si="0"/>
        <v>1</v>
      </c>
      <c r="C12">
        <f t="shared" si="1"/>
        <v>4.7619047619047616E-2</v>
      </c>
      <c r="D12">
        <f t="shared" si="2"/>
        <v>-1.6683911939470788</v>
      </c>
      <c r="E12">
        <f t="shared" si="3"/>
        <v>0.18973665961010275</v>
      </c>
      <c r="F12">
        <f t="shared" si="4"/>
        <v>0.43558771746928626</v>
      </c>
      <c r="G12">
        <f t="shared" si="5"/>
        <v>1.2959999999999998E-3</v>
      </c>
    </row>
    <row r="13" spans="1:7">
      <c r="A13">
        <v>1.323</v>
      </c>
      <c r="B13">
        <f t="shared" si="0"/>
        <v>9</v>
      </c>
      <c r="C13">
        <f t="shared" si="1"/>
        <v>0.42857142857142855</v>
      </c>
      <c r="D13">
        <f t="shared" si="2"/>
        <v>-0.18001236979270516</v>
      </c>
      <c r="E13">
        <f t="shared" si="3"/>
        <v>1.1502173707608487</v>
      </c>
      <c r="F13">
        <f t="shared" si="4"/>
        <v>1.0724818743274167</v>
      </c>
      <c r="G13">
        <f t="shared" si="5"/>
        <v>1.7503289999999998</v>
      </c>
    </row>
    <row r="14" spans="1:7">
      <c r="A14">
        <v>2.657</v>
      </c>
      <c r="B14">
        <f t="shared" si="0"/>
        <v>10</v>
      </c>
      <c r="C14">
        <f t="shared" si="1"/>
        <v>0.47619047619047616</v>
      </c>
      <c r="D14">
        <f t="shared" si="2"/>
        <v>-5.9717099785322879E-2</v>
      </c>
      <c r="E14">
        <f t="shared" si="3"/>
        <v>1.6300306745579973</v>
      </c>
      <c r="F14">
        <f t="shared" si="4"/>
        <v>1.2767265465079034</v>
      </c>
      <c r="G14">
        <f t="shared" si="5"/>
        <v>7.0596490000000003</v>
      </c>
    </row>
    <row r="15" spans="1:7">
      <c r="A15">
        <v>0.123</v>
      </c>
      <c r="B15">
        <f t="shared" si="0"/>
        <v>3</v>
      </c>
      <c r="C15">
        <f t="shared" si="1"/>
        <v>0.14285714285714285</v>
      </c>
      <c r="D15">
        <f t="shared" si="2"/>
        <v>-1.0675705238781419</v>
      </c>
      <c r="E15">
        <f t="shared" si="3"/>
        <v>0.35071355833500362</v>
      </c>
      <c r="F15">
        <f t="shared" si="4"/>
        <v>0.59221073811186808</v>
      </c>
      <c r="G15">
        <f t="shared" si="5"/>
        <v>1.5129E-2</v>
      </c>
    </row>
    <row r="16" spans="1:7">
      <c r="A16">
        <v>0.92200000000000004</v>
      </c>
      <c r="B16">
        <f t="shared" si="0"/>
        <v>6</v>
      </c>
      <c r="C16">
        <f t="shared" si="1"/>
        <v>0.2857142857142857</v>
      </c>
      <c r="D16">
        <f t="shared" si="2"/>
        <v>-0.56594882193286311</v>
      </c>
      <c r="E16">
        <f t="shared" si="3"/>
        <v>0.96020831073262436</v>
      </c>
      <c r="F16">
        <f t="shared" si="4"/>
        <v>0.9799021944728078</v>
      </c>
      <c r="G16">
        <f t="shared" si="5"/>
        <v>0.85008400000000006</v>
      </c>
    </row>
    <row r="17" spans="1:7">
      <c r="A17">
        <v>0.185</v>
      </c>
      <c r="B17">
        <f t="shared" si="0"/>
        <v>4</v>
      </c>
      <c r="C17">
        <f t="shared" si="1"/>
        <v>0.19047619047619047</v>
      </c>
      <c r="D17">
        <f t="shared" si="2"/>
        <v>-0.87614284924684116</v>
      </c>
      <c r="E17">
        <f t="shared" si="3"/>
        <v>0.43011626335213132</v>
      </c>
      <c r="F17">
        <f t="shared" si="4"/>
        <v>0.65583249641362795</v>
      </c>
      <c r="G17">
        <f t="shared" si="5"/>
        <v>3.4224999999999998E-2</v>
      </c>
    </row>
    <row r="18" spans="1:7">
      <c r="A18">
        <v>1.103</v>
      </c>
      <c r="B18">
        <f t="shared" si="0"/>
        <v>8</v>
      </c>
      <c r="C18">
        <f t="shared" si="1"/>
        <v>0.38095238095238093</v>
      </c>
      <c r="D18">
        <f t="shared" si="2"/>
        <v>-0.30298044805620661</v>
      </c>
      <c r="E18">
        <f t="shared" si="3"/>
        <v>1.0502380682492898</v>
      </c>
      <c r="F18">
        <f t="shared" si="4"/>
        <v>1.0248112354230363</v>
      </c>
      <c r="G18">
        <f t="shared" si="5"/>
        <v>1.2166090000000001</v>
      </c>
    </row>
    <row r="19" spans="1:7">
      <c r="A19">
        <v>0.59299999999999997</v>
      </c>
      <c r="B19">
        <f t="shared" si="0"/>
        <v>5</v>
      </c>
      <c r="C19">
        <f t="shared" si="1"/>
        <v>0.23809523809523808</v>
      </c>
      <c r="D19">
        <f t="shared" si="2"/>
        <v>-0.71244303238948903</v>
      </c>
      <c r="E19">
        <f t="shared" si="3"/>
        <v>0.77006493232713824</v>
      </c>
      <c r="F19">
        <f t="shared" si="4"/>
        <v>0.87753343658640048</v>
      </c>
      <c r="G19">
        <f t="shared" si="5"/>
        <v>0.35164899999999999</v>
      </c>
    </row>
    <row r="20" spans="1:7">
      <c r="A20">
        <v>5.8000000000000003E-2</v>
      </c>
      <c r="B20">
        <f t="shared" si="0"/>
        <v>2</v>
      </c>
      <c r="C20">
        <f t="shared" si="1"/>
        <v>9.5238095238095233E-2</v>
      </c>
      <c r="D20">
        <f t="shared" si="2"/>
        <v>-1.3091717167857773</v>
      </c>
      <c r="E20">
        <f t="shared" si="3"/>
        <v>0.24083189157584592</v>
      </c>
      <c r="F20">
        <f t="shared" si="4"/>
        <v>0.49074625986944204</v>
      </c>
      <c r="G20">
        <f t="shared" si="5"/>
        <v>3.3640000000000002E-3</v>
      </c>
    </row>
    <row r="21" spans="1:7">
      <c r="A21">
        <v>2.9580000000000002</v>
      </c>
      <c r="B21">
        <f t="shared" si="0"/>
        <v>11</v>
      </c>
      <c r="C21">
        <f t="shared" si="1"/>
        <v>0.52380952380952384</v>
      </c>
      <c r="D21">
        <f t="shared" si="2"/>
        <v>5.9717099785322879E-2</v>
      </c>
      <c r="E21">
        <f t="shared" si="3"/>
        <v>1.7198837169994954</v>
      </c>
      <c r="F21">
        <f t="shared" si="4"/>
        <v>1.3114433716327578</v>
      </c>
      <c r="G21">
        <f t="shared" si="5"/>
        <v>8.7497640000000008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급여대장</vt:lpstr>
      <vt:lpstr>직원연금저축</vt:lpstr>
      <vt:lpstr>지급내역</vt:lpstr>
      <vt:lpstr>확률분포</vt:lpstr>
      <vt:lpstr>정규분포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</dc:creator>
  <cp:lastModifiedBy>Beom</cp:lastModifiedBy>
  <dcterms:created xsi:type="dcterms:W3CDTF">2015-06-04T11:06:52Z</dcterms:created>
  <dcterms:modified xsi:type="dcterms:W3CDTF">2015-06-15T08:58:33Z</dcterms:modified>
</cp:coreProperties>
</file>